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checkCompatibility="1" autoCompressPictures="0"/>
  <bookViews>
    <workbookView xWindow="0" yWindow="0" windowWidth="33525" windowHeight="15600" tabRatio="833"/>
  </bookViews>
  <sheets>
    <sheet name="Table1" sheetId="87" r:id="rId1"/>
    <sheet name="Table2" sheetId="69" r:id="rId2"/>
    <sheet name="Table3" sheetId="70" r:id="rId3"/>
    <sheet name="Table4" sheetId="71" r:id="rId4"/>
    <sheet name="Table5" sheetId="72" r:id="rId5"/>
    <sheet name="Table6" sheetId="73" r:id="rId6"/>
    <sheet name="Table7" sheetId="74" r:id="rId7"/>
    <sheet name="Table8" sheetId="75" r:id="rId8"/>
    <sheet name="Table9" sheetId="76" r:id="rId9"/>
    <sheet name="Table10" sheetId="77" r:id="rId10"/>
    <sheet name="Table11" sheetId="78" r:id="rId11"/>
    <sheet name="Table12" sheetId="79" r:id="rId12"/>
    <sheet name="Table16" sheetId="80" r:id="rId13"/>
    <sheet name="Table17" sheetId="81" r:id="rId14"/>
    <sheet name="Table18" sheetId="88" r:id="rId15"/>
  </sheets>
  <definedNames>
    <definedName name="_xlnm.Print_Area" localSheetId="0">Table1!$A$1:$AY$45</definedName>
    <definedName name="_xlnm.Print_Area" localSheetId="9">Table10!$A$1:$K$19,Table10!$O$1:$Y$19,Table10!$AB$1:$AL$19</definedName>
    <definedName name="_xlnm.Print_Area" localSheetId="10">Table11!$A$1:$K$45,Table11!$O$1:$Y$45,Table11!$AC$1:$AM$45</definedName>
    <definedName name="_xlnm.Print_Area" localSheetId="11">Table12!$A:$L</definedName>
    <definedName name="_xlnm.Print_Area" localSheetId="12">Table16!$A$1:$AD$46</definedName>
    <definedName name="_xlnm.Print_Area" localSheetId="14">Table18!$A$1:$F$3918</definedName>
    <definedName name="_xlnm.Print_Area" localSheetId="1">Table2!$A$1:$Q$45</definedName>
    <definedName name="_xlnm.Print_Area" localSheetId="2">Table3!$A$1:$K$46,Table3!$O$1:$Y$46,Table3!$AC$1:$AM$46</definedName>
    <definedName name="_xlnm.Print_Area" localSheetId="3">Table4!$A$1:$K$46,Table4!$Q$1:$AA$46,Table4!$AD$1:$AN$46</definedName>
    <definedName name="_xlnm.Print_Area" localSheetId="4">Table5!$A$1:$J$46,Table5!$O$1:$X$46</definedName>
    <definedName name="_xlnm.Print_Area" localSheetId="6">Table7!$C$1:$K$45,Table7!$O$1:$W$45,Table7!$AA$1:$AI$45</definedName>
    <definedName name="_xlnm.Print_Area" localSheetId="7">Table8!$C$1:$L$45,Table8!$O$1:$W$45</definedName>
    <definedName name="_xlnm.Print_Area" localSheetId="8">Table9!$A$1:$K$45,Table9!$O$1:$Y$45</definedName>
    <definedName name="REPORTDATE" localSheetId="14">#REF!</definedName>
    <definedName name="REPORTDATE">#REF!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917" i="88" l="1"/>
  <c r="F3916" i="88"/>
  <c r="F3915" i="88"/>
  <c r="F3914" i="88"/>
  <c r="F3913" i="88"/>
  <c r="F3912" i="88"/>
  <c r="F3911" i="88"/>
  <c r="F3910" i="88"/>
  <c r="F3909" i="88"/>
  <c r="F3908" i="88"/>
  <c r="F3891" i="88"/>
  <c r="F3890" i="88"/>
  <c r="F3889" i="88"/>
  <c r="F3888" i="88"/>
  <c r="F3887" i="88"/>
  <c r="F3886" i="88"/>
  <c r="F3885" i="88"/>
  <c r="F3884" i="88"/>
  <c r="F3881" i="88"/>
  <c r="F3880" i="88"/>
  <c r="F3879" i="88"/>
  <c r="F3878" i="88"/>
  <c r="F3877" i="88"/>
  <c r="F3876" i="88"/>
  <c r="F3875" i="88"/>
  <c r="F3874" i="88"/>
  <c r="F3873" i="88"/>
  <c r="F3872" i="88"/>
  <c r="F3871" i="88"/>
  <c r="F3870" i="88"/>
  <c r="F3869" i="88"/>
  <c r="F3868" i="88"/>
  <c r="F3865" i="88"/>
  <c r="F3864" i="88"/>
  <c r="F3863" i="88"/>
  <c r="F3860" i="88"/>
  <c r="F3859" i="88"/>
  <c r="F3858" i="88"/>
  <c r="F3857" i="88"/>
  <c r="F3856" i="88"/>
  <c r="F3855" i="88"/>
  <c r="F3854" i="88"/>
  <c r="F3853" i="88"/>
  <c r="F3852" i="88"/>
  <c r="F3851" i="88"/>
  <c r="F3850" i="88"/>
  <c r="F3849" i="88"/>
  <c r="F3848" i="88"/>
  <c r="F3847" i="88"/>
  <c r="F3846" i="88"/>
  <c r="F3843" i="88"/>
  <c r="F3842" i="88"/>
  <c r="F3841" i="88"/>
  <c r="F3840" i="88"/>
  <c r="F3839" i="88"/>
  <c r="F3838" i="88"/>
  <c r="F3837" i="88"/>
  <c r="F3820" i="88"/>
  <c r="F3819" i="88"/>
  <c r="F3818" i="88"/>
  <c r="F3817" i="88"/>
  <c r="F3814" i="88"/>
  <c r="F3813" i="88"/>
  <c r="F3812" i="88"/>
  <c r="F3809" i="88"/>
  <c r="F3808" i="88"/>
  <c r="F3807" i="88"/>
  <c r="F3806" i="88"/>
  <c r="F3805" i="88"/>
  <c r="F3804" i="88"/>
  <c r="F3803" i="88"/>
  <c r="F3800" i="88"/>
  <c r="F3799" i="88"/>
  <c r="F3798" i="88"/>
  <c r="F3797" i="88"/>
  <c r="F3796" i="88"/>
  <c r="F3795" i="88"/>
  <c r="F3794" i="88"/>
  <c r="F3793" i="88"/>
  <c r="F3792" i="88"/>
  <c r="F3791" i="88"/>
  <c r="F3788" i="88"/>
  <c r="F3787" i="88"/>
  <c r="F3786" i="88"/>
  <c r="F3785" i="88"/>
  <c r="F3784" i="88"/>
  <c r="F3783" i="88"/>
  <c r="F3782" i="88"/>
  <c r="F3781" i="88"/>
  <c r="F3780" i="88"/>
  <c r="F3779" i="88"/>
  <c r="F3778" i="88"/>
  <c r="F3777" i="88"/>
  <c r="F3776" i="88"/>
  <c r="F3775" i="88"/>
  <c r="F3774" i="88"/>
  <c r="F3773" i="88"/>
  <c r="F3772" i="88"/>
  <c r="F3771" i="88"/>
  <c r="F3770" i="88"/>
  <c r="F3769" i="88"/>
  <c r="F3768" i="88"/>
  <c r="F3767" i="88"/>
  <c r="F3766" i="88"/>
  <c r="F3749" i="88"/>
  <c r="F3748" i="88"/>
  <c r="F3747" i="88"/>
  <c r="F3746" i="88"/>
  <c r="F3745" i="88"/>
  <c r="F3744" i="88"/>
  <c r="F3743" i="88"/>
  <c r="F3742" i="88"/>
  <c r="F3741" i="88"/>
  <c r="F3740" i="88"/>
  <c r="F3739" i="88"/>
  <c r="F3738" i="88"/>
  <c r="F3737" i="88"/>
  <c r="F3736" i="88"/>
  <c r="F3735" i="88"/>
  <c r="F3734" i="88"/>
  <c r="F3733" i="88"/>
  <c r="F3732" i="88"/>
  <c r="F3731" i="88"/>
  <c r="F3730" i="88"/>
  <c r="F3727" i="88"/>
  <c r="F3726" i="88"/>
  <c r="F3725" i="88"/>
  <c r="F3724" i="88"/>
  <c r="F3723" i="88"/>
  <c r="F3722" i="88"/>
  <c r="F3721" i="88"/>
  <c r="F3720" i="88"/>
  <c r="F3719" i="88"/>
  <c r="F3718" i="88"/>
  <c r="F3717" i="88"/>
  <c r="F3716" i="88"/>
  <c r="F3715" i="88"/>
  <c r="F3714" i="88"/>
  <c r="F3713" i="88"/>
  <c r="F3712" i="88"/>
  <c r="F3711" i="88"/>
  <c r="F3710" i="88"/>
  <c r="F3709" i="88"/>
  <c r="F3708" i="88"/>
  <c r="F3707" i="88"/>
  <c r="F3706" i="88"/>
  <c r="F3705" i="88"/>
  <c r="F3704" i="88"/>
  <c r="F3703" i="88"/>
  <c r="F3702" i="88"/>
  <c r="F3701" i="88"/>
  <c r="F3700" i="88"/>
  <c r="F3699" i="88"/>
  <c r="F3698" i="88"/>
  <c r="F3697" i="88"/>
  <c r="F3696" i="88"/>
  <c r="F3695" i="88"/>
  <c r="F3680" i="88"/>
  <c r="F3677" i="88"/>
  <c r="F3676" i="88"/>
  <c r="F3675" i="88"/>
  <c r="F3674" i="88"/>
  <c r="F3673" i="88"/>
  <c r="F3672" i="88"/>
  <c r="F3671" i="88"/>
  <c r="F3668" i="88"/>
  <c r="F3667" i="88"/>
  <c r="F3666" i="88"/>
  <c r="F3665" i="88"/>
  <c r="F3664" i="88"/>
  <c r="F3663" i="88"/>
  <c r="F3662" i="88"/>
  <c r="F3661" i="88"/>
  <c r="F3658" i="88"/>
  <c r="F3657" i="88"/>
  <c r="F3656" i="88"/>
  <c r="F3655" i="88"/>
  <c r="F3654" i="88"/>
  <c r="F3653" i="88"/>
  <c r="F3652" i="88"/>
  <c r="F3651" i="88"/>
  <c r="F3650" i="88"/>
  <c r="F3649" i="88"/>
  <c r="F3648" i="88"/>
  <c r="F3647" i="88"/>
  <c r="F3646" i="88"/>
  <c r="F3645" i="88"/>
  <c r="F3644" i="88"/>
  <c r="F3643" i="88"/>
  <c r="F3642" i="88"/>
  <c r="F3641" i="88"/>
  <c r="F3640" i="88"/>
  <c r="F3639" i="88"/>
  <c r="F3638" i="88"/>
  <c r="F3637" i="88"/>
  <c r="F3636" i="88"/>
  <c r="F3635" i="88"/>
  <c r="F3632" i="88"/>
  <c r="F3631" i="88"/>
  <c r="F3630" i="88"/>
  <c r="F3629" i="88"/>
  <c r="F3628" i="88"/>
  <c r="F3627" i="88"/>
  <c r="F3626" i="88"/>
  <c r="F3625" i="88"/>
  <c r="F3624" i="88"/>
  <c r="F3607" i="88"/>
  <c r="F3604" i="88"/>
  <c r="F3603" i="88"/>
  <c r="F3602" i="88"/>
  <c r="F3601" i="88"/>
  <c r="F3600" i="88"/>
  <c r="F3599" i="88"/>
  <c r="F3598" i="88"/>
  <c r="F3597" i="88"/>
  <c r="F3596" i="88"/>
  <c r="F3595" i="88"/>
  <c r="F3594" i="88"/>
  <c r="F3593" i="88"/>
  <c r="F3592" i="88"/>
  <c r="F3591" i="88"/>
  <c r="F3590" i="88"/>
  <c r="F3589" i="88"/>
  <c r="F3588" i="88"/>
  <c r="F3587" i="88"/>
  <c r="F3586" i="88"/>
  <c r="F3585" i="88"/>
  <c r="F3584" i="88"/>
  <c r="F3583" i="88"/>
  <c r="F3582" i="88"/>
  <c r="F3581" i="88"/>
  <c r="F3580" i="88"/>
  <c r="F3579" i="88"/>
  <c r="F3578" i="88"/>
  <c r="F3577" i="88"/>
  <c r="F3576" i="88"/>
  <c r="F3575" i="88"/>
  <c r="F3574" i="88"/>
  <c r="F3573" i="88"/>
  <c r="F3572" i="88"/>
  <c r="F3571" i="88"/>
  <c r="F3570" i="88"/>
  <c r="F3569" i="88"/>
  <c r="F3568" i="88"/>
  <c r="F3567" i="88"/>
  <c r="F3566" i="88"/>
  <c r="F3565" i="88"/>
  <c r="F3564" i="88"/>
  <c r="F3563" i="88"/>
  <c r="F3562" i="88"/>
  <c r="F3561" i="88"/>
  <c r="F3560" i="88"/>
  <c r="F3557" i="88"/>
  <c r="F3554" i="88"/>
  <c r="F3553" i="88"/>
  <c r="F3536" i="88"/>
  <c r="F3535" i="88"/>
  <c r="F3534" i="88"/>
  <c r="F3533" i="88"/>
  <c r="F3530" i="88"/>
  <c r="F3529" i="88"/>
  <c r="F3528" i="88"/>
  <c r="F3527" i="88"/>
  <c r="F3526" i="88"/>
  <c r="F3525" i="88"/>
  <c r="F3524" i="88"/>
  <c r="F3523" i="88"/>
  <c r="F3522" i="88"/>
  <c r="F3521" i="88"/>
  <c r="F3520" i="88"/>
  <c r="F3519" i="88"/>
  <c r="F3518" i="88"/>
  <c r="F3517" i="88"/>
  <c r="F3516" i="88"/>
  <c r="F3515" i="88"/>
  <c r="F3514" i="88"/>
  <c r="F3513" i="88"/>
  <c r="F3512" i="88"/>
  <c r="F3511" i="88"/>
  <c r="F3510" i="88"/>
  <c r="F3509" i="88"/>
  <c r="F3508" i="88"/>
  <c r="F3507" i="88"/>
  <c r="F3506" i="88"/>
  <c r="F3505" i="88"/>
  <c r="F3504" i="88"/>
  <c r="F3501" i="88"/>
  <c r="F3500" i="88"/>
  <c r="F3499" i="88"/>
  <c r="F3498" i="88"/>
  <c r="F3497" i="88"/>
  <c r="F3496" i="88"/>
  <c r="F3495" i="88"/>
  <c r="F3494" i="88"/>
  <c r="F3493" i="88"/>
  <c r="F3492" i="88"/>
  <c r="F3491" i="88"/>
  <c r="F3490" i="88"/>
  <c r="F3487" i="88"/>
  <c r="F3486" i="88"/>
  <c r="F3485" i="88"/>
  <c r="F3484" i="88"/>
  <c r="F3483" i="88"/>
  <c r="F3482" i="88"/>
  <c r="F3465" i="88"/>
  <c r="F3464" i="88"/>
  <c r="F3461" i="88"/>
  <c r="F3460" i="88"/>
  <c r="F3457" i="88"/>
  <c r="F3456" i="88"/>
  <c r="F3455" i="88"/>
  <c r="F3454" i="88"/>
  <c r="F3453" i="88"/>
  <c r="F3452" i="88"/>
  <c r="F3451" i="88"/>
  <c r="F3450" i="88"/>
  <c r="F3449" i="88"/>
  <c r="F3448" i="88"/>
  <c r="F3447" i="88"/>
  <c r="F3444" i="88"/>
  <c r="F3443" i="88"/>
  <c r="F3442" i="88"/>
  <c r="F3441" i="88"/>
  <c r="F3440" i="88"/>
  <c r="F3439" i="88"/>
  <c r="F3438" i="88"/>
  <c r="F3437" i="88"/>
  <c r="F3436" i="88"/>
  <c r="F3435" i="88"/>
  <c r="F3434" i="88"/>
  <c r="F3433" i="88"/>
  <c r="F3432" i="88"/>
  <c r="F3431" i="88"/>
  <c r="F3430" i="88"/>
  <c r="F3429" i="88"/>
  <c r="F3428" i="88"/>
  <c r="F3427" i="88"/>
  <c r="F3426" i="88"/>
  <c r="F3425" i="88"/>
  <c r="F3424" i="88"/>
  <c r="F3421" i="88"/>
  <c r="F3420" i="88"/>
  <c r="F3419" i="88"/>
  <c r="F3418" i="88"/>
  <c r="F3417" i="88"/>
  <c r="F3416" i="88"/>
  <c r="F3415" i="88"/>
  <c r="F3414" i="88"/>
  <c r="F3413" i="88"/>
  <c r="F3412" i="88"/>
  <c r="F3411" i="88"/>
  <c r="F3395" i="88"/>
  <c r="F3392" i="88"/>
  <c r="F3391" i="88"/>
  <c r="F3390" i="88"/>
  <c r="F3389" i="88"/>
  <c r="F3388" i="88"/>
  <c r="F3387" i="88"/>
  <c r="F3386" i="88"/>
  <c r="F3385" i="88"/>
  <c r="F3384" i="88"/>
  <c r="F3383" i="88"/>
  <c r="F3382" i="88"/>
  <c r="F3381" i="88"/>
  <c r="F3380" i="88"/>
  <c r="F3379" i="88"/>
  <c r="F3378" i="88"/>
  <c r="F3377" i="88"/>
  <c r="F3376" i="88"/>
  <c r="F3375" i="88"/>
  <c r="F3374" i="88"/>
  <c r="F3373" i="88"/>
  <c r="F3372" i="88"/>
  <c r="F3371" i="88"/>
  <c r="F3370" i="88"/>
  <c r="F3369" i="88"/>
  <c r="F3368" i="88"/>
  <c r="F3365" i="88"/>
  <c r="F3364" i="88"/>
  <c r="F3363" i="88"/>
  <c r="F3362" i="88"/>
  <c r="F3361" i="88"/>
  <c r="F3360" i="88"/>
  <c r="F3359" i="88"/>
  <c r="F3358" i="88"/>
  <c r="F3357" i="88"/>
  <c r="F3356" i="88"/>
  <c r="F3355" i="88"/>
  <c r="F3354" i="88"/>
  <c r="F3353" i="88"/>
  <c r="F3352" i="88"/>
  <c r="F3351" i="88"/>
  <c r="F3350" i="88"/>
  <c r="F3349" i="88"/>
  <c r="F3348" i="88"/>
  <c r="F3347" i="88"/>
  <c r="F3346" i="88"/>
  <c r="F3345" i="88"/>
  <c r="F3344" i="88"/>
  <c r="F3343" i="88"/>
  <c r="F3340" i="88"/>
  <c r="F3323" i="88"/>
  <c r="F3320" i="88"/>
  <c r="F3319" i="88"/>
  <c r="F3318" i="88"/>
  <c r="F3317" i="88"/>
  <c r="F3316" i="88"/>
  <c r="F3315" i="88"/>
  <c r="F3314" i="88"/>
  <c r="F3311" i="88"/>
  <c r="F3310" i="88"/>
  <c r="F3309" i="88"/>
  <c r="F3308" i="88"/>
  <c r="F3305" i="88"/>
  <c r="F3304" i="88"/>
  <c r="F3303" i="88"/>
  <c r="F3302" i="88"/>
  <c r="F3301" i="88"/>
  <c r="F3300" i="88"/>
  <c r="F3299" i="88"/>
  <c r="F3298" i="88"/>
  <c r="F3297" i="88"/>
  <c r="F3296" i="88"/>
  <c r="F3295" i="88"/>
  <c r="F3294" i="88"/>
  <c r="F3293" i="88"/>
  <c r="F3292" i="88"/>
  <c r="F3291" i="88"/>
  <c r="F3290" i="88"/>
  <c r="F3289" i="88"/>
  <c r="F3288" i="88"/>
  <c r="F3287" i="88"/>
  <c r="F3286" i="88"/>
  <c r="F3285" i="88"/>
  <c r="F3284" i="88"/>
  <c r="F3283" i="88"/>
  <c r="F3282" i="88"/>
  <c r="F3281" i="88"/>
  <c r="F3280" i="88"/>
  <c r="F3279" i="88"/>
  <c r="F3278" i="88"/>
  <c r="F3277" i="88"/>
  <c r="F3276" i="88"/>
  <c r="F3275" i="88"/>
  <c r="F3274" i="88"/>
  <c r="F3273" i="88"/>
  <c r="F3272" i="88"/>
  <c r="F3271" i="88"/>
  <c r="F3270" i="88"/>
  <c r="F3269" i="88"/>
  <c r="F3252" i="88"/>
  <c r="F3251" i="88"/>
  <c r="F3250" i="88"/>
  <c r="F3249" i="88"/>
  <c r="F3248" i="88"/>
  <c r="F3247" i="88"/>
  <c r="F3246" i="88"/>
  <c r="F3245" i="88"/>
  <c r="F3244" i="88"/>
  <c r="F3243" i="88"/>
  <c r="F3242" i="88"/>
  <c r="F3241" i="88"/>
  <c r="F3240" i="88"/>
  <c r="F3239" i="88"/>
  <c r="F3238" i="88"/>
  <c r="F3237" i="88"/>
  <c r="F3236" i="88"/>
  <c r="F3235" i="88"/>
  <c r="F3234" i="88"/>
  <c r="F3233" i="88"/>
  <c r="F3232" i="88"/>
  <c r="F3231" i="88"/>
  <c r="F3230" i="88"/>
  <c r="F3229" i="88"/>
  <c r="F3228" i="88"/>
  <c r="F3227" i="88"/>
  <c r="F3226" i="88"/>
  <c r="F3225" i="88"/>
  <c r="F3224" i="88"/>
  <c r="F3223" i="88"/>
  <c r="F3222" i="88"/>
  <c r="F3221" i="88"/>
  <c r="F3220" i="88"/>
  <c r="F3219" i="88"/>
  <c r="F3218" i="88"/>
  <c r="F3217" i="88"/>
  <c r="F3216" i="88"/>
  <c r="F3215" i="88"/>
  <c r="F3214" i="88"/>
  <c r="F3213" i="88"/>
  <c r="F3212" i="88"/>
  <c r="F3211" i="88"/>
  <c r="F3210" i="88"/>
  <c r="F3209" i="88"/>
  <c r="F3208" i="88"/>
  <c r="F3207" i="88"/>
  <c r="F3206" i="88"/>
  <c r="F3205" i="88"/>
  <c r="F3204" i="88"/>
  <c r="F3203" i="88"/>
  <c r="F3202" i="88"/>
  <c r="F3201" i="88"/>
  <c r="F3200" i="88"/>
  <c r="F3199" i="88"/>
  <c r="F3198" i="88"/>
  <c r="F3181" i="88"/>
  <c r="F3180" i="88"/>
  <c r="F3179" i="88"/>
  <c r="F3178" i="88"/>
  <c r="F3177" i="88"/>
  <c r="F3176" i="88"/>
  <c r="F3175" i="88"/>
  <c r="F3174" i="88"/>
  <c r="F3173" i="88"/>
  <c r="F3172" i="88"/>
  <c r="F3171" i="88"/>
  <c r="F3170" i="88"/>
  <c r="F3169" i="88"/>
  <c r="F3168" i="88"/>
  <c r="F3165" i="88"/>
  <c r="F3164" i="88"/>
  <c r="F3163" i="88"/>
  <c r="F3162" i="88"/>
  <c r="F3161" i="88"/>
  <c r="F3160" i="88"/>
  <c r="F3159" i="88"/>
  <c r="F3158" i="88"/>
  <c r="F3157" i="88"/>
  <c r="F3156" i="88"/>
  <c r="F3155" i="88"/>
  <c r="F3154" i="88"/>
  <c r="F3153" i="88"/>
  <c r="F3152" i="88"/>
  <c r="F3151" i="88"/>
  <c r="F3150" i="88"/>
  <c r="F3149" i="88"/>
  <c r="F3148" i="88"/>
  <c r="F3147" i="88"/>
  <c r="F3146" i="88"/>
  <c r="F3145" i="88"/>
  <c r="F3142" i="88"/>
  <c r="F3141" i="88"/>
  <c r="F3140" i="88"/>
  <c r="F3139" i="88"/>
  <c r="F3138" i="88"/>
  <c r="F3137" i="88"/>
  <c r="F3136" i="88"/>
  <c r="F3135" i="88"/>
  <c r="F3134" i="88"/>
  <c r="F3133" i="88"/>
  <c r="F3132" i="88"/>
  <c r="F3131" i="88"/>
  <c r="F3128" i="88"/>
  <c r="F3127" i="88"/>
  <c r="F3110" i="88"/>
  <c r="F3109" i="88"/>
  <c r="F3108" i="88"/>
  <c r="F3107" i="88"/>
  <c r="F3106" i="88"/>
  <c r="F3105" i="88"/>
  <c r="F3104" i="88"/>
  <c r="F3103" i="88"/>
  <c r="F3102" i="88"/>
  <c r="F3101" i="88"/>
  <c r="F3100" i="88"/>
  <c r="F3099" i="88"/>
  <c r="F3098" i="88"/>
  <c r="F3097" i="88"/>
  <c r="F3096" i="88"/>
  <c r="F3095" i="88"/>
  <c r="F3094" i="88"/>
  <c r="F3093" i="88"/>
  <c r="F3092" i="88"/>
  <c r="F3091" i="88"/>
  <c r="F3090" i="88"/>
  <c r="F3089" i="88"/>
  <c r="F3088" i="88"/>
  <c r="F3087" i="88"/>
  <c r="F3086" i="88"/>
  <c r="F3085" i="88"/>
  <c r="F3084" i="88"/>
  <c r="F3083" i="88"/>
  <c r="F3082" i="88"/>
  <c r="F3081" i="88"/>
  <c r="F3080" i="88"/>
  <c r="F3079" i="88"/>
  <c r="F3078" i="88"/>
  <c r="F3077" i="88"/>
  <c r="F3076" i="88"/>
  <c r="F3075" i="88"/>
  <c r="F3074" i="88"/>
  <c r="F3073" i="88"/>
  <c r="F3072" i="88"/>
  <c r="F3071" i="88"/>
  <c r="F3070" i="88"/>
  <c r="F3069" i="88"/>
  <c r="F3068" i="88"/>
  <c r="F3067" i="88"/>
  <c r="F3066" i="88"/>
  <c r="F3065" i="88"/>
  <c r="F3064" i="88"/>
  <c r="F3063" i="88"/>
  <c r="F3062" i="88"/>
  <c r="F3061" i="88"/>
  <c r="F3060" i="88"/>
  <c r="F3059" i="88"/>
  <c r="F3058" i="88"/>
  <c r="F3057" i="88"/>
  <c r="F3056" i="88"/>
  <c r="F3039" i="88"/>
  <c r="F3038" i="88"/>
  <c r="F3037" i="88"/>
  <c r="F3034" i="88"/>
  <c r="F3033" i="88"/>
  <c r="F3032" i="88"/>
  <c r="F3031" i="88"/>
  <c r="F3030" i="88"/>
  <c r="F3029" i="88"/>
  <c r="F3028" i="88"/>
  <c r="F3027" i="88"/>
  <c r="F3026" i="88"/>
  <c r="F3025" i="88"/>
  <c r="F3024" i="88"/>
  <c r="F3023" i="88"/>
  <c r="F3022" i="88"/>
  <c r="F3021" i="88"/>
  <c r="F3020" i="88"/>
  <c r="F3019" i="88"/>
  <c r="F3018" i="88"/>
  <c r="F3017" i="88"/>
  <c r="F3016" i="88"/>
  <c r="F3015" i="88"/>
  <c r="F3014" i="88"/>
  <c r="F3013" i="88"/>
  <c r="F3012" i="88"/>
  <c r="F3011" i="88"/>
  <c r="F3010" i="88"/>
  <c r="F3007" i="88"/>
  <c r="F3006" i="88"/>
  <c r="F3005" i="88"/>
  <c r="F3004" i="88"/>
  <c r="F3003" i="88"/>
  <c r="F3002" i="88"/>
  <c r="F3001" i="88"/>
  <c r="F3000" i="88"/>
  <c r="F2999" i="88"/>
  <c r="F2998" i="88"/>
  <c r="F2997" i="88"/>
  <c r="F2996" i="88"/>
  <c r="F2995" i="88"/>
  <c r="F2994" i="88"/>
  <c r="F2993" i="88"/>
  <c r="F2992" i="88"/>
  <c r="F2991" i="88"/>
  <c r="F2990" i="88"/>
  <c r="F2989" i="88"/>
  <c r="F2988" i="88"/>
  <c r="F2987" i="88"/>
  <c r="F2986" i="88"/>
  <c r="F2985" i="88"/>
  <c r="F2968" i="88"/>
  <c r="F2967" i="88"/>
  <c r="F2966" i="88"/>
  <c r="F2965" i="88"/>
  <c r="F2964" i="88"/>
  <c r="F2963" i="88"/>
  <c r="F2962" i="88"/>
  <c r="F2961" i="88"/>
  <c r="F2960" i="88"/>
  <c r="F2959" i="88"/>
  <c r="F2958" i="88"/>
  <c r="F2957" i="88"/>
  <c r="F2956" i="88"/>
  <c r="F2955" i="88"/>
  <c r="F2954" i="88"/>
  <c r="F2953" i="88"/>
  <c r="F2952" i="88"/>
  <c r="F2951" i="88"/>
  <c r="F2950" i="88"/>
  <c r="F2947" i="88"/>
  <c r="F2946" i="88"/>
  <c r="F2945" i="88"/>
  <c r="F2942" i="88"/>
  <c r="F2939" i="88"/>
  <c r="F2938" i="88"/>
  <c r="F2937" i="88"/>
  <c r="F2934" i="88"/>
  <c r="F2933" i="88"/>
  <c r="F2930" i="88"/>
  <c r="F2929" i="88"/>
  <c r="F2928" i="88"/>
  <c r="F2927" i="88"/>
  <c r="F2926" i="88"/>
  <c r="F2925" i="88"/>
  <c r="F2924" i="88"/>
  <c r="F2923" i="88"/>
  <c r="F2922" i="88"/>
  <c r="F2921" i="88"/>
  <c r="F2920" i="88"/>
  <c r="F2919" i="88"/>
  <c r="F2918" i="88"/>
  <c r="F2917" i="88"/>
  <c r="F2914" i="88"/>
  <c r="F2899" i="88"/>
  <c r="F2896" i="88"/>
  <c r="F2895" i="88"/>
  <c r="F2894" i="88"/>
  <c r="F2893" i="88"/>
  <c r="F2892" i="88"/>
  <c r="F2891" i="88"/>
  <c r="F2890" i="88"/>
  <c r="F2889" i="88"/>
  <c r="F2886" i="88"/>
  <c r="F2885" i="88"/>
  <c r="F2884" i="88"/>
  <c r="F2883" i="88"/>
  <c r="F2882" i="88"/>
  <c r="F2881" i="88"/>
  <c r="F2880" i="88"/>
  <c r="F2879" i="88"/>
  <c r="F2878" i="88"/>
  <c r="F2877" i="88"/>
  <c r="F2876" i="88"/>
  <c r="F2875" i="88"/>
  <c r="F2874" i="88"/>
  <c r="F2873" i="88"/>
  <c r="F2872" i="88"/>
  <c r="F2871" i="88"/>
  <c r="F2870" i="88"/>
  <c r="F2869" i="88"/>
  <c r="F2868" i="88"/>
  <c r="F2865" i="88"/>
  <c r="F2864" i="88"/>
  <c r="F2863" i="88"/>
  <c r="F2862" i="88"/>
  <c r="F2861" i="88"/>
  <c r="F2860" i="88"/>
  <c r="F2859" i="88"/>
  <c r="F2858" i="88"/>
  <c r="F2857" i="88"/>
  <c r="F2856" i="88"/>
  <c r="F2855" i="88"/>
  <c r="F2854" i="88"/>
  <c r="F2853" i="88"/>
  <c r="F2850" i="88"/>
  <c r="F2849" i="88"/>
  <c r="F2848" i="88"/>
  <c r="F2847" i="88"/>
  <c r="F2846" i="88"/>
  <c r="F2843" i="88"/>
  <c r="F2826" i="88"/>
  <c r="F2825" i="88"/>
  <c r="F2824" i="88"/>
  <c r="F2823" i="88"/>
  <c r="F2820" i="88"/>
  <c r="F2819" i="88"/>
  <c r="F2818" i="88"/>
  <c r="F2817" i="88"/>
  <c r="F2816" i="88"/>
  <c r="F2815" i="88"/>
  <c r="F2814" i="88"/>
  <c r="F2813" i="88"/>
  <c r="F2812" i="88"/>
  <c r="F2811" i="88"/>
  <c r="F2810" i="88"/>
  <c r="F2809" i="88"/>
  <c r="F2808" i="88"/>
  <c r="F2807" i="88"/>
  <c r="F2806" i="88"/>
  <c r="F2805" i="88"/>
  <c r="F2802" i="88"/>
  <c r="F2801" i="88"/>
  <c r="F2800" i="88"/>
  <c r="F2799" i="88"/>
  <c r="F2798" i="88"/>
  <c r="F2797" i="88"/>
  <c r="F2796" i="88"/>
  <c r="F2795" i="88"/>
  <c r="F2792" i="88"/>
  <c r="F2791" i="88"/>
  <c r="F2790" i="88"/>
  <c r="F2789" i="88"/>
  <c r="F2786" i="88"/>
  <c r="F2785" i="88"/>
  <c r="F2784" i="88"/>
  <c r="F2783" i="88"/>
  <c r="F2782" i="88"/>
  <c r="F2781" i="88"/>
  <c r="F2780" i="88"/>
  <c r="F2779" i="88"/>
  <c r="F2778" i="88"/>
  <c r="F2777" i="88"/>
  <c r="F2776" i="88"/>
  <c r="F2775" i="88"/>
  <c r="F2774" i="88"/>
  <c r="F2773" i="88"/>
  <c r="F2772" i="88"/>
  <c r="F2755" i="88"/>
  <c r="F2754" i="88"/>
  <c r="F2753" i="88"/>
  <c r="F2752" i="88"/>
  <c r="F2751" i="88"/>
  <c r="F2750" i="88"/>
  <c r="F2749" i="88"/>
  <c r="F2748" i="88"/>
  <c r="F2747" i="88"/>
  <c r="F2746" i="88"/>
  <c r="F2745" i="88"/>
  <c r="F2744" i="88"/>
  <c r="F2741" i="88"/>
  <c r="F2740" i="88"/>
  <c r="F2739" i="88"/>
  <c r="F2738" i="88"/>
  <c r="F2737" i="88"/>
  <c r="F2736" i="88"/>
  <c r="F2735" i="88"/>
  <c r="F2734" i="88"/>
  <c r="F2733" i="88"/>
  <c r="F2732" i="88"/>
  <c r="F2731" i="88"/>
  <c r="F2730" i="88"/>
  <c r="F2729" i="88"/>
  <c r="F2728" i="88"/>
  <c r="F2727" i="88"/>
  <c r="F2726" i="88"/>
  <c r="F2725" i="88"/>
  <c r="F2722" i="88"/>
  <c r="F2721" i="88"/>
  <c r="F2720" i="88"/>
  <c r="F2719" i="88"/>
  <c r="F2718" i="88"/>
  <c r="F2717" i="88"/>
  <c r="F2716" i="88"/>
  <c r="F2713" i="88"/>
  <c r="F2712" i="88"/>
  <c r="F2711" i="88"/>
  <c r="F2710" i="88"/>
  <c r="F2709" i="88"/>
  <c r="F2708" i="88"/>
  <c r="F2705" i="88"/>
  <c r="F2704" i="88"/>
  <c r="F2703" i="88"/>
  <c r="F2702" i="88"/>
  <c r="F2701" i="88"/>
  <c r="F2684" i="88"/>
  <c r="F2683" i="88"/>
  <c r="F2682" i="88"/>
  <c r="F2681" i="88"/>
  <c r="F2680" i="88"/>
  <c r="F2679" i="88"/>
  <c r="F2678" i="88"/>
  <c r="F2677" i="88"/>
  <c r="F2676" i="88"/>
  <c r="F2675" i="88"/>
  <c r="F2674" i="88"/>
  <c r="F2673" i="88"/>
  <c r="F2672" i="88"/>
  <c r="F2671" i="88"/>
  <c r="F2670" i="88"/>
  <c r="F2669" i="88"/>
  <c r="F2668" i="88"/>
  <c r="F2667" i="88"/>
  <c r="F2666" i="88"/>
  <c r="F2665" i="88"/>
  <c r="F2664" i="88"/>
  <c r="F2661" i="88"/>
  <c r="F2660" i="88"/>
  <c r="F2657" i="88"/>
  <c r="F2656" i="88"/>
  <c r="F2653" i="88"/>
  <c r="F2652" i="88"/>
  <c r="F2651" i="88"/>
  <c r="F2648" i="88"/>
  <c r="F2647" i="88"/>
  <c r="F2646" i="88"/>
  <c r="F2645" i="88"/>
  <c r="F2644" i="88"/>
  <c r="F2643" i="88"/>
  <c r="F2642" i="88"/>
  <c r="F2641" i="88"/>
  <c r="F2640" i="88"/>
  <c r="F2639" i="88"/>
  <c r="F2638" i="88"/>
  <c r="F2637" i="88"/>
  <c r="F2636" i="88"/>
  <c r="F2635" i="88"/>
  <c r="F2634" i="88"/>
  <c r="F2633" i="88"/>
  <c r="F2632" i="88"/>
  <c r="F2631" i="88"/>
  <c r="F2630" i="88"/>
  <c r="F2615" i="88"/>
  <c r="F2612" i="88"/>
  <c r="F2611" i="88"/>
  <c r="F2610" i="88"/>
  <c r="F2609" i="88"/>
  <c r="F2608" i="88"/>
  <c r="F2607" i="88"/>
  <c r="F2606" i="88"/>
  <c r="F2605" i="88"/>
  <c r="F2604" i="88"/>
  <c r="F2603" i="88"/>
  <c r="F2602" i="88"/>
  <c r="F2601" i="88"/>
  <c r="F2600" i="88"/>
  <c r="F2597" i="88"/>
  <c r="F2596" i="88"/>
  <c r="F2595" i="88"/>
  <c r="F2594" i="88"/>
  <c r="F2593" i="88"/>
  <c r="F2592" i="88"/>
  <c r="F2591" i="88"/>
  <c r="F2590" i="88"/>
  <c r="F2587" i="88"/>
  <c r="F2586" i="88"/>
  <c r="F2585" i="88"/>
  <c r="F2584" i="88"/>
  <c r="F2583" i="88"/>
  <c r="F2582" i="88"/>
  <c r="F2581" i="88"/>
  <c r="F2580" i="88"/>
  <c r="F2579" i="88"/>
  <c r="F2576" i="88"/>
  <c r="F2575" i="88"/>
  <c r="F2574" i="88"/>
  <c r="F2573" i="88"/>
  <c r="F2572" i="88"/>
  <c r="F2571" i="88"/>
  <c r="F2570" i="88"/>
  <c r="F2569" i="88"/>
  <c r="F2568" i="88"/>
  <c r="F2567" i="88"/>
  <c r="F2566" i="88"/>
  <c r="F2565" i="88"/>
  <c r="F2562" i="88"/>
  <c r="F2561" i="88"/>
  <c r="F2560" i="88"/>
  <c r="F2559" i="88"/>
  <c r="F2542" i="88"/>
  <c r="F2541" i="88"/>
  <c r="F2540" i="88"/>
  <c r="F2539" i="88"/>
  <c r="F2538" i="88"/>
  <c r="F2537" i="88"/>
  <c r="F2536" i="88"/>
  <c r="F2535" i="88"/>
  <c r="F2534" i="88"/>
  <c r="F2533" i="88"/>
  <c r="F2532" i="88"/>
  <c r="F2531" i="88"/>
  <c r="F2530" i="88"/>
  <c r="F2529" i="88"/>
  <c r="F2528" i="88"/>
  <c r="F2527" i="88"/>
  <c r="F2526" i="88"/>
  <c r="F2525" i="88"/>
  <c r="F2524" i="88"/>
  <c r="F2523" i="88"/>
  <c r="F2522" i="88"/>
  <c r="F2521" i="88"/>
  <c r="F2520" i="88"/>
  <c r="F2519" i="88"/>
  <c r="F2518" i="88"/>
  <c r="F2517" i="88"/>
  <c r="F2516" i="88"/>
  <c r="F2515" i="88"/>
  <c r="F2514" i="88"/>
  <c r="F2513" i="88"/>
  <c r="F2512" i="88"/>
  <c r="F2511" i="88"/>
  <c r="F2510" i="88"/>
  <c r="F2509" i="88"/>
  <c r="F2508" i="88"/>
  <c r="F2505" i="88"/>
  <c r="F2504" i="88"/>
  <c r="F2503" i="88"/>
  <c r="F2502" i="88"/>
  <c r="F2501" i="88"/>
  <c r="F2500" i="88"/>
  <c r="F2497" i="88"/>
  <c r="F2496" i="88"/>
  <c r="F2495" i="88"/>
  <c r="F2492" i="88"/>
  <c r="F2491" i="88"/>
  <c r="F2490" i="88"/>
  <c r="F2489" i="88"/>
  <c r="F2488" i="88"/>
  <c r="F2471" i="88"/>
  <c r="F2470" i="88"/>
  <c r="F2469" i="88"/>
  <c r="F2468" i="88"/>
  <c r="F2467" i="88"/>
  <c r="F2466" i="88"/>
  <c r="F2465" i="88"/>
  <c r="F2464" i="88"/>
  <c r="F2463" i="88"/>
  <c r="F2462" i="88"/>
  <c r="F2461" i="88"/>
  <c r="F2460" i="88"/>
  <c r="F2459" i="88"/>
  <c r="F2458" i="88"/>
  <c r="F2457" i="88"/>
  <c r="F2456" i="88"/>
  <c r="F2455" i="88"/>
  <c r="F2454" i="88"/>
  <c r="F2453" i="88"/>
  <c r="F2452" i="88"/>
  <c r="F2451" i="88"/>
  <c r="F2450" i="88"/>
  <c r="F2449" i="88"/>
  <c r="F2448" i="88"/>
  <c r="F2447" i="88"/>
  <c r="F2446" i="88"/>
  <c r="F2445" i="88"/>
  <c r="F2444" i="88"/>
  <c r="F2443" i="88"/>
  <c r="F2442" i="88"/>
  <c r="F2441" i="88"/>
  <c r="F2440" i="88"/>
  <c r="F2439" i="88"/>
  <c r="F2438" i="88"/>
  <c r="F2437" i="88"/>
  <c r="F2436" i="88"/>
  <c r="F2435" i="88"/>
  <c r="F2434" i="88"/>
  <c r="F2433" i="88"/>
  <c r="F2432" i="88"/>
  <c r="F2429" i="88"/>
  <c r="F2428" i="88"/>
  <c r="F2427" i="88"/>
  <c r="F2426" i="88"/>
  <c r="F2425" i="88"/>
  <c r="F2424" i="88"/>
  <c r="F2423" i="88"/>
  <c r="F2422" i="88"/>
  <c r="F2421" i="88"/>
  <c r="F2420" i="88"/>
  <c r="F2419" i="88"/>
  <c r="F2418" i="88"/>
  <c r="F2417" i="88"/>
  <c r="F2400" i="88"/>
  <c r="F2399" i="88"/>
  <c r="F2398" i="88"/>
  <c r="F2397" i="88"/>
  <c r="F2396" i="88"/>
  <c r="F2395" i="88"/>
  <c r="F2394" i="88"/>
  <c r="F2393" i="88"/>
  <c r="F2392" i="88"/>
  <c r="F2391" i="88"/>
  <c r="F2388" i="88"/>
  <c r="F2387" i="88"/>
  <c r="F2386" i="88"/>
  <c r="F2385" i="88"/>
  <c r="F2384" i="88"/>
  <c r="F2383" i="88"/>
  <c r="F2382" i="88"/>
  <c r="F2381" i="88"/>
  <c r="F2380" i="88"/>
  <c r="F2377" i="88"/>
  <c r="F2376" i="88"/>
  <c r="F2375" i="88"/>
  <c r="F2374" i="88"/>
  <c r="F2373" i="88"/>
  <c r="F2372" i="88"/>
  <c r="F2369" i="88"/>
  <c r="F2368" i="88"/>
  <c r="F2367" i="88"/>
  <c r="F2366" i="88"/>
  <c r="F2365" i="88"/>
  <c r="F2364" i="88"/>
  <c r="F2363" i="88"/>
  <c r="F2362" i="88"/>
  <c r="F2361" i="88"/>
  <c r="F2360" i="88"/>
  <c r="F2359" i="88"/>
  <c r="F2358" i="88"/>
  <c r="F2357" i="88"/>
  <c r="F2356" i="88"/>
  <c r="F2355" i="88"/>
  <c r="F2354" i="88"/>
  <c r="F2353" i="88"/>
  <c r="F2352" i="88"/>
  <c r="F2351" i="88"/>
  <c r="F2350" i="88"/>
  <c r="F2349" i="88"/>
  <c r="F2348" i="88"/>
  <c r="F2347" i="88"/>
  <c r="F2346" i="88"/>
  <c r="F2331" i="88"/>
  <c r="F2328" i="88"/>
  <c r="F2327" i="88"/>
  <c r="F2326" i="88"/>
  <c r="F2325" i="88"/>
  <c r="F2324" i="88"/>
  <c r="F2323" i="88"/>
  <c r="F2322" i="88"/>
  <c r="F2321" i="88"/>
  <c r="F2320" i="88"/>
  <c r="F2319" i="88"/>
  <c r="F2318" i="88"/>
  <c r="F2317" i="88"/>
  <c r="F2314" i="88"/>
  <c r="F2313" i="88"/>
  <c r="F2312" i="88"/>
  <c r="F2311" i="88"/>
  <c r="F2310" i="88"/>
  <c r="F2309" i="88"/>
  <c r="F2308" i="88"/>
  <c r="F2307" i="88"/>
  <c r="F2306" i="88"/>
  <c r="F2305" i="88"/>
  <c r="F2304" i="88"/>
  <c r="F2303" i="88"/>
  <c r="F2302" i="88"/>
  <c r="F2301" i="88"/>
  <c r="F2300" i="88"/>
  <c r="F2299" i="88"/>
  <c r="F2298" i="88"/>
  <c r="F2297" i="88"/>
  <c r="F2296" i="88"/>
  <c r="F2295" i="88"/>
  <c r="F2294" i="88"/>
  <c r="F2293" i="88"/>
  <c r="F2292" i="88"/>
  <c r="F2291" i="88"/>
  <c r="F2290" i="88"/>
  <c r="F2289" i="88"/>
  <c r="F2288" i="88"/>
  <c r="F2287" i="88"/>
  <c r="F2286" i="88"/>
  <c r="F2285" i="88"/>
  <c r="F2284" i="88"/>
  <c r="F2283" i="88"/>
  <c r="F2282" i="88"/>
  <c r="F2281" i="88"/>
  <c r="F2280" i="88"/>
  <c r="F2279" i="88"/>
  <c r="F2278" i="88"/>
  <c r="F2277" i="88"/>
  <c r="F2276" i="88"/>
  <c r="F2275" i="88"/>
  <c r="F2258" i="88"/>
  <c r="F2257" i="88"/>
  <c r="F2256" i="88"/>
  <c r="F2255" i="88"/>
  <c r="F2254" i="88"/>
  <c r="F2253" i="88"/>
  <c r="F2252" i="88"/>
  <c r="F2251" i="88"/>
  <c r="F2250" i="88"/>
  <c r="F2249" i="88"/>
  <c r="F2248" i="88"/>
  <c r="F2247" i="88"/>
  <c r="F2246" i="88"/>
  <c r="F2245" i="88"/>
  <c r="F2244" i="88"/>
  <c r="F2241" i="88"/>
  <c r="F2240" i="88"/>
  <c r="F2239" i="88"/>
  <c r="F2238" i="88"/>
  <c r="F2237" i="88"/>
  <c r="F2236" i="88"/>
  <c r="F2235" i="88"/>
  <c r="F2234" i="88"/>
  <c r="F2233" i="88"/>
  <c r="F2232" i="88"/>
  <c r="F2231" i="88"/>
  <c r="F2230" i="88"/>
  <c r="F2229" i="88"/>
  <c r="F2228" i="88"/>
  <c r="F2227" i="88"/>
  <c r="F2226" i="88"/>
  <c r="F2225" i="88"/>
  <c r="F2224" i="88"/>
  <c r="F2223" i="88"/>
  <c r="F2222" i="88"/>
  <c r="F2219" i="88"/>
  <c r="F2218" i="88"/>
  <c r="F2217" i="88"/>
  <c r="F2216" i="88"/>
  <c r="F2215" i="88"/>
  <c r="F2214" i="88"/>
  <c r="F2213" i="88"/>
  <c r="F2212" i="88"/>
  <c r="F2211" i="88"/>
  <c r="F2210" i="88"/>
  <c r="F2209" i="88"/>
  <c r="F2208" i="88"/>
  <c r="F2207" i="88"/>
  <c r="F2204" i="88"/>
  <c r="F2187" i="88"/>
  <c r="F2186" i="88"/>
  <c r="F2185" i="88"/>
  <c r="F2182" i="88"/>
  <c r="F2181" i="88"/>
  <c r="F2180" i="88"/>
  <c r="F2179" i="88"/>
  <c r="F2178" i="88"/>
  <c r="F2177" i="88"/>
  <c r="F2174" i="88"/>
  <c r="F2171" i="88"/>
  <c r="F2170" i="88"/>
  <c r="F2169" i="88"/>
  <c r="F2168" i="88"/>
  <c r="F2167" i="88"/>
  <c r="F2166" i="88"/>
  <c r="F2165" i="88"/>
  <c r="F2164" i="88"/>
  <c r="F2163" i="88"/>
  <c r="F2162" i="88"/>
  <c r="F2161" i="88"/>
  <c r="F2160" i="88"/>
  <c r="F2159" i="88"/>
  <c r="F2158" i="88"/>
  <c r="F2157" i="88"/>
  <c r="F2154" i="88"/>
  <c r="F2153" i="88"/>
  <c r="F2152" i="88"/>
  <c r="F2151" i="88"/>
  <c r="F2150" i="88"/>
  <c r="F2147" i="88"/>
  <c r="F2146" i="88"/>
  <c r="F2145" i="88"/>
  <c r="F2144" i="88"/>
  <c r="F2143" i="88"/>
  <c r="F2142" i="88"/>
  <c r="F2141" i="88"/>
  <c r="F2140" i="88"/>
  <c r="F2139" i="88"/>
  <c r="F2138" i="88"/>
  <c r="F2137" i="88"/>
  <c r="F2136" i="88"/>
  <c r="F2135" i="88"/>
  <c r="F2116" i="88"/>
  <c r="F2113" i="88"/>
  <c r="F2112" i="88"/>
  <c r="F2109" i="88"/>
  <c r="F2108" i="88"/>
  <c r="F2107" i="88"/>
  <c r="F2106" i="88"/>
  <c r="F2105" i="88"/>
  <c r="F2104" i="88"/>
  <c r="F2103" i="88"/>
  <c r="F2102" i="88"/>
  <c r="F2101" i="88"/>
  <c r="F2100" i="88"/>
  <c r="F2099" i="88"/>
  <c r="F2098" i="88"/>
  <c r="F2097" i="88"/>
  <c r="F2096" i="88"/>
  <c r="F2095" i="88"/>
  <c r="F2094" i="88"/>
  <c r="F2093" i="88"/>
  <c r="F2092" i="88"/>
  <c r="F2091" i="88"/>
  <c r="F2090" i="88"/>
  <c r="F2089" i="88"/>
  <c r="F2088" i="88"/>
  <c r="F2087" i="88"/>
  <c r="F2086" i="88"/>
  <c r="F2085" i="88"/>
  <c r="F2084" i="88"/>
  <c r="F2083" i="88"/>
  <c r="F2082" i="88"/>
  <c r="F2081" i="88"/>
  <c r="F2080" i="88"/>
  <c r="F2079" i="88"/>
  <c r="F2076" i="88"/>
  <c r="F2075" i="88"/>
  <c r="F2074" i="88"/>
  <c r="F2073" i="88"/>
  <c r="F2072" i="88"/>
  <c r="F2069" i="88"/>
  <c r="F2068" i="88"/>
  <c r="F2067" i="88"/>
  <c r="F2066" i="88"/>
  <c r="F2065" i="88"/>
  <c r="F2064" i="88"/>
  <c r="F2063" i="88"/>
  <c r="F2062" i="88"/>
  <c r="F2046" i="88"/>
  <c r="F2043" i="88"/>
  <c r="F2042" i="88"/>
  <c r="F2041" i="88"/>
  <c r="F2040" i="88"/>
  <c r="F2039" i="88"/>
  <c r="F2038" i="88"/>
  <c r="F2037" i="88"/>
  <c r="F2036" i="88"/>
  <c r="F2035" i="88"/>
  <c r="F2034" i="88"/>
  <c r="F2033" i="88"/>
  <c r="F2032" i="88"/>
  <c r="F2031" i="88"/>
  <c r="F2030" i="88"/>
  <c r="F2029" i="88"/>
  <c r="F2028" i="88"/>
  <c r="F2025" i="88"/>
  <c r="F2024" i="88"/>
  <c r="F2023" i="88"/>
  <c r="F2022" i="88"/>
  <c r="F2021" i="88"/>
  <c r="F2020" i="88"/>
  <c r="F2019" i="88"/>
  <c r="F2018" i="88"/>
  <c r="F2017" i="88"/>
  <c r="F2016" i="88"/>
  <c r="F2015" i="88"/>
  <c r="F2014" i="88"/>
  <c r="F2013" i="88"/>
  <c r="F2012" i="88"/>
  <c r="F2011" i="88"/>
  <c r="F2010" i="88"/>
  <c r="F2009" i="88"/>
  <c r="F2008" i="88"/>
  <c r="F2005" i="88"/>
  <c r="F2002" i="88"/>
  <c r="F1999" i="88"/>
  <c r="F1998" i="88"/>
  <c r="F1997" i="88"/>
  <c r="F1996" i="88"/>
  <c r="F1995" i="88"/>
  <c r="F1994" i="88"/>
  <c r="F1993" i="88"/>
  <c r="F1992" i="88"/>
  <c r="F1991" i="88"/>
  <c r="F1975" i="88"/>
  <c r="F1972" i="88"/>
  <c r="F1971" i="88"/>
  <c r="F1970" i="88"/>
  <c r="F1969" i="88"/>
  <c r="F1968" i="88"/>
  <c r="F1967" i="88"/>
  <c r="F1966" i="88"/>
  <c r="F1965" i="88"/>
  <c r="F1964" i="88"/>
  <c r="F1963" i="88"/>
  <c r="F1962" i="88"/>
  <c r="F1961" i="88"/>
  <c r="F1960" i="88"/>
  <c r="F1959" i="88"/>
  <c r="F1958" i="88"/>
  <c r="F1957" i="88"/>
  <c r="F1956" i="88"/>
  <c r="F1955" i="88"/>
  <c r="F1954" i="88"/>
  <c r="F1953" i="88"/>
  <c r="F1952" i="88"/>
  <c r="F1951" i="88"/>
  <c r="F1950" i="88"/>
  <c r="F1949" i="88"/>
  <c r="F1948" i="88"/>
  <c r="F1947" i="88"/>
  <c r="F1946" i="88"/>
  <c r="F1945" i="88"/>
  <c r="F1944" i="88"/>
  <c r="F1943" i="88"/>
  <c r="F1942" i="88"/>
  <c r="F1941" i="88"/>
  <c r="F1940" i="88"/>
  <c r="F1939" i="88"/>
  <c r="F1938" i="88"/>
  <c r="F1937" i="88"/>
  <c r="F1934" i="88"/>
  <c r="F1933" i="88"/>
  <c r="F1932" i="88"/>
  <c r="F1931" i="88"/>
  <c r="F1930" i="88"/>
  <c r="F1929" i="88"/>
  <c r="F1928" i="88"/>
  <c r="F1927" i="88"/>
  <c r="F1924" i="88"/>
  <c r="F1923" i="88"/>
  <c r="F1922" i="88"/>
  <c r="F1921" i="88"/>
  <c r="F1920" i="88"/>
  <c r="F1903" i="88"/>
  <c r="F1902" i="88"/>
  <c r="F1901" i="88"/>
  <c r="F1900" i="88"/>
  <c r="F1899" i="88"/>
  <c r="F1898" i="88"/>
  <c r="F1897" i="88"/>
  <c r="F1896" i="88"/>
  <c r="F1895" i="88"/>
  <c r="F1894" i="88"/>
  <c r="F1893" i="88"/>
  <c r="F1892" i="88"/>
  <c r="F1891" i="88"/>
  <c r="F1890" i="88"/>
  <c r="F1889" i="88"/>
  <c r="F1888" i="88"/>
  <c r="F1887" i="88"/>
  <c r="F1886" i="88"/>
  <c r="F1885" i="88"/>
  <c r="F1884" i="88"/>
  <c r="F1883" i="88"/>
  <c r="F1880" i="88"/>
  <c r="F1877" i="88"/>
  <c r="F1876" i="88"/>
  <c r="F1875" i="88"/>
  <c r="F1874" i="88"/>
  <c r="F1873" i="88"/>
  <c r="F1872" i="88"/>
  <c r="F1871" i="88"/>
  <c r="F1870" i="88"/>
  <c r="F1869" i="88"/>
  <c r="F1866" i="88"/>
  <c r="F1865" i="88"/>
  <c r="F1864" i="88"/>
  <c r="F1863" i="88"/>
  <c r="F1862" i="88"/>
  <c r="F1861" i="88"/>
  <c r="F1860" i="88"/>
  <c r="F1859" i="88"/>
  <c r="F1858" i="88"/>
  <c r="F1857" i="88"/>
  <c r="F1856" i="88"/>
  <c r="F1855" i="88"/>
  <c r="F1854" i="88"/>
  <c r="F1853" i="88"/>
  <c r="F1852" i="88"/>
  <c r="F1849" i="88"/>
  <c r="F1832" i="88"/>
  <c r="F1831" i="88"/>
  <c r="F1830" i="88"/>
  <c r="F1829" i="88"/>
  <c r="F1826" i="88"/>
  <c r="F1825" i="88"/>
  <c r="F1824" i="88"/>
  <c r="F1823" i="88"/>
  <c r="F1822" i="88"/>
  <c r="F1821" i="88"/>
  <c r="F1820" i="88"/>
  <c r="F1819" i="88"/>
  <c r="F1818" i="88"/>
  <c r="F1817" i="88"/>
  <c r="F1816" i="88"/>
  <c r="F1815" i="88"/>
  <c r="F1814" i="88"/>
  <c r="F1811" i="88"/>
  <c r="F1810" i="88"/>
  <c r="F1807" i="88"/>
  <c r="F1806" i="88"/>
  <c r="F1805" i="88"/>
  <c r="F1804" i="88"/>
  <c r="F1803" i="88"/>
  <c r="F1802" i="88"/>
  <c r="F1801" i="88"/>
  <c r="F1800" i="88"/>
  <c r="F1799" i="88"/>
  <c r="F1798" i="88"/>
  <c r="F1797" i="88"/>
  <c r="F1796" i="88"/>
  <c r="F1795" i="88"/>
  <c r="F1794" i="88"/>
  <c r="F1793" i="88"/>
  <c r="F1792" i="88"/>
  <c r="F1791" i="88"/>
  <c r="F1790" i="88"/>
  <c r="F1789" i="88"/>
  <c r="F1788" i="88"/>
  <c r="F1787" i="88"/>
  <c r="F1786" i="88"/>
  <c r="F1785" i="88"/>
  <c r="F1784" i="88"/>
  <c r="F1783" i="88"/>
  <c r="F1782" i="88"/>
  <c r="F1781" i="88"/>
  <c r="F1780" i="88"/>
  <c r="F1779" i="88"/>
  <c r="F1778" i="88"/>
  <c r="F1761" i="88"/>
  <c r="F1760" i="88"/>
  <c r="F1759" i="88"/>
  <c r="F1758" i="88"/>
  <c r="F1757" i="88"/>
  <c r="F1756" i="88"/>
  <c r="F1755" i="88"/>
  <c r="F1752" i="88"/>
  <c r="F1751" i="88"/>
  <c r="F1750" i="88"/>
  <c r="F1749" i="88"/>
  <c r="F1748" i="88"/>
  <c r="F1747" i="88"/>
  <c r="F1746" i="88"/>
  <c r="F1745" i="88"/>
  <c r="F1744" i="88"/>
  <c r="F1743" i="88"/>
  <c r="F1742" i="88"/>
  <c r="F1741" i="88"/>
  <c r="F1740" i="88"/>
  <c r="F1737" i="88"/>
  <c r="F1736" i="88"/>
  <c r="F1735" i="88"/>
  <c r="F1734" i="88"/>
  <c r="F1733" i="88"/>
  <c r="F1732" i="88"/>
  <c r="F1731" i="88"/>
  <c r="F1730" i="88"/>
  <c r="F1729" i="88"/>
  <c r="F1728" i="88"/>
  <c r="F1727" i="88"/>
  <c r="F1726" i="88"/>
  <c r="F1725" i="88"/>
  <c r="F1724" i="88"/>
  <c r="F1723" i="88"/>
  <c r="F1722" i="88"/>
  <c r="F1721" i="88"/>
  <c r="F1718" i="88"/>
  <c r="F1717" i="88"/>
  <c r="F1716" i="88"/>
  <c r="F1715" i="88"/>
  <c r="F1714" i="88"/>
  <c r="F1713" i="88"/>
  <c r="F1712" i="88"/>
  <c r="F1711" i="88"/>
  <c r="F1710" i="88"/>
  <c r="F1709" i="88"/>
  <c r="F1708" i="88"/>
  <c r="F1707" i="88"/>
  <c r="F1690" i="88"/>
  <c r="F1689" i="88"/>
  <c r="F1688" i="88"/>
  <c r="F1687" i="88"/>
  <c r="F1686" i="88"/>
  <c r="F1685" i="88"/>
  <c r="F1684" i="88"/>
  <c r="F1681" i="88"/>
  <c r="F1680" i="88"/>
  <c r="F1679" i="88"/>
  <c r="F1678" i="88"/>
  <c r="F1677" i="88"/>
  <c r="F1676" i="88"/>
  <c r="F1675" i="88"/>
  <c r="F1674" i="88"/>
  <c r="F1673" i="88"/>
  <c r="F1670" i="88"/>
  <c r="F1669" i="88"/>
  <c r="F1668" i="88"/>
  <c r="F1667" i="88"/>
  <c r="F1666" i="88"/>
  <c r="F1665" i="88"/>
  <c r="F1664" i="88"/>
  <c r="F1663" i="88"/>
  <c r="F1662" i="88"/>
  <c r="F1661" i="88"/>
  <c r="F1660" i="88"/>
  <c r="F1659" i="88"/>
  <c r="F1658" i="88"/>
  <c r="F1657" i="88"/>
  <c r="F1656" i="88"/>
  <c r="F1655" i="88"/>
  <c r="F1654" i="88"/>
  <c r="F1653" i="88"/>
  <c r="F1652" i="88"/>
  <c r="F1651" i="88"/>
  <c r="F1650" i="88"/>
  <c r="F1649" i="88"/>
  <c r="F1648" i="88"/>
  <c r="F1647" i="88"/>
  <c r="F1646" i="88"/>
  <c r="F1645" i="88"/>
  <c r="F1644" i="88"/>
  <c r="F1643" i="88"/>
  <c r="F1642" i="88"/>
  <c r="F1641" i="88"/>
  <c r="F1638" i="88"/>
  <c r="F1637" i="88"/>
  <c r="F1636" i="88"/>
  <c r="F1619" i="88"/>
  <c r="F1616" i="88"/>
  <c r="F1613" i="88"/>
  <c r="F1612" i="88"/>
  <c r="F1611" i="88"/>
  <c r="F1610" i="88"/>
  <c r="F1609" i="88"/>
  <c r="F1608" i="88"/>
  <c r="F1607" i="88"/>
  <c r="F1606" i="88"/>
  <c r="F1605" i="88"/>
  <c r="F1604" i="88"/>
  <c r="F1603" i="88"/>
  <c r="F1602" i="88"/>
  <c r="F1601" i="88"/>
  <c r="F1600" i="88"/>
  <c r="F1599" i="88"/>
  <c r="F1598" i="88"/>
  <c r="F1597" i="88"/>
  <c r="F1596" i="88"/>
  <c r="F1595" i="88"/>
  <c r="F1594" i="88"/>
  <c r="F1593" i="88"/>
  <c r="F1592" i="88"/>
  <c r="F1591" i="88"/>
  <c r="F1590" i="88"/>
  <c r="F1589" i="88"/>
  <c r="F1588" i="88"/>
  <c r="F1587" i="88"/>
  <c r="F1586" i="88"/>
  <c r="F1585" i="88"/>
  <c r="F1584" i="88"/>
  <c r="F1583" i="88"/>
  <c r="F1582" i="88"/>
  <c r="F1581" i="88"/>
  <c r="F1580" i="88"/>
  <c r="F1579" i="88"/>
  <c r="F1578" i="88"/>
  <c r="F1577" i="88"/>
  <c r="F1576" i="88"/>
  <c r="F1575" i="88"/>
  <c r="F1574" i="88"/>
  <c r="F1573" i="88"/>
  <c r="F1572" i="88"/>
  <c r="F1571" i="88"/>
  <c r="F1570" i="88"/>
  <c r="F1569" i="88"/>
  <c r="F1568" i="88"/>
  <c r="F1567" i="88"/>
  <c r="F1566" i="88"/>
  <c r="F1565" i="88"/>
  <c r="F1548" i="88"/>
  <c r="F1547" i="88"/>
  <c r="F1546" i="88"/>
  <c r="F1545" i="88"/>
  <c r="F1544" i="88"/>
  <c r="F1543" i="88"/>
  <c r="F1540" i="88"/>
  <c r="F1539" i="88"/>
  <c r="F1538" i="88"/>
  <c r="F1537" i="88"/>
  <c r="F1536" i="88"/>
  <c r="F1535" i="88"/>
  <c r="F1534" i="88"/>
  <c r="F1533" i="88"/>
  <c r="F1532" i="88"/>
  <c r="F1531" i="88"/>
  <c r="F1530" i="88"/>
  <c r="F1529" i="88"/>
  <c r="F1528" i="88"/>
  <c r="F1527" i="88"/>
  <c r="F1526" i="88"/>
  <c r="F1525" i="88"/>
  <c r="F1524" i="88"/>
  <c r="F1521" i="88"/>
  <c r="F1520" i="88"/>
  <c r="F1519" i="88"/>
  <c r="F1518" i="88"/>
  <c r="F1517" i="88"/>
  <c r="F1516" i="88"/>
  <c r="F1515" i="88"/>
  <c r="F1514" i="88"/>
  <c r="F1513" i="88"/>
  <c r="F1512" i="88"/>
  <c r="F1511" i="88"/>
  <c r="F1510" i="88"/>
  <c r="F1509" i="88"/>
  <c r="F1508" i="88"/>
  <c r="F1507" i="88"/>
  <c r="F1506" i="88"/>
  <c r="F1505" i="88"/>
  <c r="F1504" i="88"/>
  <c r="F1503" i="88"/>
  <c r="F1502" i="88"/>
  <c r="F1501" i="88"/>
  <c r="F1500" i="88"/>
  <c r="F1499" i="88"/>
  <c r="F1498" i="88"/>
  <c r="F1497" i="88"/>
  <c r="F1496" i="88"/>
  <c r="F1495" i="88"/>
  <c r="F1494" i="88"/>
  <c r="F1477" i="88"/>
  <c r="F1474" i="88"/>
  <c r="F1473" i="88"/>
  <c r="F1472" i="88"/>
  <c r="F1471" i="88"/>
  <c r="F1470" i="88"/>
  <c r="F1469" i="88"/>
  <c r="F1468" i="88"/>
  <c r="F1467" i="88"/>
  <c r="F1466" i="88"/>
  <c r="F1465" i="88"/>
  <c r="F1464" i="88"/>
  <c r="F1463" i="88"/>
  <c r="F1462" i="88"/>
  <c r="F1461" i="88"/>
  <c r="F1460" i="88"/>
  <c r="F1459" i="88"/>
  <c r="F1458" i="88"/>
  <c r="F1457" i="88"/>
  <c r="F1456" i="88"/>
  <c r="F1455" i="88"/>
  <c r="F1454" i="88"/>
  <c r="F1453" i="88"/>
  <c r="F1452" i="88"/>
  <c r="F1451" i="88"/>
  <c r="F1450" i="88"/>
  <c r="F1449" i="88"/>
  <c r="F1448" i="88"/>
  <c r="F1447" i="88"/>
  <c r="F1446" i="88"/>
  <c r="F1443" i="88"/>
  <c r="F1442" i="88"/>
  <c r="F1441" i="88"/>
  <c r="F1440" i="88"/>
  <c r="F1437" i="88"/>
  <c r="F1436" i="88"/>
  <c r="F1435" i="88"/>
  <c r="F1434" i="88"/>
  <c r="F1433" i="88"/>
  <c r="F1432" i="88"/>
  <c r="F1431" i="88"/>
  <c r="F1430" i="88"/>
  <c r="F1429" i="88"/>
  <c r="F1428" i="88"/>
  <c r="F1427" i="88"/>
  <c r="F1426" i="88"/>
  <c r="F1423" i="88"/>
  <c r="F1406" i="88"/>
  <c r="F1405" i="88"/>
  <c r="F1404" i="88"/>
  <c r="F1403" i="88"/>
  <c r="F1402" i="88"/>
  <c r="F1401" i="88"/>
  <c r="F1400" i="88"/>
  <c r="F1399" i="88"/>
  <c r="F1398" i="88"/>
  <c r="F1397" i="88"/>
  <c r="F1396" i="88"/>
  <c r="F1395" i="88"/>
  <c r="F1394" i="88"/>
  <c r="F1393" i="88"/>
  <c r="F1392" i="88"/>
  <c r="F1391" i="88"/>
  <c r="F1390" i="88"/>
  <c r="F1389" i="88"/>
  <c r="F1388" i="88"/>
  <c r="F1387" i="88"/>
  <c r="F1386" i="88"/>
  <c r="F1385" i="88"/>
  <c r="F1384" i="88"/>
  <c r="F1383" i="88"/>
  <c r="F1382" i="88"/>
  <c r="F1381" i="88"/>
  <c r="F1380" i="88"/>
  <c r="F1379" i="88"/>
  <c r="F1378" i="88"/>
  <c r="F1375" i="88"/>
  <c r="F1374" i="88"/>
  <c r="F1373" i="88"/>
  <c r="F1372" i="88"/>
  <c r="F1371" i="88"/>
  <c r="F1368" i="88"/>
  <c r="F1367" i="88"/>
  <c r="F1366" i="88"/>
  <c r="F1365" i="88"/>
  <c r="F1364" i="88"/>
  <c r="F1363" i="88"/>
  <c r="F1362" i="88"/>
  <c r="F1361" i="88"/>
  <c r="F1360" i="88"/>
  <c r="F1357" i="88"/>
  <c r="F1356" i="88"/>
  <c r="F1355" i="88"/>
  <c r="F1354" i="88"/>
  <c r="F1353" i="88"/>
  <c r="F1352" i="88"/>
  <c r="F1335" i="88"/>
  <c r="F1334" i="88"/>
  <c r="F1333" i="88"/>
  <c r="F1332" i="88"/>
  <c r="F1331" i="88"/>
  <c r="F1330" i="88"/>
  <c r="F1329" i="88"/>
  <c r="F1328" i="88"/>
  <c r="F1325" i="88"/>
  <c r="F1324" i="88"/>
  <c r="F1323" i="88"/>
  <c r="F1322" i="88"/>
  <c r="F1321" i="88"/>
  <c r="F1320" i="88"/>
  <c r="F1319" i="88"/>
  <c r="F1318" i="88"/>
  <c r="F1317" i="88"/>
  <c r="F1316" i="88"/>
  <c r="F1315" i="88"/>
  <c r="F1314" i="88"/>
  <c r="F1313" i="88"/>
  <c r="F1312" i="88"/>
  <c r="F1309" i="88"/>
  <c r="F1308" i="88"/>
  <c r="F1307" i="88"/>
  <c r="F1306" i="88"/>
  <c r="F1305" i="88"/>
  <c r="F1302" i="88"/>
  <c r="F1299" i="88"/>
  <c r="F1298" i="88"/>
  <c r="F1297" i="88"/>
  <c r="F1296" i="88"/>
  <c r="F1295" i="88"/>
  <c r="F1294" i="88"/>
  <c r="F1293" i="88"/>
  <c r="F1292" i="88"/>
  <c r="F1291" i="88"/>
  <c r="F1290" i="88"/>
  <c r="F1289" i="88"/>
  <c r="F1288" i="88"/>
  <c r="F1287" i="88"/>
  <c r="F1286" i="88"/>
  <c r="F1285" i="88"/>
  <c r="F1284" i="88"/>
  <c r="F1283" i="88"/>
  <c r="F1282" i="88"/>
  <c r="F1281" i="88"/>
  <c r="F1264" i="88"/>
  <c r="F1261" i="88"/>
  <c r="F1260" i="88"/>
  <c r="F1259" i="88"/>
  <c r="F1258" i="88"/>
  <c r="F1257" i="88"/>
  <c r="F1256" i="88"/>
  <c r="F1255" i="88"/>
  <c r="F1254" i="88"/>
  <c r="F1253" i="88"/>
  <c r="F1252" i="88"/>
  <c r="F1251" i="88"/>
  <c r="F1250" i="88"/>
  <c r="F1249" i="88"/>
  <c r="F1248" i="88"/>
  <c r="F1247" i="88"/>
  <c r="F1244" i="88"/>
  <c r="F1243" i="88"/>
  <c r="F1242" i="88"/>
  <c r="F1241" i="88"/>
  <c r="F1240" i="88"/>
  <c r="F1239" i="88"/>
  <c r="F1238" i="88"/>
  <c r="F1237" i="88"/>
  <c r="F1236" i="88"/>
  <c r="F1235" i="88"/>
  <c r="F1234" i="88"/>
  <c r="F1233" i="88"/>
  <c r="F1232" i="88"/>
  <c r="F1231" i="88"/>
  <c r="F1228" i="88"/>
  <c r="F1227" i="88"/>
  <c r="F1226" i="88"/>
  <c r="F1225" i="88"/>
  <c r="F1224" i="88"/>
  <c r="F1223" i="88"/>
  <c r="F1222" i="88"/>
  <c r="F1221" i="88"/>
  <c r="F1220" i="88"/>
  <c r="F1217" i="88"/>
  <c r="F1216" i="88"/>
  <c r="F1215" i="88"/>
  <c r="F1214" i="88"/>
  <c r="F1213" i="88"/>
  <c r="F1212" i="88"/>
  <c r="F1211" i="88"/>
  <c r="F1210" i="88"/>
  <c r="F1193" i="88"/>
  <c r="F1190" i="88"/>
  <c r="F1189" i="88"/>
  <c r="F1188" i="88"/>
  <c r="F1187" i="88"/>
  <c r="F1186" i="88"/>
  <c r="F1185" i="88"/>
  <c r="F1184" i="88"/>
  <c r="F1183" i="88"/>
  <c r="F1182" i="88"/>
  <c r="F1181" i="88"/>
  <c r="F1180" i="88"/>
  <c r="F1177" i="88"/>
  <c r="F1176" i="88"/>
  <c r="F1175" i="88"/>
  <c r="F1174" i="88"/>
  <c r="F1173" i="88"/>
  <c r="F1172" i="88"/>
  <c r="F1169" i="88"/>
  <c r="F1166" i="88"/>
  <c r="F1165" i="88"/>
  <c r="F1164" i="88"/>
  <c r="F1163" i="88"/>
  <c r="F1162" i="88"/>
  <c r="F1161" i="88"/>
  <c r="F1160" i="88"/>
  <c r="F1159" i="88"/>
  <c r="F1158" i="88"/>
  <c r="F1155" i="88"/>
  <c r="F1154" i="88"/>
  <c r="F1151" i="88"/>
  <c r="F1150" i="88"/>
  <c r="F1149" i="88"/>
  <c r="F1148" i="88"/>
  <c r="F1147" i="88"/>
  <c r="F1146" i="88"/>
  <c r="F1145" i="88"/>
  <c r="F1144" i="88"/>
  <c r="F1143" i="88"/>
  <c r="F1142" i="88"/>
  <c r="F1141" i="88"/>
  <c r="F1140" i="88"/>
  <c r="F1139" i="88"/>
  <c r="F1122" i="88"/>
  <c r="F1121" i="88"/>
  <c r="F1120" i="88"/>
  <c r="F1119" i="88"/>
  <c r="F1118" i="88"/>
  <c r="F1117" i="88"/>
  <c r="F1116" i="88"/>
  <c r="F1115" i="88"/>
  <c r="F1114" i="88"/>
  <c r="F1113" i="88"/>
  <c r="F1112" i="88"/>
  <c r="F1111" i="88"/>
  <c r="F1110" i="88"/>
  <c r="F1109" i="88"/>
  <c r="F1108" i="88"/>
  <c r="F1107" i="88"/>
  <c r="F1106" i="88"/>
  <c r="F1105" i="88"/>
  <c r="F1104" i="88"/>
  <c r="F1103" i="88"/>
  <c r="F1102" i="88"/>
  <c r="F1101" i="88"/>
  <c r="F1100" i="88"/>
  <c r="F1099" i="88"/>
  <c r="F1098" i="88"/>
  <c r="F1097" i="88"/>
  <c r="F1096" i="88"/>
  <c r="F1095" i="88"/>
  <c r="F1094" i="88"/>
  <c r="F1093" i="88"/>
  <c r="F1092" i="88"/>
  <c r="F1091" i="88"/>
  <c r="F1090" i="88"/>
  <c r="F1089" i="88"/>
  <c r="F1088" i="88"/>
  <c r="F1087" i="88"/>
  <c r="F1086" i="88"/>
  <c r="F1085" i="88"/>
  <c r="F1084" i="88"/>
  <c r="F1083" i="88"/>
  <c r="F1082" i="88"/>
  <c r="F1081" i="88"/>
  <c r="F1080" i="88"/>
  <c r="F1077" i="88"/>
  <c r="F1074" i="88"/>
  <c r="F1073" i="88"/>
  <c r="F1072" i="88"/>
  <c r="F1071" i="88"/>
  <c r="F1070" i="88"/>
  <c r="F1069" i="88"/>
  <c r="F1068" i="88"/>
  <c r="F1052" i="88"/>
  <c r="F1049" i="88"/>
  <c r="F1048" i="88"/>
  <c r="F1047" i="88"/>
  <c r="F1046" i="88"/>
  <c r="F1045" i="88"/>
  <c r="F1044" i="88"/>
  <c r="F1041" i="88"/>
  <c r="F1040" i="88"/>
  <c r="F1039" i="88"/>
  <c r="F1038" i="88"/>
  <c r="F1037" i="88"/>
  <c r="F1036" i="88"/>
  <c r="F1035" i="88"/>
  <c r="F1034" i="88"/>
  <c r="F1033" i="88"/>
  <c r="F1030" i="88"/>
  <c r="F1029" i="88"/>
  <c r="F1028" i="88"/>
  <c r="F1027" i="88"/>
  <c r="F1026" i="88"/>
  <c r="F1025" i="88"/>
  <c r="F1024" i="88"/>
  <c r="F1023" i="88"/>
  <c r="F1022" i="88"/>
  <c r="F1021" i="88"/>
  <c r="F1020" i="88"/>
  <c r="F1019" i="88"/>
  <c r="F1018" i="88"/>
  <c r="F1017" i="88"/>
  <c r="F1016" i="88"/>
  <c r="F1015" i="88"/>
  <c r="F1014" i="88"/>
  <c r="F1013" i="88"/>
  <c r="F1012" i="88"/>
  <c r="F1011" i="88"/>
  <c r="F1008" i="88"/>
  <c r="F1007" i="88"/>
  <c r="F1006" i="88"/>
  <c r="F1005" i="88"/>
  <c r="F1004" i="88"/>
  <c r="F1003" i="88"/>
  <c r="F1002" i="88"/>
  <c r="F1001" i="88"/>
  <c r="F1000" i="88"/>
  <c r="F999" i="88"/>
  <c r="F998" i="88"/>
  <c r="F997" i="88"/>
  <c r="F980" i="88"/>
  <c r="F979" i="88"/>
  <c r="F978" i="88"/>
  <c r="F977" i="88"/>
  <c r="F974" i="88"/>
  <c r="F973" i="88"/>
  <c r="F972" i="88"/>
  <c r="F971" i="88"/>
  <c r="F970" i="88"/>
  <c r="F969" i="88"/>
  <c r="F968" i="88"/>
  <c r="F967" i="88"/>
  <c r="F966" i="88"/>
  <c r="F965" i="88"/>
  <c r="F964" i="88"/>
  <c r="F961" i="88"/>
  <c r="F960" i="88"/>
  <c r="F959" i="88"/>
  <c r="F958" i="88"/>
  <c r="F957" i="88"/>
  <c r="F956" i="88"/>
  <c r="F955" i="88"/>
  <c r="F954" i="88"/>
  <c r="F953" i="88"/>
  <c r="F952" i="88"/>
  <c r="F949" i="88"/>
  <c r="F948" i="88"/>
  <c r="F947" i="88"/>
  <c r="F946" i="88"/>
  <c r="F945" i="88"/>
  <c r="F944" i="88"/>
  <c r="F943" i="88"/>
  <c r="F942" i="88"/>
  <c r="F941" i="88"/>
  <c r="F938" i="88"/>
  <c r="F937" i="88"/>
  <c r="F936" i="88"/>
  <c r="F935" i="88"/>
  <c r="F934" i="88"/>
  <c r="F933" i="88"/>
  <c r="F932" i="88"/>
  <c r="F931" i="88"/>
  <c r="F930" i="88"/>
  <c r="F929" i="88"/>
  <c r="F926" i="88"/>
  <c r="F909" i="88"/>
  <c r="F908" i="88"/>
  <c r="F907" i="88"/>
  <c r="F906" i="88"/>
  <c r="F905" i="88"/>
  <c r="F904" i="88"/>
  <c r="F903" i="88"/>
  <c r="F902" i="88"/>
  <c r="F901" i="88"/>
  <c r="F900" i="88"/>
  <c r="F899" i="88"/>
  <c r="F898" i="88"/>
  <c r="F897" i="88"/>
  <c r="F896" i="88"/>
  <c r="F895" i="88"/>
  <c r="F894" i="88"/>
  <c r="F893" i="88"/>
  <c r="F892" i="88"/>
  <c r="F891" i="88"/>
  <c r="F890" i="88"/>
  <c r="F889" i="88"/>
  <c r="F888" i="88"/>
  <c r="F887" i="88"/>
  <c r="F886" i="88"/>
  <c r="F885" i="88"/>
  <c r="F884" i="88"/>
  <c r="F883" i="88"/>
  <c r="F882" i="88"/>
  <c r="F881" i="88"/>
  <c r="F880" i="88"/>
  <c r="F879" i="88"/>
  <c r="F878" i="88"/>
  <c r="F877" i="88"/>
  <c r="F876" i="88"/>
  <c r="F875" i="88"/>
  <c r="F874" i="88"/>
  <c r="F873" i="88"/>
  <c r="F872" i="88"/>
  <c r="F871" i="88"/>
  <c r="F870" i="88"/>
  <c r="F869" i="88"/>
  <c r="F868" i="88"/>
  <c r="F867" i="88"/>
  <c r="F866" i="88"/>
  <c r="F865" i="88"/>
  <c r="F864" i="88"/>
  <c r="F863" i="88"/>
  <c r="F862" i="88"/>
  <c r="F861" i="88"/>
  <c r="F860" i="88"/>
  <c r="F859" i="88"/>
  <c r="F858" i="88"/>
  <c r="F857" i="88"/>
  <c r="F856" i="88"/>
  <c r="F855" i="88"/>
  <c r="F838" i="88"/>
  <c r="F837" i="88"/>
  <c r="F836" i="88"/>
  <c r="F835" i="88"/>
  <c r="F834" i="88"/>
  <c r="F833" i="88"/>
  <c r="F832" i="88"/>
  <c r="F831" i="88"/>
  <c r="F830" i="88"/>
  <c r="F829" i="88"/>
  <c r="F828" i="88"/>
  <c r="F827" i="88"/>
  <c r="F826" i="88"/>
  <c r="F825" i="88"/>
  <c r="F824" i="88"/>
  <c r="F823" i="88"/>
  <c r="F822" i="88"/>
  <c r="F821" i="88"/>
  <c r="F820" i="88"/>
  <c r="F819" i="88"/>
  <c r="F816" i="88"/>
  <c r="F815" i="88"/>
  <c r="F814" i="88"/>
  <c r="F813" i="88"/>
  <c r="F812" i="88"/>
  <c r="F811" i="88"/>
  <c r="F810" i="88"/>
  <c r="F807" i="88"/>
  <c r="F806" i="88"/>
  <c r="F805" i="88"/>
  <c r="F802" i="88"/>
  <c r="F801" i="88"/>
  <c r="F800" i="88"/>
  <c r="F799" i="88"/>
  <c r="F798" i="88"/>
  <c r="F795" i="88"/>
  <c r="F794" i="88"/>
  <c r="F793" i="88"/>
  <c r="F792" i="88"/>
  <c r="F791" i="88"/>
  <c r="F790" i="88"/>
  <c r="F789" i="88"/>
  <c r="F786" i="88"/>
  <c r="F785" i="88"/>
  <c r="F784" i="88"/>
  <c r="F768" i="88"/>
  <c r="F765" i="88"/>
  <c r="F764" i="88"/>
  <c r="F763" i="88"/>
  <c r="F762" i="88"/>
  <c r="F761" i="88"/>
  <c r="F760" i="88"/>
  <c r="F759" i="88"/>
  <c r="F758" i="88"/>
  <c r="F757" i="88"/>
  <c r="F756" i="88"/>
  <c r="F755" i="88"/>
  <c r="F754" i="88"/>
  <c r="F753" i="88"/>
  <c r="F752" i="88"/>
  <c r="F751" i="88"/>
  <c r="F750" i="88"/>
  <c r="F749" i="88"/>
  <c r="F748" i="88"/>
  <c r="F747" i="88"/>
  <c r="F746" i="88"/>
  <c r="F745" i="88"/>
  <c r="F744" i="88"/>
  <c r="F743" i="88"/>
  <c r="F742" i="88"/>
  <c r="F741" i="88"/>
  <c r="F740" i="88"/>
  <c r="F739" i="88"/>
  <c r="F738" i="88"/>
  <c r="F737" i="88"/>
  <c r="F736" i="88"/>
  <c r="F735" i="88"/>
  <c r="F734" i="88"/>
  <c r="F733" i="88"/>
  <c r="F732" i="88"/>
  <c r="F731" i="88"/>
  <c r="F730" i="88"/>
  <c r="F729" i="88"/>
  <c r="F728" i="88"/>
  <c r="F727" i="88"/>
  <c r="F726" i="88"/>
  <c r="F725" i="88"/>
  <c r="F724" i="88"/>
  <c r="F723" i="88"/>
  <c r="F722" i="88"/>
  <c r="F719" i="88"/>
  <c r="F718" i="88"/>
  <c r="F717" i="88"/>
  <c r="F716" i="88"/>
  <c r="F715" i="88"/>
  <c r="F714" i="88"/>
  <c r="F713" i="88"/>
  <c r="F696" i="88"/>
  <c r="F695" i="88"/>
  <c r="F694" i="88"/>
  <c r="F691" i="88"/>
  <c r="F690" i="88"/>
  <c r="F689" i="88"/>
  <c r="F688" i="88"/>
  <c r="F685" i="88"/>
  <c r="F684" i="88"/>
  <c r="F683" i="88"/>
  <c r="F682" i="88"/>
  <c r="F681" i="88"/>
  <c r="F680" i="88"/>
  <c r="F679" i="88"/>
  <c r="F678" i="88"/>
  <c r="F677" i="88"/>
  <c r="F676" i="88"/>
  <c r="F675" i="88"/>
  <c r="F674" i="88"/>
  <c r="F673" i="88"/>
  <c r="F672" i="88"/>
  <c r="F671" i="88"/>
  <c r="F670" i="88"/>
  <c r="F669" i="88"/>
  <c r="F668" i="88"/>
  <c r="F667" i="88"/>
  <c r="F666" i="88"/>
  <c r="F665" i="88"/>
  <c r="F664" i="88"/>
  <c r="F663" i="88"/>
  <c r="F662" i="88"/>
  <c r="F661" i="88"/>
  <c r="F660" i="88"/>
  <c r="F659" i="88"/>
  <c r="F658" i="88"/>
  <c r="F657" i="88"/>
  <c r="F656" i="88"/>
  <c r="F655" i="88"/>
  <c r="F654" i="88"/>
  <c r="F653" i="88"/>
  <c r="F652" i="88"/>
  <c r="F649" i="88"/>
  <c r="F648" i="88"/>
  <c r="F647" i="88"/>
  <c r="F646" i="88"/>
  <c r="F645" i="88"/>
  <c r="F644" i="88"/>
  <c r="F643" i="88"/>
  <c r="F642" i="88"/>
  <c r="F625" i="88"/>
  <c r="F624" i="88"/>
  <c r="F623" i="88"/>
  <c r="F622" i="88"/>
  <c r="F621" i="88"/>
  <c r="F620" i="88"/>
  <c r="F619" i="88"/>
  <c r="F618" i="88"/>
  <c r="F615" i="88"/>
  <c r="F614" i="88"/>
  <c r="F613" i="88"/>
  <c r="F612" i="88"/>
  <c r="F611" i="88"/>
  <c r="F610" i="88"/>
  <c r="F609" i="88"/>
  <c r="F608" i="88"/>
  <c r="F607" i="88"/>
  <c r="F604" i="88"/>
  <c r="F603" i="88"/>
  <c r="F602" i="88"/>
  <c r="F601" i="88"/>
  <c r="F600" i="88"/>
  <c r="F599" i="88"/>
  <c r="F598" i="88"/>
  <c r="F597" i="88"/>
  <c r="F596" i="88"/>
  <c r="F595" i="88"/>
  <c r="F594" i="88"/>
  <c r="F593" i="88"/>
  <c r="F592" i="88"/>
  <c r="F591" i="88"/>
  <c r="F590" i="88"/>
  <c r="F589" i="88"/>
  <c r="F588" i="88"/>
  <c r="F587" i="88"/>
  <c r="F586" i="88"/>
  <c r="F585" i="88"/>
  <c r="F584" i="88"/>
  <c r="F583" i="88"/>
  <c r="F582" i="88"/>
  <c r="F581" i="88"/>
  <c r="F580" i="88"/>
  <c r="F579" i="88"/>
  <c r="F578" i="88"/>
  <c r="F577" i="88"/>
  <c r="F576" i="88"/>
  <c r="F575" i="88"/>
  <c r="F574" i="88"/>
  <c r="F573" i="88"/>
  <c r="F572" i="88"/>
  <c r="F571" i="88"/>
  <c r="F554" i="88"/>
  <c r="F553" i="88"/>
  <c r="F552" i="88"/>
  <c r="F549" i="88"/>
  <c r="F548" i="88"/>
  <c r="F547" i="88"/>
  <c r="F546" i="88"/>
  <c r="F545" i="88"/>
  <c r="F544" i="88"/>
  <c r="F543" i="88"/>
  <c r="F542" i="88"/>
  <c r="F541" i="88"/>
  <c r="F540" i="88"/>
  <c r="F539" i="88"/>
  <c r="F538" i="88"/>
  <c r="F537" i="88"/>
  <c r="F536" i="88"/>
  <c r="F535" i="88"/>
  <c r="F534" i="88"/>
  <c r="F533" i="88"/>
  <c r="F532" i="88"/>
  <c r="F531" i="88"/>
  <c r="F530" i="88"/>
  <c r="F529" i="88"/>
  <c r="F528" i="88"/>
  <c r="F527" i="88"/>
  <c r="F526" i="88"/>
  <c r="F525" i="88"/>
  <c r="F524" i="88"/>
  <c r="F523" i="88"/>
  <c r="F522" i="88"/>
  <c r="F521" i="88"/>
  <c r="F520" i="88"/>
  <c r="F519" i="88"/>
  <c r="F516" i="88"/>
  <c r="F513" i="88"/>
  <c r="F512" i="88"/>
  <c r="F511" i="88"/>
  <c r="F510" i="88"/>
  <c r="F509" i="88"/>
  <c r="F506" i="88"/>
  <c r="F505" i="88"/>
  <c r="F504" i="88"/>
  <c r="F503" i="88"/>
  <c r="F502" i="88"/>
  <c r="F501" i="88"/>
  <c r="F500" i="88"/>
  <c r="F483" i="88"/>
  <c r="F482" i="88"/>
  <c r="F481" i="88"/>
  <c r="F480" i="88"/>
  <c r="F477" i="88"/>
  <c r="F476" i="88"/>
  <c r="F475" i="88"/>
  <c r="F474" i="88"/>
  <c r="F473" i="88"/>
  <c r="F472" i="88"/>
  <c r="F471" i="88"/>
  <c r="F470" i="88"/>
  <c r="F469" i="88"/>
  <c r="F468" i="88"/>
  <c r="F467" i="88"/>
  <c r="F466" i="88"/>
  <c r="F465" i="88"/>
  <c r="F464" i="88"/>
  <c r="F463" i="88"/>
  <c r="F462" i="88"/>
  <c r="F461" i="88"/>
  <c r="F460" i="88"/>
  <c r="F457" i="88"/>
  <c r="F456" i="88"/>
  <c r="F455" i="88"/>
  <c r="F454" i="88"/>
  <c r="F453" i="88"/>
  <c r="F452" i="88"/>
  <c r="F451" i="88"/>
  <c r="F450" i="88"/>
  <c r="F449" i="88"/>
  <c r="F448" i="88"/>
  <c r="F447" i="88"/>
  <c r="F446" i="88"/>
  <c r="F445" i="88"/>
  <c r="F444" i="88"/>
  <c r="F443" i="88"/>
  <c r="F442" i="88"/>
  <c r="F441" i="88"/>
  <c r="F440" i="88"/>
  <c r="F439" i="88"/>
  <c r="F438" i="88"/>
  <c r="F435" i="88"/>
  <c r="F434" i="88"/>
  <c r="F433" i="88"/>
  <c r="F432" i="88"/>
  <c r="F431" i="88"/>
  <c r="F430" i="88"/>
  <c r="F429" i="88"/>
  <c r="F412" i="88"/>
  <c r="F411" i="88"/>
  <c r="F410" i="88"/>
  <c r="F409" i="88"/>
  <c r="F408" i="88"/>
  <c r="F407" i="88"/>
  <c r="F406" i="88"/>
  <c r="F405" i="88"/>
  <c r="F402" i="88"/>
  <c r="F401" i="88"/>
  <c r="F400" i="88"/>
  <c r="F397" i="88"/>
  <c r="F396" i="88"/>
  <c r="F395" i="88"/>
  <c r="F394" i="88"/>
  <c r="F393" i="88"/>
  <c r="F392" i="88"/>
  <c r="F391" i="88"/>
  <c r="F390" i="88"/>
  <c r="F389" i="88"/>
  <c r="F388" i="88"/>
  <c r="F387" i="88"/>
  <c r="F386" i="88"/>
  <c r="F385" i="88"/>
  <c r="F384" i="88"/>
  <c r="F383" i="88"/>
  <c r="F382" i="88"/>
  <c r="F381" i="88"/>
  <c r="F380" i="88"/>
  <c r="F379" i="88"/>
  <c r="F378" i="88"/>
  <c r="F377" i="88"/>
  <c r="F376" i="88"/>
  <c r="F375" i="88"/>
  <c r="F374" i="88"/>
  <c r="F373" i="88"/>
  <c r="F372" i="88"/>
  <c r="F371" i="88"/>
  <c r="F370" i="88"/>
  <c r="F369" i="88"/>
  <c r="F368" i="88"/>
  <c r="F367" i="88"/>
  <c r="F364" i="88"/>
  <c r="F363" i="88"/>
  <c r="F362" i="88"/>
  <c r="F361" i="88"/>
  <c r="F360" i="88"/>
  <c r="F359" i="88"/>
  <c r="F358" i="88"/>
  <c r="F341" i="88"/>
  <c r="F338" i="88"/>
  <c r="F337" i="88"/>
  <c r="F336" i="88"/>
  <c r="F335" i="88"/>
  <c r="F334" i="88"/>
  <c r="F333" i="88"/>
  <c r="F332" i="88"/>
  <c r="F331" i="88"/>
  <c r="F330" i="88"/>
  <c r="F327" i="88"/>
  <c r="F326" i="88"/>
  <c r="F325" i="88"/>
  <c r="F324" i="88"/>
  <c r="F323" i="88"/>
  <c r="F322" i="88"/>
  <c r="F321" i="88"/>
  <c r="F320" i="88"/>
  <c r="F319" i="88"/>
  <c r="F318" i="88"/>
  <c r="F317" i="88"/>
  <c r="F316" i="88"/>
  <c r="F315" i="88"/>
  <c r="F314" i="88"/>
  <c r="F313" i="88"/>
  <c r="F312" i="88"/>
  <c r="F309" i="88"/>
  <c r="F308" i="88"/>
  <c r="F307" i="88"/>
  <c r="F306" i="88"/>
  <c r="F305" i="88"/>
  <c r="F304" i="88"/>
  <c r="F301" i="88"/>
  <c r="F300" i="88"/>
  <c r="F299" i="88"/>
  <c r="F298" i="88"/>
  <c r="F297" i="88"/>
  <c r="F296" i="88"/>
  <c r="F295" i="88"/>
  <c r="F294" i="88"/>
  <c r="F293" i="88"/>
  <c r="F292" i="88"/>
  <c r="F289" i="88"/>
  <c r="F288" i="88"/>
  <c r="F287" i="88"/>
  <c r="F271" i="88"/>
  <c r="F268" i="88"/>
  <c r="F267" i="88"/>
  <c r="F266" i="88"/>
  <c r="F265" i="88"/>
  <c r="F264" i="88"/>
  <c r="F263" i="88"/>
  <c r="F262" i="88"/>
  <c r="F261" i="88"/>
  <c r="F260" i="88"/>
  <c r="F259" i="88"/>
  <c r="F258" i="88"/>
  <c r="F257" i="88"/>
  <c r="F256" i="88"/>
  <c r="F255" i="88"/>
  <c r="F254" i="88"/>
  <c r="F253" i="88"/>
  <c r="F252" i="88"/>
  <c r="F249" i="88"/>
  <c r="F248" i="88"/>
  <c r="F247" i="88"/>
  <c r="F246" i="88"/>
  <c r="F245" i="88"/>
  <c r="F242" i="88"/>
  <c r="F241" i="88"/>
  <c r="F240" i="88"/>
  <c r="F239" i="88"/>
  <c r="F238" i="88"/>
  <c r="F237" i="88"/>
  <c r="F236" i="88"/>
  <c r="F233" i="88"/>
  <c r="F232" i="88"/>
  <c r="F231" i="88"/>
  <c r="F230" i="88"/>
  <c r="F229" i="88"/>
  <c r="F228" i="88"/>
  <c r="F227" i="88"/>
  <c r="F226" i="88"/>
  <c r="F225" i="88"/>
  <c r="F224" i="88"/>
  <c r="F223" i="88"/>
  <c r="F222" i="88"/>
  <c r="F221" i="88"/>
  <c r="F220" i="88"/>
  <c r="F219" i="88"/>
  <c r="F218" i="88"/>
  <c r="F217" i="88"/>
  <c r="F216" i="88"/>
  <c r="F202" i="88"/>
  <c r="F201" i="88"/>
  <c r="F200" i="88"/>
  <c r="F199" i="88"/>
  <c r="F198" i="88"/>
  <c r="F197" i="88"/>
  <c r="F196" i="88"/>
  <c r="F193" i="88"/>
  <c r="F192" i="88"/>
  <c r="F191" i="88"/>
  <c r="F190" i="88"/>
  <c r="F187" i="88"/>
  <c r="F184" i="88"/>
  <c r="F183" i="88"/>
  <c r="F182" i="88"/>
  <c r="F181" i="88"/>
  <c r="F180" i="88"/>
  <c r="F179" i="88"/>
  <c r="F176" i="88"/>
  <c r="F175" i="88"/>
  <c r="F174" i="88"/>
  <c r="F173" i="88"/>
  <c r="F172" i="88"/>
  <c r="F171" i="88"/>
  <c r="F170" i="88"/>
  <c r="F167" i="88"/>
  <c r="F166" i="88"/>
  <c r="F165" i="88"/>
  <c r="F162" i="88"/>
  <c r="F161" i="88"/>
  <c r="F160" i="88"/>
  <c r="F159" i="88"/>
  <c r="F158" i="88"/>
  <c r="F157" i="88"/>
  <c r="F156" i="88"/>
  <c r="F153" i="88"/>
  <c r="F152" i="88"/>
  <c r="F151" i="88"/>
  <c r="F150" i="88"/>
  <c r="F149" i="88"/>
  <c r="F148" i="88"/>
  <c r="F135" i="88"/>
  <c r="F134" i="88"/>
  <c r="F133" i="88"/>
  <c r="F130" i="88"/>
  <c r="F129" i="88"/>
  <c r="F128" i="88"/>
  <c r="F127" i="88"/>
  <c r="F126" i="88"/>
  <c r="F125" i="88"/>
  <c r="F124" i="88"/>
  <c r="F123" i="88"/>
  <c r="F122" i="88"/>
  <c r="F121" i="88"/>
  <c r="F120" i="88"/>
  <c r="F117" i="88"/>
  <c r="F116" i="88"/>
  <c r="F115" i="88"/>
  <c r="F114" i="88"/>
  <c r="F113" i="88"/>
  <c r="F112" i="88"/>
  <c r="F111" i="88"/>
  <c r="F110" i="88"/>
  <c r="F109" i="88"/>
  <c r="F108" i="88"/>
  <c r="F107" i="88"/>
  <c r="F106" i="88"/>
  <c r="F105" i="88"/>
  <c r="F104" i="88"/>
  <c r="F103" i="88"/>
  <c r="F100" i="88"/>
  <c r="F99" i="88"/>
  <c r="F98" i="88"/>
  <c r="F97" i="88"/>
  <c r="F96" i="88"/>
  <c r="F95" i="88"/>
  <c r="F94" i="88"/>
  <c r="F91" i="88"/>
  <c r="F90" i="88"/>
  <c r="F89" i="88"/>
  <c r="F88" i="88"/>
  <c r="F87" i="88"/>
  <c r="F86" i="88"/>
  <c r="F85" i="88"/>
  <c r="F84" i="88"/>
  <c r="F83" i="88"/>
  <c r="F82" i="88"/>
  <c r="F81" i="88"/>
  <c r="F65" i="88"/>
  <c r="F64" i="88"/>
  <c r="F63" i="88"/>
  <c r="F62" i="88"/>
  <c r="F61" i="88"/>
  <c r="F60" i="88"/>
  <c r="F59" i="88"/>
  <c r="F58" i="88"/>
  <c r="F57" i="88"/>
  <c r="F56" i="88"/>
  <c r="F55" i="88"/>
  <c r="F54" i="88"/>
  <c r="F53" i="88"/>
  <c r="F52" i="88"/>
  <c r="F51" i="88"/>
  <c r="F50" i="88"/>
  <c r="F49" i="88"/>
  <c r="F48" i="88"/>
  <c r="F47" i="88"/>
  <c r="F46" i="88"/>
  <c r="F45" i="88"/>
  <c r="F44" i="88"/>
  <c r="F43" i="88"/>
  <c r="F42" i="88"/>
  <c r="F41" i="88"/>
  <c r="F40" i="88"/>
  <c r="F39" i="88"/>
  <c r="F38" i="88"/>
  <c r="F37" i="88"/>
  <c r="F36" i="88"/>
  <c r="F35" i="88"/>
  <c r="F34" i="88"/>
  <c r="F33" i="88"/>
  <c r="F32" i="88"/>
  <c r="F31" i="88"/>
  <c r="F30" i="88"/>
  <c r="F29" i="88"/>
  <c r="F28" i="88"/>
  <c r="F27" i="88"/>
  <c r="F26" i="88"/>
  <c r="F25" i="88"/>
  <c r="F24" i="88"/>
  <c r="F23" i="88"/>
  <c r="F22" i="88"/>
  <c r="F21" i="88"/>
  <c r="F20" i="88"/>
  <c r="F19" i="88"/>
  <c r="F18" i="88"/>
  <c r="F17" i="88"/>
  <c r="F16" i="88"/>
  <c r="F15" i="88"/>
  <c r="F14" i="88"/>
  <c r="F13" i="88"/>
  <c r="N46" i="81" l="1"/>
  <c r="M46" i="81"/>
  <c r="L46" i="81"/>
  <c r="K46" i="81"/>
  <c r="J46" i="81"/>
  <c r="I46" i="81"/>
  <c r="H46" i="81"/>
  <c r="G46" i="81"/>
  <c r="F46" i="81"/>
  <c r="E46" i="81"/>
  <c r="D46" i="81"/>
  <c r="C46" i="81"/>
  <c r="AD44" i="80"/>
  <c r="X44" i="80"/>
  <c r="W44" i="80"/>
  <c r="V44" i="80"/>
  <c r="AD43" i="80"/>
  <c r="X43" i="80"/>
  <c r="W43" i="80"/>
  <c r="V43" i="80"/>
  <c r="AD42" i="80"/>
  <c r="X42" i="80"/>
  <c r="W42" i="80"/>
  <c r="V42" i="80"/>
  <c r="AD41" i="80"/>
  <c r="T41" i="80"/>
  <c r="S41" i="80"/>
  <c r="R41" i="80"/>
  <c r="AD40" i="80"/>
  <c r="X40" i="80"/>
  <c r="W40" i="80"/>
  <c r="V40" i="80"/>
  <c r="T40" i="80"/>
  <c r="S40" i="80"/>
  <c r="R40" i="80"/>
  <c r="AD39" i="80"/>
  <c r="X39" i="80"/>
  <c r="W39" i="80"/>
  <c r="V39" i="80"/>
  <c r="T39" i="80"/>
  <c r="S39" i="80"/>
  <c r="R39" i="80"/>
  <c r="AD38" i="80"/>
  <c r="X38" i="80"/>
  <c r="W38" i="80"/>
  <c r="V38" i="80"/>
  <c r="T38" i="80"/>
  <c r="S38" i="80"/>
  <c r="R38" i="80"/>
  <c r="AD37" i="80"/>
  <c r="X37" i="80"/>
  <c r="W37" i="80"/>
  <c r="V37" i="80"/>
  <c r="T37" i="80"/>
  <c r="S37" i="80"/>
  <c r="R37" i="80"/>
  <c r="AD36" i="80"/>
  <c r="X36" i="80"/>
  <c r="W36" i="80"/>
  <c r="V36" i="80"/>
  <c r="T36" i="80"/>
  <c r="S36" i="80"/>
  <c r="R36" i="80"/>
  <c r="AD35" i="80"/>
  <c r="X35" i="80"/>
  <c r="W35" i="80"/>
  <c r="V35" i="80"/>
  <c r="T35" i="80"/>
  <c r="S35" i="80"/>
  <c r="R35" i="80"/>
  <c r="AD34" i="80"/>
  <c r="X34" i="80"/>
  <c r="W34" i="80"/>
  <c r="V34" i="80"/>
  <c r="T34" i="80"/>
  <c r="S34" i="80"/>
  <c r="R34" i="80"/>
  <c r="AD33" i="80"/>
  <c r="X33" i="80"/>
  <c r="W33" i="80"/>
  <c r="V33" i="80"/>
  <c r="T33" i="80"/>
  <c r="S33" i="80"/>
  <c r="R33" i="80"/>
  <c r="AD32" i="80"/>
  <c r="X32" i="80"/>
  <c r="W32" i="80"/>
  <c r="V32" i="80"/>
  <c r="T32" i="80"/>
  <c r="S32" i="80"/>
  <c r="R32" i="80"/>
  <c r="AD31" i="80"/>
  <c r="X31" i="80"/>
  <c r="W31" i="80"/>
  <c r="V31" i="80"/>
  <c r="AD30" i="80"/>
  <c r="X30" i="80"/>
  <c r="W30" i="80"/>
  <c r="V30" i="80"/>
  <c r="T30" i="80"/>
  <c r="S30" i="80"/>
  <c r="R30" i="80"/>
  <c r="AD29" i="80"/>
  <c r="X29" i="80"/>
  <c r="W29" i="80"/>
  <c r="V29" i="80"/>
  <c r="T29" i="80"/>
  <c r="S29" i="80"/>
  <c r="R29" i="80"/>
  <c r="AD28" i="80"/>
  <c r="X28" i="80"/>
  <c r="W28" i="80"/>
  <c r="V28" i="80"/>
  <c r="T28" i="80"/>
  <c r="S28" i="80"/>
  <c r="R28" i="80"/>
  <c r="AD27" i="80"/>
  <c r="X27" i="80"/>
  <c r="W27" i="80"/>
  <c r="V27" i="80"/>
  <c r="T27" i="80"/>
  <c r="S27" i="80"/>
  <c r="R27" i="80"/>
  <c r="AD26" i="80"/>
  <c r="X26" i="80"/>
  <c r="W26" i="80"/>
  <c r="V26" i="80"/>
  <c r="T26" i="80"/>
  <c r="S26" i="80"/>
  <c r="R26" i="80"/>
  <c r="AD25" i="80"/>
  <c r="X25" i="80"/>
  <c r="W25" i="80"/>
  <c r="V25" i="80"/>
  <c r="T25" i="80"/>
  <c r="S25" i="80"/>
  <c r="R25" i="80"/>
  <c r="AD24" i="80"/>
  <c r="X24" i="80"/>
  <c r="W24" i="80"/>
  <c r="V24" i="80"/>
  <c r="T24" i="80"/>
  <c r="S24" i="80"/>
  <c r="R24" i="80"/>
  <c r="AD23" i="80"/>
  <c r="X23" i="80"/>
  <c r="W23" i="80"/>
  <c r="V23" i="80"/>
  <c r="AD22" i="80"/>
  <c r="X22" i="80"/>
  <c r="W22" i="80"/>
  <c r="V22" i="80"/>
  <c r="AD21" i="80"/>
  <c r="T21" i="80"/>
  <c r="S21" i="80"/>
  <c r="R21" i="80"/>
  <c r="AD20" i="80"/>
  <c r="X20" i="80"/>
  <c r="W20" i="80"/>
  <c r="V20" i="80"/>
  <c r="AD19" i="80"/>
  <c r="X19" i="80"/>
  <c r="W19" i="80"/>
  <c r="V19" i="80"/>
  <c r="T19" i="80"/>
  <c r="S19" i="80"/>
  <c r="R19" i="80"/>
  <c r="AD18" i="80"/>
  <c r="X18" i="80"/>
  <c r="W18" i="80"/>
  <c r="V18" i="80"/>
  <c r="T18" i="80"/>
  <c r="S18" i="80"/>
  <c r="R18" i="80"/>
  <c r="AD17" i="80"/>
  <c r="X17" i="80"/>
  <c r="W17" i="80"/>
  <c r="V17" i="80"/>
  <c r="AD16" i="80"/>
  <c r="X16" i="80"/>
  <c r="W16" i="80"/>
  <c r="V16" i="80"/>
  <c r="AD15" i="80"/>
  <c r="X15" i="80"/>
  <c r="W15" i="80"/>
  <c r="V15" i="80"/>
  <c r="AD14" i="80"/>
  <c r="X14" i="80"/>
  <c r="W14" i="80"/>
  <c r="V14" i="80"/>
  <c r="T14" i="80"/>
  <c r="S14" i="80"/>
  <c r="R14" i="80"/>
  <c r="AD13" i="80"/>
  <c r="X13" i="80"/>
  <c r="W13" i="80"/>
  <c r="V13" i="80"/>
  <c r="AD12" i="80"/>
  <c r="X12" i="80"/>
  <c r="W12" i="80"/>
  <c r="V12" i="80"/>
  <c r="AD11" i="80"/>
  <c r="X11" i="80"/>
  <c r="W11" i="80"/>
  <c r="V11" i="80"/>
  <c r="AD10" i="80"/>
  <c r="X10" i="80"/>
  <c r="W10" i="80"/>
  <c r="V10" i="80"/>
  <c r="T10" i="80"/>
  <c r="S10" i="80"/>
  <c r="R10" i="80"/>
  <c r="O10" i="80"/>
  <c r="O11" i="80"/>
  <c r="O12" i="80"/>
  <c r="O13" i="80"/>
  <c r="O14" i="80"/>
  <c r="O15" i="80"/>
  <c r="O16" i="80"/>
  <c r="O17" i="80"/>
  <c r="O18" i="80"/>
  <c r="O19" i="80"/>
  <c r="O20" i="80"/>
  <c r="O21" i="80"/>
  <c r="O22" i="80"/>
  <c r="O23" i="80"/>
  <c r="O24" i="80"/>
  <c r="O25" i="80"/>
  <c r="O26" i="80"/>
  <c r="O27" i="80"/>
  <c r="O28" i="80"/>
  <c r="O29" i="80"/>
  <c r="O30" i="80"/>
  <c r="O31" i="80"/>
  <c r="O32" i="80"/>
  <c r="O33" i="80"/>
  <c r="O34" i="80"/>
  <c r="O35" i="80"/>
  <c r="O36" i="80"/>
  <c r="O37" i="80"/>
  <c r="O38" i="80"/>
  <c r="O39" i="80"/>
  <c r="O40" i="80"/>
  <c r="O41" i="80"/>
  <c r="O42" i="80"/>
  <c r="O43" i="80"/>
  <c r="O44" i="80"/>
  <c r="O46" i="80"/>
  <c r="N46" i="80"/>
  <c r="M46" i="80"/>
  <c r="L46" i="80"/>
  <c r="K46" i="80"/>
  <c r="J46" i="80"/>
  <c r="I46" i="80"/>
  <c r="H46" i="80"/>
  <c r="G46" i="80"/>
  <c r="F46" i="80"/>
  <c r="E46" i="80"/>
  <c r="D46" i="80"/>
  <c r="C46" i="80"/>
  <c r="J5056" i="79"/>
  <c r="K5056" i="79"/>
  <c r="L5056" i="79" s="1"/>
  <c r="J5057" i="79"/>
  <c r="K5057" i="79"/>
  <c r="L5057" i="79"/>
  <c r="J5058" i="79"/>
  <c r="K5058" i="79"/>
  <c r="L5058" i="79" s="1"/>
  <c r="J5059" i="79"/>
  <c r="K5059" i="79"/>
  <c r="L5059" i="79"/>
  <c r="J5060" i="79"/>
  <c r="K5060" i="79"/>
  <c r="L5060" i="79" s="1"/>
  <c r="J5061" i="79"/>
  <c r="K5061" i="79"/>
  <c r="L5061" i="79"/>
  <c r="J5062" i="79"/>
  <c r="K5062" i="79"/>
  <c r="L5062" i="79" s="1"/>
  <c r="J5063" i="79"/>
  <c r="K5063" i="79"/>
  <c r="L5063" i="79"/>
  <c r="J5064" i="79"/>
  <c r="K5064" i="79"/>
  <c r="L5064" i="79" s="1"/>
  <c r="J5065" i="79"/>
  <c r="K5065" i="79"/>
  <c r="L5065" i="79"/>
  <c r="J5066" i="79"/>
  <c r="K5066" i="79"/>
  <c r="L5066" i="79" s="1"/>
  <c r="J5067" i="79"/>
  <c r="K5067" i="79"/>
  <c r="L5067" i="79"/>
  <c r="J5068" i="79"/>
  <c r="K5068" i="79"/>
  <c r="L5068" i="79" s="1"/>
  <c r="J5069" i="79"/>
  <c r="K5069" i="79"/>
  <c r="L5069" i="79"/>
  <c r="J5070" i="79"/>
  <c r="K5070" i="79"/>
  <c r="L5070" i="79" s="1"/>
  <c r="J5071" i="79"/>
  <c r="K5071" i="79"/>
  <c r="L5071" i="79"/>
  <c r="J5072" i="79"/>
  <c r="K5072" i="79"/>
  <c r="L5072" i="79" s="1"/>
  <c r="J5073" i="79"/>
  <c r="K5073" i="79"/>
  <c r="L5073" i="79"/>
  <c r="J5074" i="79"/>
  <c r="K5074" i="79"/>
  <c r="L5074" i="79" s="1"/>
  <c r="J5075" i="79"/>
  <c r="K5075" i="79"/>
  <c r="L5075" i="79"/>
  <c r="J5076" i="79"/>
  <c r="K5076" i="79"/>
  <c r="L5076" i="79" s="1"/>
  <c r="J5077" i="79"/>
  <c r="K5077" i="79"/>
  <c r="L5077" i="79"/>
  <c r="J5078" i="79"/>
  <c r="K5078" i="79"/>
  <c r="L5078" i="79" s="1"/>
  <c r="J5079" i="79"/>
  <c r="K5079" i="79"/>
  <c r="L5079" i="79"/>
  <c r="J5080" i="79"/>
  <c r="K5080" i="79"/>
  <c r="L5080" i="79" s="1"/>
  <c r="J5081" i="79"/>
  <c r="I5056" i="79"/>
  <c r="I5057" i="79"/>
  <c r="I5058" i="79"/>
  <c r="I5059" i="79"/>
  <c r="I5060" i="79"/>
  <c r="I5061" i="79"/>
  <c r="I5062" i="79"/>
  <c r="I5063" i="79"/>
  <c r="I5064" i="79"/>
  <c r="I5065" i="79"/>
  <c r="I5066" i="79"/>
  <c r="I5067" i="79"/>
  <c r="I5068" i="79"/>
  <c r="I5069" i="79"/>
  <c r="I5070" i="79"/>
  <c r="I5071" i="79"/>
  <c r="I5072" i="79"/>
  <c r="I5073" i="79"/>
  <c r="I5074" i="79"/>
  <c r="I5075" i="79"/>
  <c r="I5076" i="79"/>
  <c r="I5077" i="79"/>
  <c r="I5078" i="79"/>
  <c r="I5079" i="79"/>
  <c r="I5080" i="79"/>
  <c r="I5081" i="79"/>
  <c r="H5081" i="79"/>
  <c r="G5081" i="79"/>
  <c r="F5056" i="79"/>
  <c r="F5057" i="79"/>
  <c r="F5058" i="79"/>
  <c r="F5059" i="79"/>
  <c r="F5060" i="79"/>
  <c r="F5061" i="79"/>
  <c r="F5062" i="79"/>
  <c r="F5063" i="79"/>
  <c r="F5064" i="79"/>
  <c r="F5065" i="79"/>
  <c r="F5066" i="79"/>
  <c r="F5067" i="79"/>
  <c r="F5068" i="79"/>
  <c r="F5069" i="79"/>
  <c r="F5070" i="79"/>
  <c r="F5071" i="79"/>
  <c r="F5072" i="79"/>
  <c r="F5073" i="79"/>
  <c r="F5074" i="79"/>
  <c r="F5075" i="79"/>
  <c r="F5076" i="79"/>
  <c r="F5077" i="79"/>
  <c r="F5078" i="79"/>
  <c r="F5079" i="79"/>
  <c r="F5080" i="79"/>
  <c r="F5081" i="79"/>
  <c r="E5081" i="79"/>
  <c r="D5081" i="79"/>
  <c r="J5023" i="79"/>
  <c r="K5023" i="79"/>
  <c r="L5023" i="79" s="1"/>
  <c r="J5024" i="79"/>
  <c r="J5054" i="79" s="1"/>
  <c r="K5024" i="79"/>
  <c r="L5024" i="79"/>
  <c r="J5025" i="79"/>
  <c r="K5025" i="79"/>
  <c r="L5025" i="79" s="1"/>
  <c r="J5026" i="79"/>
  <c r="K5026" i="79"/>
  <c r="L5026" i="79"/>
  <c r="J5027" i="79"/>
  <c r="K5027" i="79"/>
  <c r="L5027" i="79" s="1"/>
  <c r="J5028" i="79"/>
  <c r="K5028" i="79"/>
  <c r="L5028" i="79"/>
  <c r="J5029" i="79"/>
  <c r="K5029" i="79"/>
  <c r="L5029" i="79" s="1"/>
  <c r="J5030" i="79"/>
  <c r="K5030" i="79"/>
  <c r="L5030" i="79"/>
  <c r="J5031" i="79"/>
  <c r="K5031" i="79"/>
  <c r="L5031" i="79" s="1"/>
  <c r="J5032" i="79"/>
  <c r="K5032" i="79"/>
  <c r="L5032" i="79"/>
  <c r="J5033" i="79"/>
  <c r="K5033" i="79"/>
  <c r="L5033" i="79" s="1"/>
  <c r="J5034" i="79"/>
  <c r="K5034" i="79"/>
  <c r="L5034" i="79"/>
  <c r="J5035" i="79"/>
  <c r="K5035" i="79"/>
  <c r="L5035" i="79" s="1"/>
  <c r="J5036" i="79"/>
  <c r="K5036" i="79"/>
  <c r="L5036" i="79"/>
  <c r="J5050" i="79"/>
  <c r="K5050" i="79"/>
  <c r="L5050" i="79" s="1"/>
  <c r="J5051" i="79"/>
  <c r="K5051" i="79"/>
  <c r="L5051" i="79"/>
  <c r="J5052" i="79"/>
  <c r="K5052" i="79"/>
  <c r="L5052" i="79" s="1"/>
  <c r="J5053" i="79"/>
  <c r="K5053" i="79"/>
  <c r="L5053" i="79"/>
  <c r="K5054" i="79"/>
  <c r="I5023" i="79"/>
  <c r="I5024" i="79"/>
  <c r="I5025" i="79"/>
  <c r="I5026" i="79"/>
  <c r="I5027" i="79"/>
  <c r="I5028" i="79"/>
  <c r="I5029" i="79"/>
  <c r="I5030" i="79"/>
  <c r="I5031" i="79"/>
  <c r="I5032" i="79"/>
  <c r="I5033" i="79"/>
  <c r="I5034" i="79"/>
  <c r="I5035" i="79"/>
  <c r="I5036" i="79"/>
  <c r="I5050" i="79"/>
  <c r="I5051" i="79"/>
  <c r="I5052" i="79"/>
  <c r="I5053" i="79"/>
  <c r="I5054" i="79"/>
  <c r="H5054" i="79"/>
  <c r="G5054" i="79"/>
  <c r="F5023" i="79"/>
  <c r="F5024" i="79"/>
  <c r="F5054" i="79" s="1"/>
  <c r="F5025" i="79"/>
  <c r="F5026" i="79"/>
  <c r="F5027" i="79"/>
  <c r="F5028" i="79"/>
  <c r="F5029" i="79"/>
  <c r="F5030" i="79"/>
  <c r="F5031" i="79"/>
  <c r="F5032" i="79"/>
  <c r="F5033" i="79"/>
  <c r="F5034" i="79"/>
  <c r="F5035" i="79"/>
  <c r="F5036" i="79"/>
  <c r="F5050" i="79"/>
  <c r="F5051" i="79"/>
  <c r="F5052" i="79"/>
  <c r="F5053" i="79"/>
  <c r="E5054" i="79"/>
  <c r="D5054" i="79"/>
  <c r="J4990" i="79"/>
  <c r="K4990" i="79"/>
  <c r="L4990" i="79"/>
  <c r="J5002" i="79"/>
  <c r="K5002" i="79"/>
  <c r="L5002" i="79" s="1"/>
  <c r="J5003" i="79"/>
  <c r="K5003" i="79"/>
  <c r="L5003" i="79"/>
  <c r="J5004" i="79"/>
  <c r="K5004" i="79"/>
  <c r="L5004" i="79" s="1"/>
  <c r="J5005" i="79"/>
  <c r="K5005" i="79"/>
  <c r="L5005" i="79"/>
  <c r="J5006" i="79"/>
  <c r="K5006" i="79"/>
  <c r="L5006" i="79" s="1"/>
  <c r="J5007" i="79"/>
  <c r="K5007" i="79"/>
  <c r="L5007" i="79"/>
  <c r="J5008" i="79"/>
  <c r="K5008" i="79"/>
  <c r="L5008" i="79" s="1"/>
  <c r="J5009" i="79"/>
  <c r="K5009" i="79"/>
  <c r="L5009" i="79"/>
  <c r="J5010" i="79"/>
  <c r="K5010" i="79"/>
  <c r="L5010" i="79" s="1"/>
  <c r="J5011" i="79"/>
  <c r="K5011" i="79"/>
  <c r="L5011" i="79"/>
  <c r="J5012" i="79"/>
  <c r="K5012" i="79"/>
  <c r="L5012" i="79" s="1"/>
  <c r="J5013" i="79"/>
  <c r="K5013" i="79"/>
  <c r="L5013" i="79"/>
  <c r="J5014" i="79"/>
  <c r="K5014" i="79"/>
  <c r="L5014" i="79" s="1"/>
  <c r="J5015" i="79"/>
  <c r="K5015" i="79"/>
  <c r="L5015" i="79"/>
  <c r="J5016" i="79"/>
  <c r="K5016" i="79"/>
  <c r="L5016" i="79" s="1"/>
  <c r="J5017" i="79"/>
  <c r="K5017" i="79"/>
  <c r="L5017" i="79"/>
  <c r="J5018" i="79"/>
  <c r="K5018" i="79"/>
  <c r="L5018" i="79" s="1"/>
  <c r="J5019" i="79"/>
  <c r="K5019" i="79"/>
  <c r="L5019" i="79"/>
  <c r="J5020" i="79"/>
  <c r="K5020" i="79"/>
  <c r="L5020" i="79" s="1"/>
  <c r="J5021" i="79"/>
  <c r="I4990" i="79"/>
  <c r="I5002" i="79"/>
  <c r="I5003" i="79"/>
  <c r="I5004" i="79"/>
  <c r="I5005" i="79"/>
  <c r="I5006" i="79"/>
  <c r="I5007" i="79"/>
  <c r="I5008" i="79"/>
  <c r="I5009" i="79"/>
  <c r="I5010" i="79"/>
  <c r="I5011" i="79"/>
  <c r="I5012" i="79"/>
  <c r="I5013" i="79"/>
  <c r="I5014" i="79"/>
  <c r="I5015" i="79"/>
  <c r="I5016" i="79"/>
  <c r="I5017" i="79"/>
  <c r="I5018" i="79"/>
  <c r="I5019" i="79"/>
  <c r="I5020" i="79"/>
  <c r="H5021" i="79"/>
  <c r="G5021" i="79"/>
  <c r="F4990" i="79"/>
  <c r="F5002" i="79"/>
  <c r="F5003" i="79"/>
  <c r="F5004" i="79"/>
  <c r="F5005" i="79"/>
  <c r="F5006" i="79"/>
  <c r="F5007" i="79"/>
  <c r="F5008" i="79"/>
  <c r="F5009" i="79"/>
  <c r="F5010" i="79"/>
  <c r="F5011" i="79"/>
  <c r="F5012" i="79"/>
  <c r="F5013" i="79"/>
  <c r="F5014" i="79"/>
  <c r="F5015" i="79"/>
  <c r="F5016" i="79"/>
  <c r="F5017" i="79"/>
  <c r="F5018" i="79"/>
  <c r="F5019" i="79"/>
  <c r="F5020" i="79"/>
  <c r="F5021" i="79"/>
  <c r="E5021" i="79"/>
  <c r="D5021" i="79"/>
  <c r="J4965" i="79"/>
  <c r="K4965" i="79"/>
  <c r="J4966" i="79"/>
  <c r="K4966" i="79"/>
  <c r="L4966" i="79"/>
  <c r="J4967" i="79"/>
  <c r="K4967" i="79"/>
  <c r="L4967" i="79" s="1"/>
  <c r="J4968" i="79"/>
  <c r="K4968" i="79"/>
  <c r="L4968" i="79"/>
  <c r="J4969" i="79"/>
  <c r="K4969" i="79"/>
  <c r="L4969" i="79" s="1"/>
  <c r="J4970" i="79"/>
  <c r="K4970" i="79"/>
  <c r="L4970" i="79"/>
  <c r="J4971" i="79"/>
  <c r="K4971" i="79"/>
  <c r="L4971" i="79" s="1"/>
  <c r="J4972" i="79"/>
  <c r="K4972" i="79"/>
  <c r="L4972" i="79"/>
  <c r="J4973" i="79"/>
  <c r="K4973" i="79"/>
  <c r="L4973" i="79" s="1"/>
  <c r="J4974" i="79"/>
  <c r="K4974" i="79"/>
  <c r="L4974" i="79"/>
  <c r="J4975" i="79"/>
  <c r="K4975" i="79"/>
  <c r="L4975" i="79" s="1"/>
  <c r="J4976" i="79"/>
  <c r="K4976" i="79"/>
  <c r="L4976" i="79"/>
  <c r="J4977" i="79"/>
  <c r="K4977" i="79"/>
  <c r="L4977" i="79" s="1"/>
  <c r="J4978" i="79"/>
  <c r="K4978" i="79"/>
  <c r="L4978" i="79"/>
  <c r="J4979" i="79"/>
  <c r="K4979" i="79"/>
  <c r="L4979" i="79" s="1"/>
  <c r="J4980" i="79"/>
  <c r="K4980" i="79"/>
  <c r="L4980" i="79"/>
  <c r="J4981" i="79"/>
  <c r="K4981" i="79"/>
  <c r="L4981" i="79" s="1"/>
  <c r="J4982" i="79"/>
  <c r="K4982" i="79"/>
  <c r="L4982" i="79"/>
  <c r="J4983" i="79"/>
  <c r="K4983" i="79"/>
  <c r="L4983" i="79" s="1"/>
  <c r="J4984" i="79"/>
  <c r="K4984" i="79"/>
  <c r="L4984" i="79"/>
  <c r="J4985" i="79"/>
  <c r="K4985" i="79"/>
  <c r="L4985" i="79" s="1"/>
  <c r="J4986" i="79"/>
  <c r="K4986" i="79"/>
  <c r="L4986" i="79"/>
  <c r="J4987" i="79"/>
  <c r="K4987" i="79"/>
  <c r="L4987" i="79" s="1"/>
  <c r="I4965" i="79"/>
  <c r="I4966" i="79"/>
  <c r="I4967" i="79"/>
  <c r="I4968" i="79"/>
  <c r="I4969" i="79"/>
  <c r="I4970" i="79"/>
  <c r="I4971" i="79"/>
  <c r="I4972" i="79"/>
  <c r="I4973" i="79"/>
  <c r="I4974" i="79"/>
  <c r="I4975" i="79"/>
  <c r="I4976" i="79"/>
  <c r="I4977" i="79"/>
  <c r="I4978" i="79"/>
  <c r="I4979" i="79"/>
  <c r="I4980" i="79"/>
  <c r="I4981" i="79"/>
  <c r="I4982" i="79"/>
  <c r="I4983" i="79"/>
  <c r="I4984" i="79"/>
  <c r="I4985" i="79"/>
  <c r="I4986" i="79"/>
  <c r="I4987" i="79"/>
  <c r="I4988" i="79"/>
  <c r="H4988" i="79"/>
  <c r="G4988" i="79"/>
  <c r="F4965" i="79"/>
  <c r="F4966" i="79"/>
  <c r="F4967" i="79"/>
  <c r="F4968" i="79"/>
  <c r="F4969" i="79"/>
  <c r="F4970" i="79"/>
  <c r="F4971" i="79"/>
  <c r="F4972" i="79"/>
  <c r="F4973" i="79"/>
  <c r="F4974" i="79"/>
  <c r="F4975" i="79"/>
  <c r="F4976" i="79"/>
  <c r="F4977" i="79"/>
  <c r="F4978" i="79"/>
  <c r="F4979" i="79"/>
  <c r="F4980" i="79"/>
  <c r="F4981" i="79"/>
  <c r="F4982" i="79"/>
  <c r="F4983" i="79"/>
  <c r="F4984" i="79"/>
  <c r="F4985" i="79"/>
  <c r="F4986" i="79"/>
  <c r="F4987" i="79"/>
  <c r="F4988" i="79"/>
  <c r="E4988" i="79"/>
  <c r="D4988" i="79"/>
  <c r="J4958" i="79"/>
  <c r="K4958" i="79"/>
  <c r="J4959" i="79"/>
  <c r="J4963" i="79" s="1"/>
  <c r="K4959" i="79"/>
  <c r="L4959" i="79"/>
  <c r="J4960" i="79"/>
  <c r="K4960" i="79"/>
  <c r="L4960" i="79" s="1"/>
  <c r="J4961" i="79"/>
  <c r="K4961" i="79"/>
  <c r="L4961" i="79"/>
  <c r="J4962" i="79"/>
  <c r="K4962" i="79"/>
  <c r="L4962" i="79" s="1"/>
  <c r="I4958" i="79"/>
  <c r="I4959" i="79"/>
  <c r="I4960" i="79"/>
  <c r="I4961" i="79"/>
  <c r="I4962" i="79"/>
  <c r="I4963" i="79"/>
  <c r="H4963" i="79"/>
  <c r="G4963" i="79"/>
  <c r="F4958" i="79"/>
  <c r="F4959" i="79"/>
  <c r="F4960" i="79"/>
  <c r="F4961" i="79"/>
  <c r="F4962" i="79"/>
  <c r="F4963" i="79"/>
  <c r="E4963" i="79"/>
  <c r="D4963" i="79"/>
  <c r="J4925" i="79"/>
  <c r="K4925" i="79"/>
  <c r="L4925" i="79" s="1"/>
  <c r="J4926" i="79"/>
  <c r="K4926" i="79"/>
  <c r="L4926" i="79"/>
  <c r="J4927" i="79"/>
  <c r="K4927" i="79"/>
  <c r="J4928" i="79"/>
  <c r="K4928" i="79"/>
  <c r="L4928" i="79"/>
  <c r="J4929" i="79"/>
  <c r="K4929" i="79"/>
  <c r="L4929" i="79" s="1"/>
  <c r="J4930" i="79"/>
  <c r="K4930" i="79"/>
  <c r="L4930" i="79"/>
  <c r="J4931" i="79"/>
  <c r="K4931" i="79"/>
  <c r="L4931" i="79" s="1"/>
  <c r="J4932" i="79"/>
  <c r="K4932" i="79"/>
  <c r="L4932" i="79"/>
  <c r="J4933" i="79"/>
  <c r="K4933" i="79"/>
  <c r="L4933" i="79" s="1"/>
  <c r="J4934" i="79"/>
  <c r="K4934" i="79"/>
  <c r="L4934" i="79"/>
  <c r="J4935" i="79"/>
  <c r="K4935" i="79"/>
  <c r="L4935" i="79" s="1"/>
  <c r="J4936" i="79"/>
  <c r="K4936" i="79"/>
  <c r="L4936" i="79"/>
  <c r="J4937" i="79"/>
  <c r="K4937" i="79"/>
  <c r="L4937" i="79" s="1"/>
  <c r="J4938" i="79"/>
  <c r="K4938" i="79"/>
  <c r="L4938" i="79"/>
  <c r="J4939" i="79"/>
  <c r="K4939" i="79"/>
  <c r="L4939" i="79" s="1"/>
  <c r="J4940" i="79"/>
  <c r="K4940" i="79"/>
  <c r="L4940" i="79"/>
  <c r="J4954" i="79"/>
  <c r="K4954" i="79"/>
  <c r="L4954" i="79" s="1"/>
  <c r="J4955" i="79"/>
  <c r="K4955" i="79"/>
  <c r="L4955" i="79"/>
  <c r="I4925" i="79"/>
  <c r="I4926" i="79"/>
  <c r="I4927" i="79"/>
  <c r="I4928" i="79"/>
  <c r="I4929" i="79"/>
  <c r="I4930" i="79"/>
  <c r="I4931" i="79"/>
  <c r="I4932" i="79"/>
  <c r="I4933" i="79"/>
  <c r="I4934" i="79"/>
  <c r="I4935" i="79"/>
  <c r="I4936" i="79"/>
  <c r="I4937" i="79"/>
  <c r="I4938" i="79"/>
  <c r="I4939" i="79"/>
  <c r="I4940" i="79"/>
  <c r="I4954" i="79"/>
  <c r="I4955" i="79"/>
  <c r="I4956" i="79"/>
  <c r="H4956" i="79"/>
  <c r="G4956" i="79"/>
  <c r="F4925" i="79"/>
  <c r="F4926" i="79"/>
  <c r="F4927" i="79"/>
  <c r="F4928" i="79"/>
  <c r="F4929" i="79"/>
  <c r="F4930" i="79"/>
  <c r="F4931" i="79"/>
  <c r="F4932" i="79"/>
  <c r="F4933" i="79"/>
  <c r="F4934" i="79"/>
  <c r="F4935" i="79"/>
  <c r="F4936" i="79"/>
  <c r="F4937" i="79"/>
  <c r="F4938" i="79"/>
  <c r="F4939" i="79"/>
  <c r="F4940" i="79"/>
  <c r="F4954" i="79"/>
  <c r="F4955" i="79"/>
  <c r="E4956" i="79"/>
  <c r="D4956" i="79"/>
  <c r="J4887" i="79"/>
  <c r="K4887" i="79"/>
  <c r="L4887" i="79"/>
  <c r="J4888" i="79"/>
  <c r="K4888" i="79"/>
  <c r="L4888" i="79" s="1"/>
  <c r="J4889" i="79"/>
  <c r="K4889" i="79"/>
  <c r="L4889" i="79"/>
  <c r="J4890" i="79"/>
  <c r="K4890" i="79"/>
  <c r="J4891" i="79"/>
  <c r="K4891" i="79"/>
  <c r="L4891" i="79"/>
  <c r="J4892" i="79"/>
  <c r="K4892" i="79"/>
  <c r="L4892" i="79" s="1"/>
  <c r="J4906" i="79"/>
  <c r="K4906" i="79"/>
  <c r="L4906" i="79"/>
  <c r="J4907" i="79"/>
  <c r="K4907" i="79"/>
  <c r="L4907" i="79" s="1"/>
  <c r="J4908" i="79"/>
  <c r="K4908" i="79"/>
  <c r="L4908" i="79"/>
  <c r="J4909" i="79"/>
  <c r="K4909" i="79"/>
  <c r="L4909" i="79" s="1"/>
  <c r="J4910" i="79"/>
  <c r="K4910" i="79"/>
  <c r="L4910" i="79"/>
  <c r="J4911" i="79"/>
  <c r="K4911" i="79"/>
  <c r="L4911" i="79" s="1"/>
  <c r="J4912" i="79"/>
  <c r="K4912" i="79"/>
  <c r="L4912" i="79"/>
  <c r="J4913" i="79"/>
  <c r="K4913" i="79"/>
  <c r="L4913" i="79" s="1"/>
  <c r="J4914" i="79"/>
  <c r="K4914" i="79"/>
  <c r="L4914" i="79"/>
  <c r="J4915" i="79"/>
  <c r="K4915" i="79"/>
  <c r="L4915" i="79" s="1"/>
  <c r="J4916" i="79"/>
  <c r="K4916" i="79"/>
  <c r="L4916" i="79"/>
  <c r="J4917" i="79"/>
  <c r="K4917" i="79"/>
  <c r="L4917" i="79" s="1"/>
  <c r="J4918" i="79"/>
  <c r="K4918" i="79"/>
  <c r="L4918" i="79"/>
  <c r="J4919" i="79"/>
  <c r="K4919" i="79"/>
  <c r="L4919" i="79" s="1"/>
  <c r="J4920" i="79"/>
  <c r="K4920" i="79"/>
  <c r="L4920" i="79"/>
  <c r="J4921" i="79"/>
  <c r="K4921" i="79"/>
  <c r="L4921" i="79" s="1"/>
  <c r="J4922" i="79"/>
  <c r="K4922" i="79"/>
  <c r="L4922" i="79"/>
  <c r="I4887" i="79"/>
  <c r="I4888" i="79"/>
  <c r="I4889" i="79"/>
  <c r="I4890" i="79"/>
  <c r="I4891" i="79"/>
  <c r="I4892" i="79"/>
  <c r="I4906" i="79"/>
  <c r="I4907" i="79"/>
  <c r="I4908" i="79"/>
  <c r="I4909" i="79"/>
  <c r="I4910" i="79"/>
  <c r="I4911" i="79"/>
  <c r="I4912" i="79"/>
  <c r="I4913" i="79"/>
  <c r="I4914" i="79"/>
  <c r="I4915" i="79"/>
  <c r="I4916" i="79"/>
  <c r="I4917" i="79"/>
  <c r="I4918" i="79"/>
  <c r="I4919" i="79"/>
  <c r="I4920" i="79"/>
  <c r="I4921" i="79"/>
  <c r="I4922" i="79"/>
  <c r="H4923" i="79"/>
  <c r="G4923" i="79"/>
  <c r="F4887" i="79"/>
  <c r="F4888" i="79"/>
  <c r="F4889" i="79"/>
  <c r="F4890" i="79"/>
  <c r="F4891" i="79"/>
  <c r="F4892" i="79"/>
  <c r="F4906" i="79"/>
  <c r="F4907" i="79"/>
  <c r="F4908" i="79"/>
  <c r="F4909" i="79"/>
  <c r="F4910" i="79"/>
  <c r="F4911" i="79"/>
  <c r="F4912" i="79"/>
  <c r="F4913" i="79"/>
  <c r="F4914" i="79"/>
  <c r="F4915" i="79"/>
  <c r="F4916" i="79"/>
  <c r="F4917" i="79"/>
  <c r="F4918" i="79"/>
  <c r="F4919" i="79"/>
  <c r="F4920" i="79"/>
  <c r="F4921" i="79"/>
  <c r="F4922" i="79"/>
  <c r="E4923" i="79"/>
  <c r="D4923" i="79"/>
  <c r="J4837" i="79"/>
  <c r="K4837" i="79"/>
  <c r="L4837" i="79"/>
  <c r="J4838" i="79"/>
  <c r="K4838" i="79"/>
  <c r="J4839" i="79"/>
  <c r="K4839" i="79"/>
  <c r="L4839" i="79"/>
  <c r="J4840" i="79"/>
  <c r="K4840" i="79"/>
  <c r="L4840" i="79" s="1"/>
  <c r="J4841" i="79"/>
  <c r="K4841" i="79"/>
  <c r="L4841" i="79"/>
  <c r="J4842" i="79"/>
  <c r="K4842" i="79"/>
  <c r="L4842" i="79" s="1"/>
  <c r="J4843" i="79"/>
  <c r="K4843" i="79"/>
  <c r="L4843" i="79" s="1"/>
  <c r="J4844" i="79"/>
  <c r="K4844" i="79"/>
  <c r="L4844" i="79"/>
  <c r="J4858" i="79"/>
  <c r="K4858" i="79"/>
  <c r="L4858" i="79" s="1"/>
  <c r="J4859" i="79"/>
  <c r="K4859" i="79"/>
  <c r="L4859" i="79"/>
  <c r="J4860" i="79"/>
  <c r="K4860" i="79"/>
  <c r="L4860" i="79" s="1"/>
  <c r="J4861" i="79"/>
  <c r="K4861" i="79"/>
  <c r="L4861" i="79"/>
  <c r="J4862" i="79"/>
  <c r="K4862" i="79"/>
  <c r="L4862" i="79" s="1"/>
  <c r="J4863" i="79"/>
  <c r="K4863" i="79"/>
  <c r="L4863" i="79"/>
  <c r="J4864" i="79"/>
  <c r="K4864" i="79"/>
  <c r="L4864" i="79" s="1"/>
  <c r="J4865" i="79"/>
  <c r="K4865" i="79"/>
  <c r="L4865" i="79"/>
  <c r="J4866" i="79"/>
  <c r="K4866" i="79"/>
  <c r="L4866" i="79" s="1"/>
  <c r="J4867" i="79"/>
  <c r="K4867" i="79"/>
  <c r="L4867" i="79"/>
  <c r="J4868" i="79"/>
  <c r="K4868" i="79"/>
  <c r="L4868" i="79" s="1"/>
  <c r="J4869" i="79"/>
  <c r="K4869" i="79"/>
  <c r="L4869" i="79"/>
  <c r="J4870" i="79"/>
  <c r="K4870" i="79"/>
  <c r="L4870" i="79" s="1"/>
  <c r="J4871" i="79"/>
  <c r="K4871" i="79"/>
  <c r="L4871" i="79"/>
  <c r="J4872" i="79"/>
  <c r="K4872" i="79"/>
  <c r="L4872" i="79" s="1"/>
  <c r="J4873" i="79"/>
  <c r="K4873" i="79"/>
  <c r="L4873" i="79"/>
  <c r="J4874" i="79"/>
  <c r="K4874" i="79"/>
  <c r="L4874" i="79" s="1"/>
  <c r="J4875" i="79"/>
  <c r="K4875" i="79"/>
  <c r="L4875" i="79"/>
  <c r="J4876" i="79"/>
  <c r="K4876" i="79"/>
  <c r="L4876" i="79" s="1"/>
  <c r="J4877" i="79"/>
  <c r="K4877" i="79"/>
  <c r="L4877" i="79"/>
  <c r="J4878" i="79"/>
  <c r="K4878" i="79"/>
  <c r="L4878" i="79" s="1"/>
  <c r="J4879" i="79"/>
  <c r="K4879" i="79"/>
  <c r="L4879" i="79"/>
  <c r="J4880" i="79"/>
  <c r="K4880" i="79"/>
  <c r="L4880" i="79" s="1"/>
  <c r="J4881" i="79"/>
  <c r="K4881" i="79"/>
  <c r="L4881" i="79"/>
  <c r="J4882" i="79"/>
  <c r="K4882" i="79"/>
  <c r="L4882" i="79" s="1"/>
  <c r="J4883" i="79"/>
  <c r="K4883" i="79"/>
  <c r="L4883" i="79"/>
  <c r="J4884" i="79"/>
  <c r="K4884" i="79"/>
  <c r="L4884" i="79" s="1"/>
  <c r="J4885" i="79"/>
  <c r="I4837" i="79"/>
  <c r="I4838" i="79"/>
  <c r="I4839" i="79"/>
  <c r="I4840" i="79"/>
  <c r="I4841" i="79"/>
  <c r="I4842" i="79"/>
  <c r="I4843" i="79"/>
  <c r="I4844" i="79"/>
  <c r="I4858" i="79"/>
  <c r="I4859" i="79"/>
  <c r="I4860" i="79"/>
  <c r="I4861" i="79"/>
  <c r="I4862" i="79"/>
  <c r="I4863" i="79"/>
  <c r="I4864" i="79"/>
  <c r="I4865" i="79"/>
  <c r="I4866" i="79"/>
  <c r="I4867" i="79"/>
  <c r="I4868" i="79"/>
  <c r="I4869" i="79"/>
  <c r="I4870" i="79"/>
  <c r="I4871" i="79"/>
  <c r="I4872" i="79"/>
  <c r="I4873" i="79"/>
  <c r="I4874" i="79"/>
  <c r="I4875" i="79"/>
  <c r="I4876" i="79"/>
  <c r="I4877" i="79"/>
  <c r="I4878" i="79"/>
  <c r="I4879" i="79"/>
  <c r="I4880" i="79"/>
  <c r="I4881" i="79"/>
  <c r="I4882" i="79"/>
  <c r="I4883" i="79"/>
  <c r="I4884" i="79"/>
  <c r="I4885" i="79"/>
  <c r="H4885" i="79"/>
  <c r="G4885" i="79"/>
  <c r="F4837" i="79"/>
  <c r="F4838" i="79"/>
  <c r="F4839" i="79"/>
  <c r="F4840" i="79"/>
  <c r="F4841" i="79"/>
  <c r="F4842" i="79"/>
  <c r="F4843" i="79"/>
  <c r="F4844" i="79"/>
  <c r="F4858" i="79"/>
  <c r="F4859" i="79"/>
  <c r="F4860" i="79"/>
  <c r="F4861" i="79"/>
  <c r="F4862" i="79"/>
  <c r="F4863" i="79"/>
  <c r="F4864" i="79"/>
  <c r="F4865" i="79"/>
  <c r="F4866" i="79"/>
  <c r="F4867" i="79"/>
  <c r="F4868" i="79"/>
  <c r="F4869" i="79"/>
  <c r="F4870" i="79"/>
  <c r="F4871" i="79"/>
  <c r="F4872" i="79"/>
  <c r="F4873" i="79"/>
  <c r="F4874" i="79"/>
  <c r="F4875" i="79"/>
  <c r="F4876" i="79"/>
  <c r="F4877" i="79"/>
  <c r="F4878" i="79"/>
  <c r="F4879" i="79"/>
  <c r="F4880" i="79"/>
  <c r="F4881" i="79"/>
  <c r="F4882" i="79"/>
  <c r="F4883" i="79"/>
  <c r="F4884" i="79"/>
  <c r="F4885" i="79"/>
  <c r="E4885" i="79"/>
  <c r="D4885" i="79"/>
  <c r="J4817" i="79"/>
  <c r="K4817" i="79"/>
  <c r="L4817" i="79" s="1"/>
  <c r="J4818" i="79"/>
  <c r="K4818" i="79"/>
  <c r="L4818" i="79"/>
  <c r="J4819" i="79"/>
  <c r="K4819" i="79"/>
  <c r="L4819" i="79" s="1"/>
  <c r="J4820" i="79"/>
  <c r="K4820" i="79"/>
  <c r="L4820" i="79"/>
  <c r="J4821" i="79"/>
  <c r="K4821" i="79"/>
  <c r="L4821" i="79" s="1"/>
  <c r="J4822" i="79"/>
  <c r="K4822" i="79"/>
  <c r="L4822" i="79"/>
  <c r="J4823" i="79"/>
  <c r="K4823" i="79"/>
  <c r="L4823" i="79" s="1"/>
  <c r="J4824" i="79"/>
  <c r="K4824" i="79"/>
  <c r="L4824" i="79"/>
  <c r="J4825" i="79"/>
  <c r="K4825" i="79"/>
  <c r="L4825" i="79" s="1"/>
  <c r="J4826" i="79"/>
  <c r="K4826" i="79"/>
  <c r="L4826" i="79"/>
  <c r="J4827" i="79"/>
  <c r="K4827" i="79"/>
  <c r="L4827" i="79" s="1"/>
  <c r="J4828" i="79"/>
  <c r="K4828" i="79"/>
  <c r="L4828" i="79"/>
  <c r="J4829" i="79"/>
  <c r="K4829" i="79"/>
  <c r="L4829" i="79" s="1"/>
  <c r="J4830" i="79"/>
  <c r="K4830" i="79"/>
  <c r="L4830" i="79"/>
  <c r="J4831" i="79"/>
  <c r="K4831" i="79"/>
  <c r="L4831" i="79" s="1"/>
  <c r="J4832" i="79"/>
  <c r="K4832" i="79"/>
  <c r="L4832" i="79"/>
  <c r="J4833" i="79"/>
  <c r="K4833" i="79"/>
  <c r="L4833" i="79" s="1"/>
  <c r="J4834" i="79"/>
  <c r="K4834" i="79"/>
  <c r="L4834" i="79"/>
  <c r="K4835" i="79"/>
  <c r="I4817" i="79"/>
  <c r="I4818" i="79"/>
  <c r="I4819" i="79"/>
  <c r="I4820" i="79"/>
  <c r="I4821" i="79"/>
  <c r="I4822" i="79"/>
  <c r="I4823" i="79"/>
  <c r="I4824" i="79"/>
  <c r="I4825" i="79"/>
  <c r="I4826" i="79"/>
  <c r="I4827" i="79"/>
  <c r="I4828" i="79"/>
  <c r="I4829" i="79"/>
  <c r="I4830" i="79"/>
  <c r="I4831" i="79"/>
  <c r="I4832" i="79"/>
  <c r="I4833" i="79"/>
  <c r="I4834" i="79"/>
  <c r="I4835" i="79"/>
  <c r="H4835" i="79"/>
  <c r="G4835" i="79"/>
  <c r="F4817" i="79"/>
  <c r="F4818" i="79"/>
  <c r="F4819" i="79"/>
  <c r="F4820" i="79"/>
  <c r="F4821" i="79"/>
  <c r="F4822" i="79"/>
  <c r="F4823" i="79"/>
  <c r="F4824" i="79"/>
  <c r="F4825" i="79"/>
  <c r="F4826" i="79"/>
  <c r="F4827" i="79"/>
  <c r="F4828" i="79"/>
  <c r="F4829" i="79"/>
  <c r="F4830" i="79"/>
  <c r="F4831" i="79"/>
  <c r="F4832" i="79"/>
  <c r="F4833" i="79"/>
  <c r="F4834" i="79"/>
  <c r="E4835" i="79"/>
  <c r="D4835" i="79"/>
  <c r="J4767" i="79"/>
  <c r="K4767" i="79"/>
  <c r="L4767" i="79"/>
  <c r="J4768" i="79"/>
  <c r="K4768" i="79"/>
  <c r="L4768" i="79" s="1"/>
  <c r="J4769" i="79"/>
  <c r="K4769" i="79"/>
  <c r="L4769" i="79"/>
  <c r="J4770" i="79"/>
  <c r="K4770" i="79"/>
  <c r="L4770" i="79" s="1"/>
  <c r="J4771" i="79"/>
  <c r="K4771" i="79"/>
  <c r="L4771" i="79"/>
  <c r="J4772" i="79"/>
  <c r="K4772" i="79"/>
  <c r="L4772" i="79" s="1"/>
  <c r="J4773" i="79"/>
  <c r="K4773" i="79"/>
  <c r="L4773" i="79"/>
  <c r="J4774" i="79"/>
  <c r="K4774" i="79"/>
  <c r="L4774" i="79" s="1"/>
  <c r="J4775" i="79"/>
  <c r="K4775" i="79"/>
  <c r="L4775" i="79"/>
  <c r="J4776" i="79"/>
  <c r="K4776" i="79"/>
  <c r="L4776" i="79" s="1"/>
  <c r="J4777" i="79"/>
  <c r="K4777" i="79"/>
  <c r="L4777" i="79"/>
  <c r="J4778" i="79"/>
  <c r="K4778" i="79"/>
  <c r="L4778" i="79" s="1"/>
  <c r="J4779" i="79"/>
  <c r="K4779" i="79"/>
  <c r="L4779" i="79"/>
  <c r="J4780" i="79"/>
  <c r="K4780" i="79"/>
  <c r="L4780" i="79" s="1"/>
  <c r="J4781" i="79"/>
  <c r="K4781" i="79"/>
  <c r="L4781" i="79"/>
  <c r="J4782" i="79"/>
  <c r="K4782" i="79"/>
  <c r="L4782" i="79" s="1"/>
  <c r="J4783" i="79"/>
  <c r="K4783" i="79"/>
  <c r="L4783" i="79"/>
  <c r="J4784" i="79"/>
  <c r="K4784" i="79"/>
  <c r="L4784" i="79" s="1"/>
  <c r="J4785" i="79"/>
  <c r="K4785" i="79"/>
  <c r="L4785" i="79"/>
  <c r="J4786" i="79"/>
  <c r="K4786" i="79"/>
  <c r="L4786" i="79" s="1"/>
  <c r="J4787" i="79"/>
  <c r="K4787" i="79"/>
  <c r="L4787" i="79"/>
  <c r="J4788" i="79"/>
  <c r="K4788" i="79"/>
  <c r="L4788" i="79" s="1"/>
  <c r="J4789" i="79"/>
  <c r="K4789" i="79"/>
  <c r="L4789" i="79"/>
  <c r="J4790" i="79"/>
  <c r="K4790" i="79"/>
  <c r="L4790" i="79" s="1"/>
  <c r="J4791" i="79"/>
  <c r="K4791" i="79"/>
  <c r="L4791" i="79"/>
  <c r="J4792" i="79"/>
  <c r="K4792" i="79"/>
  <c r="L4792" i="79" s="1"/>
  <c r="J4793" i="79"/>
  <c r="K4793" i="79"/>
  <c r="L4793" i="79"/>
  <c r="J4794" i="79"/>
  <c r="K4794" i="79"/>
  <c r="L4794" i="79" s="1"/>
  <c r="J4795" i="79"/>
  <c r="K4795" i="79"/>
  <c r="L4795" i="79"/>
  <c r="J4796" i="79"/>
  <c r="K4796" i="79"/>
  <c r="L4796" i="79" s="1"/>
  <c r="J4810" i="79"/>
  <c r="K4810" i="79"/>
  <c r="L4810" i="79"/>
  <c r="J4811" i="79"/>
  <c r="K4811" i="79"/>
  <c r="L4811" i="79" s="1"/>
  <c r="J4812" i="79"/>
  <c r="K4812" i="79"/>
  <c r="L4812" i="79"/>
  <c r="J4813" i="79"/>
  <c r="K4813" i="79"/>
  <c r="L4813" i="79" s="1"/>
  <c r="J4814" i="79"/>
  <c r="K4814" i="79"/>
  <c r="L4814" i="79"/>
  <c r="K4815" i="79"/>
  <c r="I4767" i="79"/>
  <c r="I4768" i="79"/>
  <c r="I4769" i="79"/>
  <c r="I4770" i="79"/>
  <c r="I4771" i="79"/>
  <c r="I4772" i="79"/>
  <c r="I4773" i="79"/>
  <c r="I4774" i="79"/>
  <c r="I4775" i="79"/>
  <c r="I4776" i="79"/>
  <c r="I4777" i="79"/>
  <c r="I4778" i="79"/>
  <c r="I4779" i="79"/>
  <c r="I4780" i="79"/>
  <c r="I4781" i="79"/>
  <c r="I4782" i="79"/>
  <c r="I4783" i="79"/>
  <c r="I4784" i="79"/>
  <c r="I4785" i="79"/>
  <c r="I4786" i="79"/>
  <c r="I4787" i="79"/>
  <c r="I4788" i="79"/>
  <c r="I4789" i="79"/>
  <c r="I4790" i="79"/>
  <c r="I4791" i="79"/>
  <c r="I4792" i="79"/>
  <c r="I4793" i="79"/>
  <c r="I4794" i="79"/>
  <c r="I4795" i="79"/>
  <c r="I4796" i="79"/>
  <c r="I4810" i="79"/>
  <c r="I4811" i="79"/>
  <c r="I4812" i="79"/>
  <c r="I4813" i="79"/>
  <c r="I4814" i="79"/>
  <c r="H4815" i="79"/>
  <c r="G4815" i="79"/>
  <c r="F4767" i="79"/>
  <c r="F4768" i="79"/>
  <c r="F4769" i="79"/>
  <c r="F4770" i="79"/>
  <c r="F4771" i="79"/>
  <c r="F4772" i="79"/>
  <c r="F4773" i="79"/>
  <c r="F4774" i="79"/>
  <c r="F4775" i="79"/>
  <c r="F4776" i="79"/>
  <c r="F4777" i="79"/>
  <c r="F4778" i="79"/>
  <c r="F4779" i="79"/>
  <c r="F4780" i="79"/>
  <c r="F4781" i="79"/>
  <c r="F4782" i="79"/>
  <c r="F4783" i="79"/>
  <c r="F4784" i="79"/>
  <c r="F4785" i="79"/>
  <c r="F4786" i="79"/>
  <c r="F4787" i="79"/>
  <c r="F4788" i="79"/>
  <c r="F4789" i="79"/>
  <c r="F4790" i="79"/>
  <c r="F4791" i="79"/>
  <c r="F4792" i="79"/>
  <c r="F4793" i="79"/>
  <c r="F4794" i="79"/>
  <c r="F4795" i="79"/>
  <c r="F4796" i="79"/>
  <c r="F4810" i="79"/>
  <c r="F4811" i="79"/>
  <c r="F4812" i="79"/>
  <c r="F4813" i="79"/>
  <c r="F4814" i="79"/>
  <c r="E4815" i="79"/>
  <c r="D4815" i="79"/>
  <c r="J4764" i="79"/>
  <c r="J4765" i="79" s="1"/>
  <c r="K4764" i="79"/>
  <c r="L4764" i="79"/>
  <c r="L4765" i="79" s="1"/>
  <c r="K4765" i="79"/>
  <c r="I4764" i="79"/>
  <c r="I4765" i="79" s="1"/>
  <c r="H4765" i="79"/>
  <c r="G4765" i="79"/>
  <c r="F4764" i="79"/>
  <c r="F4765" i="79" s="1"/>
  <c r="E4765" i="79"/>
  <c r="D4765" i="79"/>
  <c r="J4734" i="79"/>
  <c r="K4734" i="79"/>
  <c r="L4734" i="79"/>
  <c r="J4735" i="79"/>
  <c r="K4735" i="79"/>
  <c r="L4735" i="79" s="1"/>
  <c r="J4736" i="79"/>
  <c r="K4736" i="79"/>
  <c r="L4736" i="79"/>
  <c r="J4737" i="79"/>
  <c r="K4737" i="79"/>
  <c r="L4737" i="79" s="1"/>
  <c r="J4738" i="79"/>
  <c r="K4738" i="79"/>
  <c r="L4738" i="79"/>
  <c r="J4739" i="79"/>
  <c r="K4739" i="79"/>
  <c r="L4739" i="79" s="1"/>
  <c r="J4740" i="79"/>
  <c r="K4740" i="79"/>
  <c r="L4740" i="79"/>
  <c r="J4741" i="79"/>
  <c r="K4741" i="79"/>
  <c r="L4741" i="79" s="1"/>
  <c r="J4742" i="79"/>
  <c r="K4742" i="79"/>
  <c r="L4742" i="79"/>
  <c r="J4743" i="79"/>
  <c r="K4743" i="79"/>
  <c r="L4743" i="79" s="1"/>
  <c r="J4744" i="79"/>
  <c r="K4744" i="79"/>
  <c r="L4744" i="79"/>
  <c r="J4745" i="79"/>
  <c r="K4745" i="79"/>
  <c r="L4745" i="79" s="1"/>
  <c r="J4746" i="79"/>
  <c r="K4746" i="79"/>
  <c r="L4746" i="79"/>
  <c r="J4747" i="79"/>
  <c r="K4747" i="79"/>
  <c r="L4747" i="79" s="1"/>
  <c r="J4748" i="79"/>
  <c r="K4748" i="79"/>
  <c r="L4748" i="79"/>
  <c r="I4734" i="79"/>
  <c r="I4735" i="79"/>
  <c r="I4736" i="79"/>
  <c r="I4737" i="79"/>
  <c r="I4738" i="79"/>
  <c r="I4739" i="79"/>
  <c r="I4740" i="79"/>
  <c r="I4741" i="79"/>
  <c r="I4742" i="79"/>
  <c r="I4743" i="79"/>
  <c r="I4744" i="79"/>
  <c r="I4745" i="79"/>
  <c r="I4746" i="79"/>
  <c r="I4747" i="79"/>
  <c r="I4748" i="79"/>
  <c r="H4762" i="79"/>
  <c r="G4762" i="79"/>
  <c r="F4734" i="79"/>
  <c r="F4735" i="79"/>
  <c r="F4736" i="79"/>
  <c r="F4737" i="79"/>
  <c r="F4738" i="79"/>
  <c r="F4739" i="79"/>
  <c r="F4740" i="79"/>
  <c r="F4741" i="79"/>
  <c r="F4742" i="79"/>
  <c r="F4743" i="79"/>
  <c r="F4744" i="79"/>
  <c r="F4745" i="79"/>
  <c r="F4746" i="79"/>
  <c r="F4747" i="79"/>
  <c r="F4748" i="79"/>
  <c r="E4762" i="79"/>
  <c r="D4762" i="79"/>
  <c r="J4700" i="79"/>
  <c r="K4700" i="79"/>
  <c r="L4700" i="79"/>
  <c r="J4714" i="79"/>
  <c r="K4714" i="79"/>
  <c r="L4714" i="79" s="1"/>
  <c r="J4715" i="79"/>
  <c r="K4715" i="79"/>
  <c r="L4715" i="79"/>
  <c r="J4716" i="79"/>
  <c r="K4716" i="79"/>
  <c r="L4716" i="79" s="1"/>
  <c r="J4717" i="79"/>
  <c r="K4717" i="79"/>
  <c r="L4717" i="79"/>
  <c r="J4718" i="79"/>
  <c r="K4718" i="79"/>
  <c r="L4718" i="79" s="1"/>
  <c r="J4719" i="79"/>
  <c r="K4719" i="79"/>
  <c r="L4719" i="79"/>
  <c r="J4720" i="79"/>
  <c r="K4720" i="79"/>
  <c r="L4720" i="79" s="1"/>
  <c r="J4721" i="79"/>
  <c r="K4721" i="79"/>
  <c r="L4721" i="79"/>
  <c r="J4722" i="79"/>
  <c r="K4722" i="79"/>
  <c r="L4722" i="79" s="1"/>
  <c r="J4723" i="79"/>
  <c r="K4723" i="79"/>
  <c r="L4723" i="79"/>
  <c r="J4724" i="79"/>
  <c r="K4724" i="79"/>
  <c r="L4724" i="79" s="1"/>
  <c r="J4725" i="79"/>
  <c r="K4725" i="79"/>
  <c r="L4725" i="79"/>
  <c r="J4726" i="79"/>
  <c r="K4726" i="79"/>
  <c r="L4726" i="79" s="1"/>
  <c r="J4727" i="79"/>
  <c r="K4727" i="79"/>
  <c r="L4727" i="79"/>
  <c r="J4728" i="79"/>
  <c r="K4728" i="79"/>
  <c r="L4728" i="79" s="1"/>
  <c r="J4729" i="79"/>
  <c r="K4729" i="79"/>
  <c r="L4729" i="79"/>
  <c r="J4730" i="79"/>
  <c r="K4730" i="79"/>
  <c r="L4730" i="79" s="1"/>
  <c r="J4731" i="79"/>
  <c r="K4731" i="79"/>
  <c r="L4731" i="79"/>
  <c r="K4732" i="79"/>
  <c r="I4700" i="79"/>
  <c r="I4714" i="79"/>
  <c r="I4715" i="79"/>
  <c r="I4716" i="79"/>
  <c r="I4717" i="79"/>
  <c r="I4718" i="79"/>
  <c r="I4719" i="79"/>
  <c r="I4720" i="79"/>
  <c r="I4721" i="79"/>
  <c r="I4722" i="79"/>
  <c r="I4723" i="79"/>
  <c r="I4724" i="79"/>
  <c r="I4725" i="79"/>
  <c r="I4726" i="79"/>
  <c r="I4727" i="79"/>
  <c r="I4728" i="79"/>
  <c r="I4729" i="79"/>
  <c r="I4730" i="79"/>
  <c r="I4731" i="79"/>
  <c r="H4732" i="79"/>
  <c r="G4732" i="79"/>
  <c r="F4700" i="79"/>
  <c r="F4714" i="79"/>
  <c r="F4715" i="79"/>
  <c r="F4716" i="79"/>
  <c r="F4717" i="79"/>
  <c r="F4718" i="79"/>
  <c r="F4719" i="79"/>
  <c r="F4720" i="79"/>
  <c r="F4721" i="79"/>
  <c r="F4722" i="79"/>
  <c r="F4723" i="79"/>
  <c r="F4724" i="79"/>
  <c r="F4725" i="79"/>
  <c r="F4726" i="79"/>
  <c r="F4727" i="79"/>
  <c r="F4728" i="79"/>
  <c r="F4729" i="79"/>
  <c r="F4730" i="79"/>
  <c r="F4731" i="79"/>
  <c r="E4732" i="79"/>
  <c r="D4732" i="79"/>
  <c r="J4672" i="79"/>
  <c r="K4672" i="79"/>
  <c r="L4672" i="79"/>
  <c r="J4673" i="79"/>
  <c r="K4673" i="79"/>
  <c r="J4674" i="79"/>
  <c r="J4698" i="79" s="1"/>
  <c r="K4674" i="79"/>
  <c r="L4674" i="79"/>
  <c r="J4675" i="79"/>
  <c r="K4675" i="79"/>
  <c r="L4675" i="79" s="1"/>
  <c r="J4676" i="79"/>
  <c r="K4676" i="79"/>
  <c r="L4676" i="79"/>
  <c r="J4677" i="79"/>
  <c r="K4677" i="79"/>
  <c r="L4677" i="79" s="1"/>
  <c r="J4678" i="79"/>
  <c r="K4678" i="79"/>
  <c r="L4678" i="79"/>
  <c r="J4679" i="79"/>
  <c r="K4679" i="79"/>
  <c r="L4679" i="79" s="1"/>
  <c r="J4680" i="79"/>
  <c r="K4680" i="79"/>
  <c r="L4680" i="79"/>
  <c r="J4681" i="79"/>
  <c r="K4681" i="79"/>
  <c r="L4681" i="79" s="1"/>
  <c r="J4682" i="79"/>
  <c r="K4682" i="79"/>
  <c r="L4682" i="79"/>
  <c r="J4683" i="79"/>
  <c r="K4683" i="79"/>
  <c r="L4683" i="79" s="1"/>
  <c r="J4684" i="79"/>
  <c r="K4684" i="79"/>
  <c r="L4684" i="79"/>
  <c r="J4685" i="79"/>
  <c r="K4685" i="79"/>
  <c r="L4685" i="79" s="1"/>
  <c r="J4686" i="79"/>
  <c r="K4686" i="79"/>
  <c r="L4686" i="79"/>
  <c r="J4687" i="79"/>
  <c r="K4687" i="79"/>
  <c r="L4687" i="79" s="1"/>
  <c r="J4688" i="79"/>
  <c r="K4688" i="79"/>
  <c r="L4688" i="79"/>
  <c r="J4689" i="79"/>
  <c r="K4689" i="79"/>
  <c r="L4689" i="79" s="1"/>
  <c r="J4690" i="79"/>
  <c r="K4690" i="79"/>
  <c r="L4690" i="79"/>
  <c r="J4691" i="79"/>
  <c r="K4691" i="79"/>
  <c r="L4691" i="79" s="1"/>
  <c r="J4692" i="79"/>
  <c r="K4692" i="79"/>
  <c r="L4692" i="79"/>
  <c r="J4693" i="79"/>
  <c r="K4693" i="79"/>
  <c r="L4693" i="79" s="1"/>
  <c r="J4694" i="79"/>
  <c r="K4694" i="79"/>
  <c r="L4694" i="79"/>
  <c r="J4695" i="79"/>
  <c r="K4695" i="79"/>
  <c r="L4695" i="79" s="1"/>
  <c r="J4696" i="79"/>
  <c r="K4696" i="79"/>
  <c r="L4696" i="79"/>
  <c r="J4697" i="79"/>
  <c r="K4697" i="79"/>
  <c r="L4697" i="79" s="1"/>
  <c r="I4672" i="79"/>
  <c r="I4673" i="79"/>
  <c r="I4674" i="79"/>
  <c r="I4675" i="79"/>
  <c r="I4676" i="79"/>
  <c r="I4677" i="79"/>
  <c r="I4678" i="79"/>
  <c r="I4679" i="79"/>
  <c r="I4680" i="79"/>
  <c r="I4681" i="79"/>
  <c r="I4682" i="79"/>
  <c r="I4683" i="79"/>
  <c r="I4684" i="79"/>
  <c r="I4685" i="79"/>
  <c r="I4686" i="79"/>
  <c r="I4687" i="79"/>
  <c r="I4688" i="79"/>
  <c r="I4689" i="79"/>
  <c r="I4690" i="79"/>
  <c r="I4691" i="79"/>
  <c r="I4692" i="79"/>
  <c r="I4693" i="79"/>
  <c r="I4694" i="79"/>
  <c r="I4695" i="79"/>
  <c r="I4696" i="79"/>
  <c r="I4697" i="79"/>
  <c r="H4698" i="79"/>
  <c r="G4698" i="79"/>
  <c r="F4672" i="79"/>
  <c r="F4673" i="79"/>
  <c r="F4674" i="79"/>
  <c r="F4675" i="79"/>
  <c r="F4676" i="79"/>
  <c r="F4677" i="79"/>
  <c r="F4678" i="79"/>
  <c r="F4679" i="79"/>
  <c r="F4680" i="79"/>
  <c r="F4681" i="79"/>
  <c r="F4682" i="79"/>
  <c r="F4683" i="79"/>
  <c r="F4684" i="79"/>
  <c r="F4685" i="79"/>
  <c r="F4686" i="79"/>
  <c r="F4687" i="79"/>
  <c r="F4688" i="79"/>
  <c r="F4689" i="79"/>
  <c r="F4690" i="79"/>
  <c r="F4691" i="79"/>
  <c r="F4692" i="79"/>
  <c r="F4693" i="79"/>
  <c r="F4694" i="79"/>
  <c r="F4695" i="79"/>
  <c r="F4696" i="79"/>
  <c r="F4697" i="79"/>
  <c r="F4698" i="79"/>
  <c r="E4698" i="79"/>
  <c r="D4698" i="79"/>
  <c r="J4649" i="79"/>
  <c r="K4649" i="79"/>
  <c r="L4649" i="79" s="1"/>
  <c r="J4650" i="79"/>
  <c r="K4650" i="79"/>
  <c r="L4650" i="79"/>
  <c r="J4651" i="79"/>
  <c r="K4651" i="79"/>
  <c r="L4651" i="79" s="1"/>
  <c r="J4652" i="79"/>
  <c r="K4652" i="79"/>
  <c r="L4652" i="79"/>
  <c r="J4666" i="79"/>
  <c r="K4666" i="79"/>
  <c r="L4666" i="79" s="1"/>
  <c r="J4667" i="79"/>
  <c r="K4667" i="79"/>
  <c r="L4667" i="79"/>
  <c r="J4668" i="79"/>
  <c r="K4668" i="79"/>
  <c r="L4668" i="79" s="1"/>
  <c r="J4669" i="79"/>
  <c r="K4669" i="79"/>
  <c r="L4669" i="79"/>
  <c r="I4649" i="79"/>
  <c r="I4650" i="79"/>
  <c r="I4651" i="79"/>
  <c r="I4652" i="79"/>
  <c r="I4666" i="79"/>
  <c r="I4667" i="79"/>
  <c r="I4668" i="79"/>
  <c r="I4669" i="79"/>
  <c r="I4670" i="79"/>
  <c r="H4670" i="79"/>
  <c r="G4670" i="79"/>
  <c r="F4649" i="79"/>
  <c r="F4650" i="79"/>
  <c r="F4651" i="79"/>
  <c r="F4652" i="79"/>
  <c r="F4666" i="79"/>
  <c r="F4667" i="79"/>
  <c r="F4668" i="79"/>
  <c r="F4669" i="79"/>
  <c r="E4670" i="79"/>
  <c r="D4670" i="79"/>
  <c r="J4624" i="79"/>
  <c r="K4624" i="79"/>
  <c r="L4624" i="79"/>
  <c r="J4625" i="79"/>
  <c r="K4625" i="79"/>
  <c r="L4625" i="79" s="1"/>
  <c r="J4626" i="79"/>
  <c r="K4626" i="79"/>
  <c r="L4626" i="79"/>
  <c r="J4627" i="79"/>
  <c r="K4627" i="79"/>
  <c r="L4627" i="79" s="1"/>
  <c r="J4628" i="79"/>
  <c r="K4628" i="79"/>
  <c r="L4628" i="79"/>
  <c r="J4629" i="79"/>
  <c r="K4629" i="79"/>
  <c r="L4629" i="79" s="1"/>
  <c r="J4630" i="79"/>
  <c r="K4630" i="79"/>
  <c r="L4630" i="79"/>
  <c r="J4631" i="79"/>
  <c r="K4631" i="79"/>
  <c r="L4631" i="79" s="1"/>
  <c r="J4632" i="79"/>
  <c r="K4632" i="79"/>
  <c r="L4632" i="79"/>
  <c r="J4633" i="79"/>
  <c r="K4633" i="79"/>
  <c r="L4633" i="79" s="1"/>
  <c r="J4634" i="79"/>
  <c r="K4634" i="79"/>
  <c r="L4634" i="79"/>
  <c r="J4635" i="79"/>
  <c r="K4635" i="79"/>
  <c r="L4635" i="79" s="1"/>
  <c r="J4636" i="79"/>
  <c r="K4636" i="79"/>
  <c r="L4636" i="79"/>
  <c r="J4637" i="79"/>
  <c r="K4637" i="79"/>
  <c r="L4637" i="79" s="1"/>
  <c r="J4638" i="79"/>
  <c r="K4638" i="79"/>
  <c r="L4638" i="79"/>
  <c r="J4639" i="79"/>
  <c r="K4639" i="79"/>
  <c r="L4639" i="79" s="1"/>
  <c r="J4640" i="79"/>
  <c r="K4640" i="79"/>
  <c r="L4640" i="79"/>
  <c r="J4641" i="79"/>
  <c r="K4641" i="79"/>
  <c r="L4641" i="79" s="1"/>
  <c r="J4642" i="79"/>
  <c r="K4642" i="79"/>
  <c r="L4642" i="79"/>
  <c r="J4643" i="79"/>
  <c r="K4643" i="79"/>
  <c r="L4643" i="79" s="1"/>
  <c r="J4644" i="79"/>
  <c r="K4644" i="79"/>
  <c r="L4644" i="79"/>
  <c r="J4645" i="79"/>
  <c r="K4645" i="79"/>
  <c r="L4645" i="79" s="1"/>
  <c r="J4646" i="79"/>
  <c r="K4646" i="79"/>
  <c r="L4646" i="79"/>
  <c r="I4624" i="79"/>
  <c r="I4625" i="79"/>
  <c r="I4626" i="79"/>
  <c r="I4627" i="79"/>
  <c r="I4628" i="79"/>
  <c r="I4629" i="79"/>
  <c r="I4630" i="79"/>
  <c r="I4631" i="79"/>
  <c r="I4632" i="79"/>
  <c r="I4633" i="79"/>
  <c r="I4634" i="79"/>
  <c r="I4635" i="79"/>
  <c r="I4636" i="79"/>
  <c r="I4637" i="79"/>
  <c r="I4638" i="79"/>
  <c r="I4639" i="79"/>
  <c r="I4640" i="79"/>
  <c r="I4641" i="79"/>
  <c r="I4642" i="79"/>
  <c r="I4643" i="79"/>
  <c r="I4644" i="79"/>
  <c r="I4645" i="79"/>
  <c r="I4646" i="79"/>
  <c r="H4647" i="79"/>
  <c r="G4647" i="79"/>
  <c r="F4624" i="79"/>
  <c r="F4625" i="79"/>
  <c r="F4626" i="79"/>
  <c r="F4627" i="79"/>
  <c r="F4628" i="79"/>
  <c r="F4629" i="79"/>
  <c r="F4630" i="79"/>
  <c r="F4631" i="79"/>
  <c r="F4632" i="79"/>
  <c r="F4633" i="79"/>
  <c r="F4634" i="79"/>
  <c r="F4635" i="79"/>
  <c r="F4636" i="79"/>
  <c r="F4637" i="79"/>
  <c r="F4638" i="79"/>
  <c r="F4639" i="79"/>
  <c r="F4640" i="79"/>
  <c r="F4641" i="79"/>
  <c r="F4642" i="79"/>
  <c r="F4643" i="79"/>
  <c r="F4644" i="79"/>
  <c r="F4645" i="79"/>
  <c r="F4646" i="79"/>
  <c r="E4647" i="79"/>
  <c r="D4647" i="79"/>
  <c r="J4588" i="79"/>
  <c r="K4588" i="79"/>
  <c r="L4588" i="79"/>
  <c r="J4589" i="79"/>
  <c r="K4589" i="79"/>
  <c r="L4589" i="79" s="1"/>
  <c r="J4590" i="79"/>
  <c r="K4590" i="79"/>
  <c r="L4590" i="79"/>
  <c r="J4591" i="79"/>
  <c r="K4591" i="79"/>
  <c r="L4591" i="79" s="1"/>
  <c r="J4592" i="79"/>
  <c r="K4592" i="79"/>
  <c r="L4592" i="79"/>
  <c r="J4593" i="79"/>
  <c r="K4593" i="79"/>
  <c r="L4593" i="79" s="1"/>
  <c r="J4594" i="79"/>
  <c r="K4594" i="79"/>
  <c r="L4594" i="79"/>
  <c r="J4595" i="79"/>
  <c r="K4595" i="79"/>
  <c r="L4595" i="79" s="1"/>
  <c r="J4596" i="79"/>
  <c r="K4596" i="79"/>
  <c r="L4596" i="79"/>
  <c r="J4597" i="79"/>
  <c r="K4597" i="79"/>
  <c r="L4597" i="79" s="1"/>
  <c r="J4598" i="79"/>
  <c r="K4598" i="79"/>
  <c r="L4598" i="79"/>
  <c r="J4599" i="79"/>
  <c r="K4599" i="79"/>
  <c r="L4599" i="79" s="1"/>
  <c r="J4600" i="79"/>
  <c r="K4600" i="79"/>
  <c r="L4600" i="79"/>
  <c r="J4601" i="79"/>
  <c r="K4601" i="79"/>
  <c r="L4601" i="79" s="1"/>
  <c r="J4602" i="79"/>
  <c r="K4602" i="79"/>
  <c r="L4602" i="79"/>
  <c r="J4603" i="79"/>
  <c r="K4603" i="79"/>
  <c r="L4603" i="79" s="1"/>
  <c r="J4604" i="79"/>
  <c r="K4604" i="79"/>
  <c r="L4604" i="79"/>
  <c r="J4618" i="79"/>
  <c r="K4618" i="79"/>
  <c r="L4618" i="79" s="1"/>
  <c r="J4619" i="79"/>
  <c r="K4619" i="79"/>
  <c r="L4619" i="79"/>
  <c r="J4620" i="79"/>
  <c r="K4620" i="79"/>
  <c r="L4620" i="79" s="1"/>
  <c r="J4621" i="79"/>
  <c r="K4621" i="79"/>
  <c r="L4621" i="79"/>
  <c r="I4588" i="79"/>
  <c r="I4589" i="79"/>
  <c r="I4590" i="79"/>
  <c r="I4591" i="79"/>
  <c r="I4592" i="79"/>
  <c r="I4593" i="79"/>
  <c r="I4594" i="79"/>
  <c r="I4595" i="79"/>
  <c r="I4596" i="79"/>
  <c r="I4597" i="79"/>
  <c r="I4598" i="79"/>
  <c r="I4599" i="79"/>
  <c r="I4600" i="79"/>
  <c r="I4601" i="79"/>
  <c r="I4602" i="79"/>
  <c r="I4603" i="79"/>
  <c r="I4604" i="79"/>
  <c r="I4618" i="79"/>
  <c r="I4619" i="79"/>
  <c r="I4620" i="79"/>
  <c r="I4621" i="79"/>
  <c r="H4622" i="79"/>
  <c r="G4622" i="79"/>
  <c r="F4588" i="79"/>
  <c r="F4589" i="79"/>
  <c r="F4590" i="79"/>
  <c r="F4591" i="79"/>
  <c r="F4592" i="79"/>
  <c r="F4593" i="79"/>
  <c r="F4594" i="79"/>
  <c r="F4595" i="79"/>
  <c r="F4596" i="79"/>
  <c r="F4597" i="79"/>
  <c r="F4598" i="79"/>
  <c r="F4599" i="79"/>
  <c r="F4600" i="79"/>
  <c r="F4601" i="79"/>
  <c r="F4602" i="79"/>
  <c r="F4603" i="79"/>
  <c r="F4604" i="79"/>
  <c r="F4618" i="79"/>
  <c r="F4619" i="79"/>
  <c r="F4620" i="79"/>
  <c r="F4621" i="79"/>
  <c r="E4622" i="79"/>
  <c r="D4622" i="79"/>
  <c r="J4554" i="79"/>
  <c r="K4554" i="79"/>
  <c r="L4554" i="79"/>
  <c r="J4555" i="79"/>
  <c r="K4555" i="79"/>
  <c r="L4555" i="79" s="1"/>
  <c r="J4556" i="79"/>
  <c r="K4556" i="79"/>
  <c r="L4556" i="79"/>
  <c r="J4570" i="79"/>
  <c r="K4570" i="79"/>
  <c r="L4570" i="79" s="1"/>
  <c r="J4571" i="79"/>
  <c r="K4571" i="79"/>
  <c r="L4571" i="79"/>
  <c r="J4572" i="79"/>
  <c r="K4572" i="79"/>
  <c r="L4572" i="79" s="1"/>
  <c r="J4573" i="79"/>
  <c r="K4573" i="79"/>
  <c r="L4573" i="79"/>
  <c r="J4574" i="79"/>
  <c r="K4574" i="79"/>
  <c r="L4574" i="79" s="1"/>
  <c r="J4575" i="79"/>
  <c r="K4575" i="79"/>
  <c r="L4575" i="79"/>
  <c r="J4576" i="79"/>
  <c r="K4576" i="79"/>
  <c r="L4576" i="79" s="1"/>
  <c r="J4577" i="79"/>
  <c r="K4577" i="79"/>
  <c r="L4577" i="79"/>
  <c r="J4578" i="79"/>
  <c r="K4578" i="79"/>
  <c r="L4578" i="79" s="1"/>
  <c r="J4579" i="79"/>
  <c r="K4579" i="79"/>
  <c r="L4579" i="79"/>
  <c r="J4580" i="79"/>
  <c r="K4580" i="79"/>
  <c r="L4580" i="79" s="1"/>
  <c r="J4581" i="79"/>
  <c r="K4581" i="79"/>
  <c r="L4581" i="79"/>
  <c r="J4582" i="79"/>
  <c r="K4582" i="79"/>
  <c r="L4582" i="79" s="1"/>
  <c r="J4583" i="79"/>
  <c r="K4583" i="79"/>
  <c r="L4583" i="79"/>
  <c r="J4584" i="79"/>
  <c r="K4584" i="79"/>
  <c r="L4584" i="79" s="1"/>
  <c r="J4585" i="79"/>
  <c r="K4585" i="79"/>
  <c r="L4585" i="79"/>
  <c r="K4586" i="79"/>
  <c r="I4554" i="79"/>
  <c r="I4555" i="79"/>
  <c r="I4556" i="79"/>
  <c r="I4570" i="79"/>
  <c r="I4571" i="79"/>
  <c r="I4572" i="79"/>
  <c r="I4573" i="79"/>
  <c r="I4574" i="79"/>
  <c r="I4575" i="79"/>
  <c r="I4576" i="79"/>
  <c r="I4577" i="79"/>
  <c r="I4578" i="79"/>
  <c r="I4579" i="79"/>
  <c r="I4580" i="79"/>
  <c r="I4581" i="79"/>
  <c r="I4582" i="79"/>
  <c r="I4583" i="79"/>
  <c r="I4584" i="79"/>
  <c r="I4585" i="79"/>
  <c r="H4586" i="79"/>
  <c r="G4586" i="79"/>
  <c r="F4554" i="79"/>
  <c r="F4555" i="79"/>
  <c r="F4556" i="79"/>
  <c r="F4570" i="79"/>
  <c r="F4571" i="79"/>
  <c r="F4572" i="79"/>
  <c r="F4573" i="79"/>
  <c r="F4574" i="79"/>
  <c r="F4575" i="79"/>
  <c r="F4576" i="79"/>
  <c r="F4577" i="79"/>
  <c r="F4578" i="79"/>
  <c r="F4579" i="79"/>
  <c r="F4580" i="79"/>
  <c r="F4581" i="79"/>
  <c r="F4582" i="79"/>
  <c r="F4583" i="79"/>
  <c r="F4584" i="79"/>
  <c r="F4585" i="79"/>
  <c r="E4586" i="79"/>
  <c r="D4586" i="79"/>
  <c r="J4548" i="79"/>
  <c r="K4548" i="79"/>
  <c r="L4548" i="79"/>
  <c r="J4549" i="79"/>
  <c r="K4549" i="79"/>
  <c r="J4550" i="79"/>
  <c r="K4550" i="79"/>
  <c r="L4550" i="79"/>
  <c r="J4551" i="79"/>
  <c r="K4551" i="79"/>
  <c r="L4551" i="79" s="1"/>
  <c r="J4552" i="79"/>
  <c r="I4548" i="79"/>
  <c r="I4549" i="79"/>
  <c r="I4550" i="79"/>
  <c r="I4551" i="79"/>
  <c r="H4552" i="79"/>
  <c r="G4552" i="79"/>
  <c r="F4548" i="79"/>
  <c r="F4549" i="79"/>
  <c r="F4550" i="79"/>
  <c r="F4551" i="79"/>
  <c r="F4552" i="79"/>
  <c r="E4552" i="79"/>
  <c r="D4552" i="79"/>
  <c r="J4532" i="79"/>
  <c r="K4532" i="79"/>
  <c r="L4532" i="79" s="1"/>
  <c r="J4533" i="79"/>
  <c r="K4533" i="79"/>
  <c r="L4533" i="79"/>
  <c r="J4534" i="79"/>
  <c r="K4534" i="79"/>
  <c r="L4534" i="79" s="1"/>
  <c r="J4535" i="79"/>
  <c r="K4535" i="79"/>
  <c r="L4535" i="79"/>
  <c r="J4536" i="79"/>
  <c r="K4536" i="79"/>
  <c r="L4536" i="79" s="1"/>
  <c r="J4537" i="79"/>
  <c r="K4537" i="79"/>
  <c r="L4537" i="79"/>
  <c r="J4538" i="79"/>
  <c r="K4538" i="79"/>
  <c r="L4538" i="79" s="1"/>
  <c r="J4539" i="79"/>
  <c r="K4539" i="79"/>
  <c r="L4539" i="79"/>
  <c r="J4540" i="79"/>
  <c r="K4540" i="79"/>
  <c r="L4540" i="79" s="1"/>
  <c r="J4541" i="79"/>
  <c r="K4541" i="79"/>
  <c r="L4541" i="79"/>
  <c r="J4542" i="79"/>
  <c r="K4542" i="79"/>
  <c r="L4542" i="79" s="1"/>
  <c r="J4543" i="79"/>
  <c r="K4543" i="79"/>
  <c r="L4543" i="79"/>
  <c r="J4544" i="79"/>
  <c r="K4544" i="79"/>
  <c r="L4544" i="79" s="1"/>
  <c r="J4545" i="79"/>
  <c r="K4545" i="79"/>
  <c r="L4545" i="79"/>
  <c r="I4532" i="79"/>
  <c r="I4533" i="79"/>
  <c r="I4534" i="79"/>
  <c r="I4535" i="79"/>
  <c r="I4536" i="79"/>
  <c r="I4537" i="79"/>
  <c r="I4538" i="79"/>
  <c r="I4539" i="79"/>
  <c r="I4540" i="79"/>
  <c r="I4541" i="79"/>
  <c r="I4542" i="79"/>
  <c r="I4543" i="79"/>
  <c r="I4544" i="79"/>
  <c r="I4545" i="79"/>
  <c r="I4546" i="79"/>
  <c r="H4546" i="79"/>
  <c r="G4546" i="79"/>
  <c r="F4532" i="79"/>
  <c r="F4533" i="79"/>
  <c r="F4534" i="79"/>
  <c r="F4535" i="79"/>
  <c r="F4536" i="79"/>
  <c r="F4537" i="79"/>
  <c r="F4538" i="79"/>
  <c r="F4539" i="79"/>
  <c r="F4540" i="79"/>
  <c r="F4541" i="79"/>
  <c r="F4542" i="79"/>
  <c r="F4543" i="79"/>
  <c r="F4544" i="79"/>
  <c r="F4545" i="79"/>
  <c r="E4546" i="79"/>
  <c r="D4546" i="79"/>
  <c r="J4497" i="79"/>
  <c r="K4497" i="79"/>
  <c r="L4497" i="79"/>
  <c r="J4498" i="79"/>
  <c r="K4498" i="79"/>
  <c r="L4498" i="79" s="1"/>
  <c r="J4499" i="79"/>
  <c r="J4530" i="79" s="1"/>
  <c r="K4499" i="79"/>
  <c r="L4499" i="79"/>
  <c r="J4500" i="79"/>
  <c r="K4500" i="79"/>
  <c r="L4500" i="79" s="1"/>
  <c r="J4501" i="79"/>
  <c r="K4501" i="79"/>
  <c r="L4501" i="79"/>
  <c r="J4502" i="79"/>
  <c r="K4502" i="79"/>
  <c r="L4502" i="79" s="1"/>
  <c r="J4503" i="79"/>
  <c r="K4503" i="79"/>
  <c r="L4503" i="79"/>
  <c r="J4504" i="79"/>
  <c r="K4504" i="79"/>
  <c r="L4504" i="79" s="1"/>
  <c r="J4505" i="79"/>
  <c r="K4505" i="79"/>
  <c r="L4505" i="79" s="1"/>
  <c r="J4506" i="79"/>
  <c r="K4506" i="79"/>
  <c r="L4506" i="79"/>
  <c r="J4507" i="79"/>
  <c r="K4507" i="79"/>
  <c r="L4507" i="79" s="1"/>
  <c r="J4508" i="79"/>
  <c r="K4508" i="79"/>
  <c r="L4508" i="79"/>
  <c r="J4522" i="79"/>
  <c r="K4522" i="79"/>
  <c r="L4522" i="79" s="1"/>
  <c r="J4523" i="79"/>
  <c r="K4523" i="79"/>
  <c r="L4523" i="79"/>
  <c r="J4524" i="79"/>
  <c r="K4524" i="79"/>
  <c r="L4524" i="79" s="1"/>
  <c r="J4525" i="79"/>
  <c r="K4525" i="79"/>
  <c r="L4525" i="79"/>
  <c r="J4526" i="79"/>
  <c r="K4526" i="79"/>
  <c r="L4526" i="79" s="1"/>
  <c r="J4527" i="79"/>
  <c r="K4527" i="79"/>
  <c r="L4527" i="79"/>
  <c r="J4528" i="79"/>
  <c r="K4528" i="79"/>
  <c r="L4528" i="79" s="1"/>
  <c r="J4529" i="79"/>
  <c r="K4529" i="79"/>
  <c r="L4529" i="79"/>
  <c r="K4530" i="79"/>
  <c r="I4497" i="79"/>
  <c r="I4498" i="79"/>
  <c r="I4499" i="79"/>
  <c r="I4500" i="79"/>
  <c r="I4501" i="79"/>
  <c r="I4502" i="79"/>
  <c r="I4503" i="79"/>
  <c r="I4504" i="79"/>
  <c r="I4505" i="79"/>
  <c r="I4506" i="79"/>
  <c r="I4507" i="79"/>
  <c r="I4508" i="79"/>
  <c r="I4522" i="79"/>
  <c r="I4523" i="79"/>
  <c r="I4524" i="79"/>
  <c r="I4525" i="79"/>
  <c r="I4526" i="79"/>
  <c r="I4527" i="79"/>
  <c r="I4528" i="79"/>
  <c r="I4529" i="79"/>
  <c r="I4530" i="79"/>
  <c r="H4530" i="79"/>
  <c r="G4530" i="79"/>
  <c r="F4497" i="79"/>
  <c r="F4498" i="79"/>
  <c r="F4530" i="79" s="1"/>
  <c r="F4499" i="79"/>
  <c r="F4500" i="79"/>
  <c r="F4501" i="79"/>
  <c r="F4502" i="79"/>
  <c r="F4503" i="79"/>
  <c r="F4504" i="79"/>
  <c r="F4505" i="79"/>
  <c r="F4506" i="79"/>
  <c r="F4507" i="79"/>
  <c r="F4508" i="79"/>
  <c r="F4522" i="79"/>
  <c r="F4523" i="79"/>
  <c r="F4524" i="79"/>
  <c r="F4525" i="79"/>
  <c r="F4526" i="79"/>
  <c r="F4527" i="79"/>
  <c r="F4528" i="79"/>
  <c r="F4529" i="79"/>
  <c r="E4530" i="79"/>
  <c r="D4530" i="79"/>
  <c r="J4481" i="79"/>
  <c r="K4481" i="79"/>
  <c r="L4481" i="79"/>
  <c r="J4482" i="79"/>
  <c r="K4482" i="79"/>
  <c r="L4482" i="79" s="1"/>
  <c r="J4483" i="79"/>
  <c r="K4483" i="79"/>
  <c r="L4483" i="79"/>
  <c r="J4484" i="79"/>
  <c r="K4484" i="79"/>
  <c r="L4484" i="79" s="1"/>
  <c r="J4485" i="79"/>
  <c r="K4485" i="79"/>
  <c r="L4485" i="79"/>
  <c r="J4486" i="79"/>
  <c r="K4486" i="79"/>
  <c r="L4486" i="79" s="1"/>
  <c r="J4487" i="79"/>
  <c r="K4487" i="79"/>
  <c r="L4487" i="79"/>
  <c r="J4488" i="79"/>
  <c r="K4488" i="79"/>
  <c r="L4488" i="79" s="1"/>
  <c r="J4489" i="79"/>
  <c r="K4489" i="79"/>
  <c r="L4489" i="79"/>
  <c r="J4490" i="79"/>
  <c r="K4490" i="79"/>
  <c r="L4490" i="79" s="1"/>
  <c r="J4491" i="79"/>
  <c r="K4491" i="79"/>
  <c r="L4491" i="79"/>
  <c r="J4492" i="79"/>
  <c r="K4492" i="79"/>
  <c r="L4492" i="79" s="1"/>
  <c r="J4493" i="79"/>
  <c r="K4493" i="79"/>
  <c r="L4493" i="79"/>
  <c r="J4494" i="79"/>
  <c r="K4494" i="79"/>
  <c r="L4494" i="79" s="1"/>
  <c r="J4495" i="79"/>
  <c r="I4481" i="79"/>
  <c r="I4482" i="79"/>
  <c r="I4495" i="79" s="1"/>
  <c r="I4483" i="79"/>
  <c r="I4484" i="79"/>
  <c r="I4485" i="79"/>
  <c r="I4486" i="79"/>
  <c r="I4487" i="79"/>
  <c r="I4488" i="79"/>
  <c r="I4489" i="79"/>
  <c r="I4490" i="79"/>
  <c r="I4491" i="79"/>
  <c r="I4492" i="79"/>
  <c r="I4493" i="79"/>
  <c r="I4494" i="79"/>
  <c r="H4495" i="79"/>
  <c r="G4495" i="79"/>
  <c r="F4481" i="79"/>
  <c r="F4482" i="79"/>
  <c r="F4483" i="79"/>
  <c r="F4484" i="79"/>
  <c r="F4485" i="79"/>
  <c r="F4486" i="79"/>
  <c r="F4487" i="79"/>
  <c r="F4488" i="79"/>
  <c r="F4489" i="79"/>
  <c r="F4490" i="79"/>
  <c r="F4491" i="79"/>
  <c r="F4492" i="79"/>
  <c r="F4493" i="79"/>
  <c r="F4494" i="79"/>
  <c r="F4495" i="79"/>
  <c r="E4495" i="79"/>
  <c r="D4495" i="79"/>
  <c r="J4446" i="79"/>
  <c r="K4446" i="79"/>
  <c r="L4446" i="79" s="1"/>
  <c r="J4447" i="79"/>
  <c r="J4479" i="79" s="1"/>
  <c r="K4447" i="79"/>
  <c r="L4447" i="79"/>
  <c r="J4448" i="79"/>
  <c r="K4448" i="79"/>
  <c r="L4448" i="79" s="1"/>
  <c r="J4449" i="79"/>
  <c r="K4449" i="79"/>
  <c r="L4449" i="79"/>
  <c r="J4450" i="79"/>
  <c r="K4450" i="79"/>
  <c r="L4450" i="79" s="1"/>
  <c r="J4451" i="79"/>
  <c r="K4451" i="79"/>
  <c r="L4451" i="79"/>
  <c r="J4452" i="79"/>
  <c r="K4452" i="79"/>
  <c r="L4452" i="79" s="1"/>
  <c r="J4453" i="79"/>
  <c r="K4453" i="79"/>
  <c r="L4453" i="79"/>
  <c r="J4454" i="79"/>
  <c r="K4454" i="79"/>
  <c r="L4454" i="79" s="1"/>
  <c r="J4455" i="79"/>
  <c r="K4455" i="79"/>
  <c r="L4455" i="79"/>
  <c r="J4456" i="79"/>
  <c r="K4456" i="79"/>
  <c r="L4456" i="79" s="1"/>
  <c r="J4457" i="79"/>
  <c r="K4457" i="79"/>
  <c r="L4457" i="79"/>
  <c r="J4458" i="79"/>
  <c r="K4458" i="79"/>
  <c r="L4458" i="79" s="1"/>
  <c r="J4459" i="79"/>
  <c r="K4459" i="79"/>
  <c r="L4459" i="79"/>
  <c r="J4460" i="79"/>
  <c r="K4460" i="79"/>
  <c r="L4460" i="79" s="1"/>
  <c r="J4474" i="79"/>
  <c r="K4474" i="79"/>
  <c r="L4474" i="79"/>
  <c r="J4475" i="79"/>
  <c r="K4475" i="79"/>
  <c r="L4475" i="79" s="1"/>
  <c r="J4476" i="79"/>
  <c r="K4476" i="79"/>
  <c r="L4476" i="79"/>
  <c r="J4477" i="79"/>
  <c r="K4477" i="79"/>
  <c r="L4477" i="79" s="1"/>
  <c r="J4478" i="79"/>
  <c r="K4478" i="79"/>
  <c r="L4478" i="79"/>
  <c r="K4479" i="79"/>
  <c r="I4446" i="79"/>
  <c r="I4447" i="79"/>
  <c r="I4448" i="79"/>
  <c r="I4449" i="79"/>
  <c r="I4450" i="79"/>
  <c r="I4451" i="79"/>
  <c r="I4452" i="79"/>
  <c r="I4453" i="79"/>
  <c r="I4454" i="79"/>
  <c r="I4455" i="79"/>
  <c r="I4456" i="79"/>
  <c r="I4457" i="79"/>
  <c r="I4458" i="79"/>
  <c r="I4459" i="79"/>
  <c r="I4460" i="79"/>
  <c r="I4474" i="79"/>
  <c r="I4475" i="79"/>
  <c r="I4476" i="79"/>
  <c r="I4477" i="79"/>
  <c r="I4478" i="79"/>
  <c r="I4479" i="79"/>
  <c r="H4479" i="79"/>
  <c r="G4479" i="79"/>
  <c r="F4446" i="79"/>
  <c r="F4447" i="79"/>
  <c r="F4479" i="79" s="1"/>
  <c r="F4448" i="79"/>
  <c r="F4449" i="79"/>
  <c r="F4450" i="79"/>
  <c r="F4451" i="79"/>
  <c r="F4452" i="79"/>
  <c r="F4453" i="79"/>
  <c r="F4454" i="79"/>
  <c r="F4455" i="79"/>
  <c r="F4456" i="79"/>
  <c r="F4457" i="79"/>
  <c r="F4458" i="79"/>
  <c r="F4459" i="79"/>
  <c r="F4460" i="79"/>
  <c r="F4474" i="79"/>
  <c r="F4475" i="79"/>
  <c r="F4476" i="79"/>
  <c r="F4477" i="79"/>
  <c r="F4478" i="79"/>
  <c r="E4479" i="79"/>
  <c r="D4479" i="79"/>
  <c r="J4402" i="79"/>
  <c r="J4444" i="79" s="1"/>
  <c r="K4402" i="79"/>
  <c r="L4402" i="79"/>
  <c r="J4403" i="79"/>
  <c r="K4403" i="79"/>
  <c r="L4403" i="79" s="1"/>
  <c r="J4404" i="79"/>
  <c r="K4404" i="79"/>
  <c r="L4404" i="79"/>
  <c r="J4405" i="79"/>
  <c r="K4405" i="79"/>
  <c r="L4405" i="79" s="1"/>
  <c r="J4406" i="79"/>
  <c r="K4406" i="79"/>
  <c r="L4406" i="79"/>
  <c r="J4407" i="79"/>
  <c r="K4407" i="79"/>
  <c r="L4407" i="79" s="1"/>
  <c r="J4408" i="79"/>
  <c r="K4408" i="79"/>
  <c r="L4408" i="79"/>
  <c r="J4409" i="79"/>
  <c r="K4409" i="79"/>
  <c r="L4409" i="79" s="1"/>
  <c r="J4410" i="79"/>
  <c r="K4410" i="79"/>
  <c r="L4410" i="79"/>
  <c r="J4411" i="79"/>
  <c r="K4411" i="79"/>
  <c r="L4411" i="79" s="1"/>
  <c r="J4412" i="79"/>
  <c r="K4412" i="79"/>
  <c r="L4412" i="79"/>
  <c r="J4426" i="79"/>
  <c r="K4426" i="79"/>
  <c r="L4426" i="79" s="1"/>
  <c r="J4427" i="79"/>
  <c r="K4427" i="79"/>
  <c r="L4427" i="79"/>
  <c r="J4428" i="79"/>
  <c r="K4428" i="79"/>
  <c r="L4428" i="79" s="1"/>
  <c r="J4429" i="79"/>
  <c r="K4429" i="79"/>
  <c r="L4429" i="79"/>
  <c r="J4430" i="79"/>
  <c r="K4430" i="79"/>
  <c r="L4430" i="79" s="1"/>
  <c r="J4431" i="79"/>
  <c r="K4431" i="79"/>
  <c r="L4431" i="79"/>
  <c r="J4432" i="79"/>
  <c r="K4432" i="79"/>
  <c r="L4432" i="79" s="1"/>
  <c r="J4433" i="79"/>
  <c r="K4433" i="79"/>
  <c r="L4433" i="79"/>
  <c r="J4434" i="79"/>
  <c r="K4434" i="79"/>
  <c r="L4434" i="79" s="1"/>
  <c r="J4435" i="79"/>
  <c r="K4435" i="79"/>
  <c r="L4435" i="79"/>
  <c r="J4436" i="79"/>
  <c r="K4436" i="79"/>
  <c r="L4436" i="79" s="1"/>
  <c r="J4437" i="79"/>
  <c r="K4437" i="79"/>
  <c r="L4437" i="79"/>
  <c r="J4438" i="79"/>
  <c r="K4438" i="79"/>
  <c r="L4438" i="79" s="1"/>
  <c r="J4439" i="79"/>
  <c r="K4439" i="79"/>
  <c r="L4439" i="79"/>
  <c r="J4440" i="79"/>
  <c r="K4440" i="79"/>
  <c r="L4440" i="79" s="1"/>
  <c r="J4441" i="79"/>
  <c r="K4441" i="79"/>
  <c r="L4441" i="79"/>
  <c r="J4442" i="79"/>
  <c r="K4442" i="79"/>
  <c r="L4442" i="79" s="1"/>
  <c r="J4443" i="79"/>
  <c r="K4443" i="79"/>
  <c r="L4443" i="79"/>
  <c r="K4444" i="79"/>
  <c r="I4402" i="79"/>
  <c r="I4444" i="79" s="1"/>
  <c r="I4403" i="79"/>
  <c r="I4404" i="79"/>
  <c r="I4405" i="79"/>
  <c r="I4406" i="79"/>
  <c r="I4407" i="79"/>
  <c r="I4408" i="79"/>
  <c r="I4409" i="79"/>
  <c r="I4410" i="79"/>
  <c r="I4411" i="79"/>
  <c r="I4412" i="79"/>
  <c r="I4426" i="79"/>
  <c r="I4427" i="79"/>
  <c r="I4428" i="79"/>
  <c r="I4429" i="79"/>
  <c r="I4430" i="79"/>
  <c r="I4431" i="79"/>
  <c r="I4432" i="79"/>
  <c r="I4433" i="79"/>
  <c r="I4434" i="79"/>
  <c r="I4435" i="79"/>
  <c r="I4436" i="79"/>
  <c r="I4437" i="79"/>
  <c r="I4438" i="79"/>
  <c r="I4439" i="79"/>
  <c r="I4440" i="79"/>
  <c r="I4441" i="79"/>
  <c r="I4442" i="79"/>
  <c r="I4443" i="79"/>
  <c r="H4444" i="79"/>
  <c r="G4444" i="79"/>
  <c r="F4402" i="79"/>
  <c r="F4444" i="79" s="1"/>
  <c r="F4403" i="79"/>
  <c r="F4404" i="79"/>
  <c r="F4405" i="79"/>
  <c r="F4406" i="79"/>
  <c r="F4407" i="79"/>
  <c r="F4408" i="79"/>
  <c r="F4409" i="79"/>
  <c r="F4410" i="79"/>
  <c r="F4411" i="79"/>
  <c r="F4412" i="79"/>
  <c r="F4426" i="79"/>
  <c r="F4427" i="79"/>
  <c r="F4428" i="79"/>
  <c r="F4429" i="79"/>
  <c r="F4430" i="79"/>
  <c r="F4431" i="79"/>
  <c r="F4432" i="79"/>
  <c r="F4433" i="79"/>
  <c r="F4434" i="79"/>
  <c r="F4435" i="79"/>
  <c r="F4436" i="79"/>
  <c r="F4437" i="79"/>
  <c r="F4438" i="79"/>
  <c r="F4439" i="79"/>
  <c r="F4440" i="79"/>
  <c r="F4441" i="79"/>
  <c r="F4442" i="79"/>
  <c r="F4443" i="79"/>
  <c r="E4444" i="79"/>
  <c r="D4444" i="79"/>
  <c r="J4360" i="79"/>
  <c r="J4400" i="79" s="1"/>
  <c r="K4360" i="79"/>
  <c r="L4360" i="79"/>
  <c r="J4361" i="79"/>
  <c r="K4361" i="79"/>
  <c r="L4361" i="79" s="1"/>
  <c r="J4362" i="79"/>
  <c r="K4362" i="79"/>
  <c r="L4362" i="79"/>
  <c r="J4363" i="79"/>
  <c r="K4363" i="79"/>
  <c r="L4363" i="79" s="1"/>
  <c r="J4364" i="79"/>
  <c r="K4364" i="79"/>
  <c r="L4364" i="79"/>
  <c r="J4378" i="79"/>
  <c r="K4378" i="79"/>
  <c r="L4378" i="79" s="1"/>
  <c r="J4379" i="79"/>
  <c r="K4379" i="79"/>
  <c r="L4379" i="79"/>
  <c r="J4380" i="79"/>
  <c r="K4380" i="79"/>
  <c r="L4380" i="79" s="1"/>
  <c r="J4381" i="79"/>
  <c r="K4381" i="79"/>
  <c r="L4381" i="79"/>
  <c r="J4382" i="79"/>
  <c r="K4382" i="79"/>
  <c r="L4382" i="79" s="1"/>
  <c r="J4383" i="79"/>
  <c r="K4383" i="79"/>
  <c r="L4383" i="79"/>
  <c r="J4384" i="79"/>
  <c r="K4384" i="79"/>
  <c r="L4384" i="79" s="1"/>
  <c r="J4385" i="79"/>
  <c r="K4385" i="79"/>
  <c r="L4385" i="79"/>
  <c r="J4386" i="79"/>
  <c r="K4386" i="79"/>
  <c r="L4386" i="79" s="1"/>
  <c r="J4387" i="79"/>
  <c r="K4387" i="79"/>
  <c r="L4387" i="79"/>
  <c r="J4388" i="79"/>
  <c r="K4388" i="79"/>
  <c r="L4388" i="79" s="1"/>
  <c r="J4389" i="79"/>
  <c r="K4389" i="79"/>
  <c r="L4389" i="79"/>
  <c r="J4390" i="79"/>
  <c r="K4390" i="79"/>
  <c r="L4390" i="79" s="1"/>
  <c r="J4391" i="79"/>
  <c r="K4391" i="79"/>
  <c r="L4391" i="79"/>
  <c r="J4392" i="79"/>
  <c r="K4392" i="79"/>
  <c r="L4392" i="79" s="1"/>
  <c r="J4393" i="79"/>
  <c r="K4393" i="79"/>
  <c r="L4393" i="79"/>
  <c r="J4394" i="79"/>
  <c r="K4394" i="79"/>
  <c r="L4394" i="79" s="1"/>
  <c r="J4395" i="79"/>
  <c r="K4395" i="79"/>
  <c r="L4395" i="79"/>
  <c r="J4396" i="79"/>
  <c r="K4396" i="79"/>
  <c r="L4396" i="79" s="1"/>
  <c r="J4397" i="79"/>
  <c r="K4397" i="79"/>
  <c r="L4397" i="79"/>
  <c r="J4398" i="79"/>
  <c r="K4398" i="79"/>
  <c r="L4398" i="79" s="1"/>
  <c r="J4399" i="79"/>
  <c r="K4399" i="79"/>
  <c r="L4399" i="79"/>
  <c r="K4400" i="79"/>
  <c r="I4360" i="79"/>
  <c r="I4400" i="79" s="1"/>
  <c r="I4361" i="79"/>
  <c r="I4362" i="79"/>
  <c r="I4363" i="79"/>
  <c r="I4364" i="79"/>
  <c r="I4378" i="79"/>
  <c r="I4379" i="79"/>
  <c r="I4380" i="79"/>
  <c r="I4381" i="79"/>
  <c r="I4382" i="79"/>
  <c r="I4383" i="79"/>
  <c r="I4384" i="79"/>
  <c r="I4385" i="79"/>
  <c r="I4386" i="79"/>
  <c r="I4387" i="79"/>
  <c r="I4388" i="79"/>
  <c r="I4389" i="79"/>
  <c r="I4390" i="79"/>
  <c r="I4391" i="79"/>
  <c r="I4392" i="79"/>
  <c r="I4393" i="79"/>
  <c r="I4394" i="79"/>
  <c r="I4395" i="79"/>
  <c r="I4396" i="79"/>
  <c r="I4397" i="79"/>
  <c r="I4398" i="79"/>
  <c r="I4399" i="79"/>
  <c r="H4400" i="79"/>
  <c r="G4400" i="79"/>
  <c r="F4360" i="79"/>
  <c r="F4400" i="79" s="1"/>
  <c r="F4361" i="79"/>
  <c r="F4362" i="79"/>
  <c r="F4363" i="79"/>
  <c r="F4364" i="79"/>
  <c r="F4378" i="79"/>
  <c r="F4379" i="79"/>
  <c r="F4380" i="79"/>
  <c r="F4381" i="79"/>
  <c r="F4382" i="79"/>
  <c r="F4383" i="79"/>
  <c r="F4384" i="79"/>
  <c r="F4385" i="79"/>
  <c r="F4386" i="79"/>
  <c r="F4387" i="79"/>
  <c r="F4388" i="79"/>
  <c r="F4389" i="79"/>
  <c r="F4390" i="79"/>
  <c r="F4391" i="79"/>
  <c r="F4392" i="79"/>
  <c r="F4393" i="79"/>
  <c r="F4394" i="79"/>
  <c r="F4395" i="79"/>
  <c r="F4396" i="79"/>
  <c r="F4397" i="79"/>
  <c r="F4398" i="79"/>
  <c r="F4399" i="79"/>
  <c r="E4400" i="79"/>
  <c r="D4400" i="79"/>
  <c r="J4349" i="79"/>
  <c r="J4358" i="79" s="1"/>
  <c r="K4349" i="79"/>
  <c r="L4349" i="79"/>
  <c r="J4350" i="79"/>
  <c r="K4350" i="79"/>
  <c r="L4350" i="79" s="1"/>
  <c r="J4351" i="79"/>
  <c r="K4351" i="79"/>
  <c r="L4351" i="79"/>
  <c r="J4352" i="79"/>
  <c r="K4352" i="79"/>
  <c r="L4352" i="79" s="1"/>
  <c r="J4353" i="79"/>
  <c r="K4353" i="79"/>
  <c r="L4353" i="79"/>
  <c r="J4354" i="79"/>
  <c r="K4354" i="79"/>
  <c r="L4354" i="79" s="1"/>
  <c r="J4355" i="79"/>
  <c r="K4355" i="79"/>
  <c r="L4355" i="79"/>
  <c r="J4356" i="79"/>
  <c r="K4356" i="79"/>
  <c r="L4356" i="79" s="1"/>
  <c r="J4357" i="79"/>
  <c r="K4357" i="79"/>
  <c r="L4357" i="79"/>
  <c r="K4358" i="79"/>
  <c r="I4349" i="79"/>
  <c r="I4358" i="79" s="1"/>
  <c r="I4350" i="79"/>
  <c r="I4351" i="79"/>
  <c r="I4352" i="79"/>
  <c r="I4353" i="79"/>
  <c r="I4354" i="79"/>
  <c r="I4355" i="79"/>
  <c r="I4356" i="79"/>
  <c r="I4357" i="79"/>
  <c r="H4358" i="79"/>
  <c r="G4358" i="79"/>
  <c r="F4349" i="79"/>
  <c r="F4358" i="79" s="1"/>
  <c r="F4350" i="79"/>
  <c r="F4351" i="79"/>
  <c r="F4352" i="79"/>
  <c r="F4353" i="79"/>
  <c r="F4354" i="79"/>
  <c r="F4355" i="79"/>
  <c r="F4356" i="79"/>
  <c r="F4357" i="79"/>
  <c r="E4358" i="79"/>
  <c r="D4358" i="79"/>
  <c r="J4340" i="79"/>
  <c r="J4347" i="79" s="1"/>
  <c r="K4340" i="79"/>
  <c r="L4340" i="79"/>
  <c r="J4341" i="79"/>
  <c r="K4341" i="79"/>
  <c r="L4341" i="79" s="1"/>
  <c r="J4342" i="79"/>
  <c r="K4342" i="79"/>
  <c r="L4342" i="79"/>
  <c r="J4343" i="79"/>
  <c r="K4343" i="79"/>
  <c r="L4343" i="79" s="1"/>
  <c r="J4344" i="79"/>
  <c r="K4344" i="79"/>
  <c r="L4344" i="79"/>
  <c r="J4345" i="79"/>
  <c r="K4345" i="79"/>
  <c r="L4345" i="79" s="1"/>
  <c r="J4346" i="79"/>
  <c r="K4346" i="79"/>
  <c r="L4346" i="79"/>
  <c r="K4347" i="79"/>
  <c r="I4340" i="79"/>
  <c r="I4347" i="79" s="1"/>
  <c r="I4341" i="79"/>
  <c r="I4342" i="79"/>
  <c r="I4343" i="79"/>
  <c r="I4344" i="79"/>
  <c r="I4345" i="79"/>
  <c r="I4346" i="79"/>
  <c r="H4347" i="79"/>
  <c r="G4347" i="79"/>
  <c r="F4340" i="79"/>
  <c r="F4347" i="79" s="1"/>
  <c r="F4341" i="79"/>
  <c r="F4342" i="79"/>
  <c r="F4343" i="79"/>
  <c r="F4344" i="79"/>
  <c r="F4345" i="79"/>
  <c r="F4346" i="79"/>
  <c r="E4347" i="79"/>
  <c r="D4347" i="79"/>
  <c r="J4305" i="79"/>
  <c r="K4305" i="79"/>
  <c r="L4305" i="79"/>
  <c r="J4306" i="79"/>
  <c r="K4306" i="79"/>
  <c r="L4306" i="79" s="1"/>
  <c r="J4307" i="79"/>
  <c r="K4307" i="79"/>
  <c r="L4307" i="79"/>
  <c r="J4308" i="79"/>
  <c r="K4308" i="79"/>
  <c r="L4308" i="79" s="1"/>
  <c r="J4309" i="79"/>
  <c r="K4309" i="79"/>
  <c r="L4309" i="79"/>
  <c r="J4310" i="79"/>
  <c r="K4310" i="79"/>
  <c r="L4310" i="79" s="1"/>
  <c r="J4311" i="79"/>
  <c r="K4311" i="79"/>
  <c r="L4311" i="79"/>
  <c r="J4312" i="79"/>
  <c r="K4312" i="79"/>
  <c r="L4312" i="79" s="1"/>
  <c r="J4313" i="79"/>
  <c r="K4313" i="79"/>
  <c r="L4313" i="79"/>
  <c r="J4314" i="79"/>
  <c r="K4314" i="79"/>
  <c r="L4314" i="79" s="1"/>
  <c r="J4315" i="79"/>
  <c r="K4315" i="79"/>
  <c r="L4315" i="79"/>
  <c r="J4316" i="79"/>
  <c r="K4316" i="79"/>
  <c r="L4316" i="79" s="1"/>
  <c r="J4330" i="79"/>
  <c r="K4330" i="79"/>
  <c r="L4330" i="79"/>
  <c r="J4331" i="79"/>
  <c r="K4331" i="79"/>
  <c r="L4331" i="79" s="1"/>
  <c r="J4332" i="79"/>
  <c r="K4332" i="79"/>
  <c r="L4332" i="79"/>
  <c r="J4333" i="79"/>
  <c r="K4333" i="79"/>
  <c r="L4333" i="79" s="1"/>
  <c r="J4334" i="79"/>
  <c r="K4334" i="79"/>
  <c r="L4334" i="79"/>
  <c r="J4335" i="79"/>
  <c r="K4335" i="79"/>
  <c r="L4335" i="79" s="1"/>
  <c r="J4336" i="79"/>
  <c r="K4336" i="79"/>
  <c r="L4336" i="79"/>
  <c r="J4337" i="79"/>
  <c r="K4337" i="79"/>
  <c r="L4337" i="79" s="1"/>
  <c r="J4338" i="79"/>
  <c r="I4305" i="79"/>
  <c r="I4306" i="79"/>
  <c r="I4338" i="79" s="1"/>
  <c r="I4307" i="79"/>
  <c r="I4308" i="79"/>
  <c r="I4309" i="79"/>
  <c r="I4310" i="79"/>
  <c r="I4311" i="79"/>
  <c r="I4312" i="79"/>
  <c r="I4313" i="79"/>
  <c r="I4314" i="79"/>
  <c r="I4315" i="79"/>
  <c r="I4316" i="79"/>
  <c r="I4330" i="79"/>
  <c r="I4331" i="79"/>
  <c r="I4332" i="79"/>
  <c r="I4333" i="79"/>
  <c r="I4334" i="79"/>
  <c r="I4335" i="79"/>
  <c r="I4336" i="79"/>
  <c r="I4337" i="79"/>
  <c r="H4338" i="79"/>
  <c r="G4338" i="79"/>
  <c r="F4305" i="79"/>
  <c r="F4306" i="79"/>
  <c r="F4307" i="79"/>
  <c r="F4308" i="79"/>
  <c r="F4309" i="79"/>
  <c r="F4310" i="79"/>
  <c r="F4311" i="79"/>
  <c r="F4312" i="79"/>
  <c r="F4313" i="79"/>
  <c r="F4314" i="79"/>
  <c r="F4315" i="79"/>
  <c r="F4316" i="79"/>
  <c r="F4330" i="79"/>
  <c r="F4331" i="79"/>
  <c r="F4332" i="79"/>
  <c r="F4333" i="79"/>
  <c r="F4334" i="79"/>
  <c r="F4335" i="79"/>
  <c r="F4336" i="79"/>
  <c r="F4337" i="79"/>
  <c r="F4338" i="79"/>
  <c r="E4338" i="79"/>
  <c r="D4338" i="79"/>
  <c r="J4264" i="79"/>
  <c r="K4264" i="79"/>
  <c r="L4264" i="79" s="1"/>
  <c r="J4265" i="79"/>
  <c r="J4303" i="79" s="1"/>
  <c r="K4265" i="79"/>
  <c r="L4265" i="79"/>
  <c r="J4266" i="79"/>
  <c r="K4266" i="79"/>
  <c r="L4266" i="79" s="1"/>
  <c r="J4267" i="79"/>
  <c r="K4267" i="79"/>
  <c r="L4267" i="79"/>
  <c r="J4268" i="79"/>
  <c r="K4268" i="79"/>
  <c r="L4268" i="79" s="1"/>
  <c r="J4282" i="79"/>
  <c r="K4282" i="79"/>
  <c r="L4282" i="79"/>
  <c r="J4283" i="79"/>
  <c r="K4283" i="79"/>
  <c r="L4283" i="79" s="1"/>
  <c r="J4284" i="79"/>
  <c r="K4284" i="79"/>
  <c r="L4284" i="79"/>
  <c r="J4285" i="79"/>
  <c r="K4285" i="79"/>
  <c r="L4285" i="79" s="1"/>
  <c r="J4286" i="79"/>
  <c r="K4286" i="79"/>
  <c r="L4286" i="79"/>
  <c r="J4287" i="79"/>
  <c r="K4287" i="79"/>
  <c r="L4287" i="79" s="1"/>
  <c r="J4288" i="79"/>
  <c r="K4288" i="79"/>
  <c r="L4288" i="79"/>
  <c r="J4289" i="79"/>
  <c r="K4289" i="79"/>
  <c r="L4289" i="79" s="1"/>
  <c r="J4290" i="79"/>
  <c r="K4290" i="79"/>
  <c r="L4290" i="79"/>
  <c r="J4291" i="79"/>
  <c r="K4291" i="79"/>
  <c r="L4291" i="79" s="1"/>
  <c r="J4292" i="79"/>
  <c r="K4292" i="79"/>
  <c r="L4292" i="79"/>
  <c r="J4293" i="79"/>
  <c r="K4293" i="79"/>
  <c r="L4293" i="79" s="1"/>
  <c r="J4294" i="79"/>
  <c r="K4294" i="79"/>
  <c r="L4294" i="79"/>
  <c r="J4295" i="79"/>
  <c r="K4295" i="79"/>
  <c r="L4295" i="79" s="1"/>
  <c r="J4296" i="79"/>
  <c r="K4296" i="79"/>
  <c r="L4296" i="79"/>
  <c r="J4297" i="79"/>
  <c r="K4297" i="79"/>
  <c r="L4297" i="79" s="1"/>
  <c r="J4298" i="79"/>
  <c r="K4298" i="79"/>
  <c r="L4298" i="79"/>
  <c r="J4299" i="79"/>
  <c r="K4299" i="79"/>
  <c r="L4299" i="79" s="1"/>
  <c r="J4300" i="79"/>
  <c r="K4300" i="79"/>
  <c r="L4300" i="79"/>
  <c r="J4301" i="79"/>
  <c r="K4301" i="79"/>
  <c r="L4301" i="79" s="1"/>
  <c r="J4302" i="79"/>
  <c r="K4302" i="79"/>
  <c r="L4302" i="79"/>
  <c r="K4303" i="79"/>
  <c r="I4264" i="79"/>
  <c r="I4265" i="79"/>
  <c r="I4266" i="79"/>
  <c r="I4267" i="79"/>
  <c r="I4268" i="79"/>
  <c r="I4282" i="79"/>
  <c r="I4283" i="79"/>
  <c r="I4284" i="79"/>
  <c r="I4285" i="79"/>
  <c r="I4286" i="79"/>
  <c r="I4287" i="79"/>
  <c r="I4288" i="79"/>
  <c r="I4289" i="79"/>
  <c r="I4290" i="79"/>
  <c r="I4291" i="79"/>
  <c r="I4292" i="79"/>
  <c r="I4293" i="79"/>
  <c r="I4294" i="79"/>
  <c r="I4295" i="79"/>
  <c r="I4296" i="79"/>
  <c r="I4297" i="79"/>
  <c r="I4298" i="79"/>
  <c r="I4299" i="79"/>
  <c r="I4300" i="79"/>
  <c r="I4301" i="79"/>
  <c r="I4302" i="79"/>
  <c r="I4303" i="79"/>
  <c r="H4303" i="79"/>
  <c r="G4303" i="79"/>
  <c r="F4264" i="79"/>
  <c r="F4265" i="79"/>
  <c r="F4303" i="79" s="1"/>
  <c r="F4266" i="79"/>
  <c r="F4267" i="79"/>
  <c r="F4268" i="79"/>
  <c r="F4282" i="79"/>
  <c r="F4283" i="79"/>
  <c r="F4284" i="79"/>
  <c r="F4285" i="79"/>
  <c r="F4286" i="79"/>
  <c r="F4287" i="79"/>
  <c r="F4288" i="79"/>
  <c r="F4289" i="79"/>
  <c r="F4290" i="79"/>
  <c r="F4291" i="79"/>
  <c r="F4292" i="79"/>
  <c r="F4293" i="79"/>
  <c r="F4294" i="79"/>
  <c r="F4295" i="79"/>
  <c r="F4296" i="79"/>
  <c r="F4297" i="79"/>
  <c r="F4298" i="79"/>
  <c r="F4299" i="79"/>
  <c r="F4300" i="79"/>
  <c r="F4301" i="79"/>
  <c r="F4302" i="79"/>
  <c r="E4303" i="79"/>
  <c r="D4303" i="79"/>
  <c r="J4217" i="79"/>
  <c r="K4217" i="79"/>
  <c r="L4217" i="79"/>
  <c r="J4218" i="79"/>
  <c r="K4218" i="79"/>
  <c r="L4218" i="79" s="1"/>
  <c r="J4219" i="79"/>
  <c r="K4219" i="79"/>
  <c r="L4219" i="79"/>
  <c r="J4220" i="79"/>
  <c r="K4220" i="79"/>
  <c r="L4220" i="79" s="1"/>
  <c r="J4234" i="79"/>
  <c r="K4234" i="79"/>
  <c r="L4234" i="79"/>
  <c r="J4235" i="79"/>
  <c r="K4235" i="79"/>
  <c r="L4235" i="79" s="1"/>
  <c r="J4236" i="79"/>
  <c r="K4236" i="79"/>
  <c r="L4236" i="79"/>
  <c r="J4237" i="79"/>
  <c r="K4237" i="79"/>
  <c r="L4237" i="79" s="1"/>
  <c r="J4238" i="79"/>
  <c r="K4238" i="79"/>
  <c r="L4238" i="79"/>
  <c r="J4239" i="79"/>
  <c r="K4239" i="79"/>
  <c r="L4239" i="79" s="1"/>
  <c r="J4240" i="79"/>
  <c r="K4240" i="79"/>
  <c r="L4240" i="79"/>
  <c r="J4241" i="79"/>
  <c r="K4241" i="79"/>
  <c r="L4241" i="79" s="1"/>
  <c r="J4242" i="79"/>
  <c r="K4242" i="79"/>
  <c r="L4242" i="79"/>
  <c r="J4243" i="79"/>
  <c r="K4243" i="79"/>
  <c r="L4243" i="79" s="1"/>
  <c r="J4244" i="79"/>
  <c r="K4244" i="79"/>
  <c r="L4244" i="79"/>
  <c r="J4245" i="79"/>
  <c r="K4245" i="79"/>
  <c r="L4245" i="79" s="1"/>
  <c r="J4246" i="79"/>
  <c r="K4246" i="79"/>
  <c r="L4246" i="79"/>
  <c r="J4247" i="79"/>
  <c r="K4247" i="79"/>
  <c r="L4247" i="79" s="1"/>
  <c r="J4248" i="79"/>
  <c r="K4248" i="79"/>
  <c r="L4248" i="79"/>
  <c r="J4249" i="79"/>
  <c r="K4249" i="79"/>
  <c r="L4249" i="79" s="1"/>
  <c r="J4250" i="79"/>
  <c r="K4250" i="79"/>
  <c r="L4250" i="79"/>
  <c r="J4251" i="79"/>
  <c r="K4251" i="79"/>
  <c r="L4251" i="79" s="1"/>
  <c r="J4252" i="79"/>
  <c r="K4252" i="79"/>
  <c r="L4252" i="79"/>
  <c r="J4253" i="79"/>
  <c r="K4253" i="79"/>
  <c r="L4253" i="79" s="1"/>
  <c r="J4254" i="79"/>
  <c r="K4254" i="79"/>
  <c r="L4254" i="79"/>
  <c r="J4255" i="79"/>
  <c r="K4255" i="79"/>
  <c r="L4255" i="79" s="1"/>
  <c r="J4256" i="79"/>
  <c r="K4256" i="79"/>
  <c r="L4256" i="79"/>
  <c r="J4257" i="79"/>
  <c r="K4257" i="79"/>
  <c r="L4257" i="79" s="1"/>
  <c r="J4258" i="79"/>
  <c r="K4258" i="79"/>
  <c r="L4258" i="79"/>
  <c r="J4259" i="79"/>
  <c r="K4259" i="79"/>
  <c r="L4259" i="79" s="1"/>
  <c r="J4260" i="79"/>
  <c r="K4260" i="79"/>
  <c r="L4260" i="79"/>
  <c r="J4261" i="79"/>
  <c r="K4261" i="79"/>
  <c r="L4261" i="79" s="1"/>
  <c r="J4262" i="79"/>
  <c r="I4217" i="79"/>
  <c r="I4218" i="79"/>
  <c r="I4262" i="79" s="1"/>
  <c r="I4219" i="79"/>
  <c r="I4220" i="79"/>
  <c r="I4234" i="79"/>
  <c r="I4235" i="79"/>
  <c r="I4236" i="79"/>
  <c r="I4237" i="79"/>
  <c r="I4238" i="79"/>
  <c r="I4239" i="79"/>
  <c r="I4240" i="79"/>
  <c r="I4241" i="79"/>
  <c r="I4242" i="79"/>
  <c r="I4243" i="79"/>
  <c r="I4244" i="79"/>
  <c r="I4245" i="79"/>
  <c r="I4246" i="79"/>
  <c r="I4247" i="79"/>
  <c r="I4248" i="79"/>
  <c r="I4249" i="79"/>
  <c r="I4250" i="79"/>
  <c r="I4251" i="79"/>
  <c r="I4252" i="79"/>
  <c r="I4253" i="79"/>
  <c r="I4254" i="79"/>
  <c r="I4255" i="79"/>
  <c r="I4256" i="79"/>
  <c r="I4257" i="79"/>
  <c r="I4258" i="79"/>
  <c r="I4259" i="79"/>
  <c r="I4260" i="79"/>
  <c r="I4261" i="79"/>
  <c r="H4262" i="79"/>
  <c r="G4262" i="79"/>
  <c r="F4217" i="79"/>
  <c r="F4218" i="79"/>
  <c r="F4219" i="79"/>
  <c r="F4220" i="79"/>
  <c r="F4234" i="79"/>
  <c r="F4235" i="79"/>
  <c r="F4236" i="79"/>
  <c r="F4237" i="79"/>
  <c r="F4238" i="79"/>
  <c r="F4239" i="79"/>
  <c r="F4240" i="79"/>
  <c r="F4241" i="79"/>
  <c r="F4242" i="79"/>
  <c r="F4243" i="79"/>
  <c r="F4244" i="79"/>
  <c r="F4245" i="79"/>
  <c r="F4246" i="79"/>
  <c r="F4247" i="79"/>
  <c r="F4248" i="79"/>
  <c r="F4249" i="79"/>
  <c r="F4250" i="79"/>
  <c r="F4251" i="79"/>
  <c r="F4252" i="79"/>
  <c r="F4253" i="79"/>
  <c r="F4254" i="79"/>
  <c r="F4255" i="79"/>
  <c r="F4256" i="79"/>
  <c r="F4257" i="79"/>
  <c r="F4258" i="79"/>
  <c r="F4259" i="79"/>
  <c r="F4260" i="79"/>
  <c r="F4261" i="79"/>
  <c r="F4262" i="79"/>
  <c r="E4262" i="79"/>
  <c r="D4262" i="79"/>
  <c r="J4208" i="79"/>
  <c r="K4208" i="79"/>
  <c r="L4208" i="79" s="1"/>
  <c r="J4209" i="79"/>
  <c r="K4209" i="79"/>
  <c r="L4209" i="79"/>
  <c r="J4210" i="79"/>
  <c r="K4210" i="79"/>
  <c r="L4210" i="79" s="1"/>
  <c r="J4211" i="79"/>
  <c r="K4211" i="79"/>
  <c r="L4211" i="79"/>
  <c r="J4212" i="79"/>
  <c r="K4212" i="79"/>
  <c r="L4212" i="79" s="1"/>
  <c r="J4213" i="79"/>
  <c r="K4213" i="79"/>
  <c r="L4213" i="79"/>
  <c r="J4214" i="79"/>
  <c r="K4214" i="79"/>
  <c r="L4214" i="79" s="1"/>
  <c r="J4215" i="79"/>
  <c r="I4208" i="79"/>
  <c r="I4209" i="79"/>
  <c r="I4210" i="79"/>
  <c r="I4211" i="79"/>
  <c r="I4212" i="79"/>
  <c r="I4213" i="79"/>
  <c r="I4214" i="79"/>
  <c r="I4215" i="79"/>
  <c r="H4215" i="79"/>
  <c r="G4215" i="79"/>
  <c r="F4208" i="79"/>
  <c r="F4209" i="79"/>
  <c r="F4210" i="79"/>
  <c r="F4211" i="79"/>
  <c r="F4212" i="79"/>
  <c r="F4213" i="79"/>
  <c r="F4214" i="79"/>
  <c r="F4215" i="79"/>
  <c r="E4215" i="79"/>
  <c r="D4215" i="79"/>
  <c r="J4169" i="79"/>
  <c r="K4169" i="79"/>
  <c r="L4169" i="79" s="1"/>
  <c r="J4170" i="79"/>
  <c r="J4206" i="79" s="1"/>
  <c r="K4170" i="79"/>
  <c r="L4170" i="79"/>
  <c r="J4171" i="79"/>
  <c r="K4171" i="79"/>
  <c r="L4171" i="79" s="1"/>
  <c r="J4172" i="79"/>
  <c r="K4172" i="79"/>
  <c r="L4172" i="79"/>
  <c r="J4186" i="79"/>
  <c r="K4186" i="79"/>
  <c r="L4186" i="79" s="1"/>
  <c r="J4187" i="79"/>
  <c r="K4187" i="79"/>
  <c r="L4187" i="79"/>
  <c r="J4188" i="79"/>
  <c r="K4188" i="79"/>
  <c r="L4188" i="79" s="1"/>
  <c r="J4189" i="79"/>
  <c r="K4189" i="79"/>
  <c r="L4189" i="79"/>
  <c r="J4190" i="79"/>
  <c r="K4190" i="79"/>
  <c r="L4190" i="79" s="1"/>
  <c r="J4191" i="79"/>
  <c r="K4191" i="79"/>
  <c r="L4191" i="79"/>
  <c r="J4192" i="79"/>
  <c r="K4192" i="79"/>
  <c r="L4192" i="79" s="1"/>
  <c r="J4193" i="79"/>
  <c r="K4193" i="79"/>
  <c r="L4193" i="79"/>
  <c r="J4194" i="79"/>
  <c r="K4194" i="79"/>
  <c r="L4194" i="79" s="1"/>
  <c r="J4195" i="79"/>
  <c r="K4195" i="79"/>
  <c r="L4195" i="79"/>
  <c r="J4196" i="79"/>
  <c r="K4196" i="79"/>
  <c r="L4196" i="79" s="1"/>
  <c r="J4197" i="79"/>
  <c r="K4197" i="79"/>
  <c r="L4197" i="79"/>
  <c r="J4198" i="79"/>
  <c r="K4198" i="79"/>
  <c r="L4198" i="79" s="1"/>
  <c r="J4199" i="79"/>
  <c r="K4199" i="79"/>
  <c r="L4199" i="79"/>
  <c r="J4200" i="79"/>
  <c r="K4200" i="79"/>
  <c r="L4200" i="79" s="1"/>
  <c r="J4201" i="79"/>
  <c r="K4201" i="79"/>
  <c r="L4201" i="79"/>
  <c r="J4202" i="79"/>
  <c r="K4202" i="79"/>
  <c r="L4202" i="79" s="1"/>
  <c r="J4203" i="79"/>
  <c r="K4203" i="79"/>
  <c r="L4203" i="79"/>
  <c r="J4204" i="79"/>
  <c r="K4204" i="79"/>
  <c r="L4204" i="79" s="1"/>
  <c r="J4205" i="79"/>
  <c r="K4205" i="79"/>
  <c r="L4205" i="79"/>
  <c r="K4206" i="79"/>
  <c r="I4169" i="79"/>
  <c r="I4170" i="79"/>
  <c r="I4171" i="79"/>
  <c r="I4172" i="79"/>
  <c r="I4186" i="79"/>
  <c r="I4187" i="79"/>
  <c r="I4188" i="79"/>
  <c r="I4189" i="79"/>
  <c r="I4190" i="79"/>
  <c r="I4191" i="79"/>
  <c r="I4192" i="79"/>
  <c r="I4193" i="79"/>
  <c r="I4194" i="79"/>
  <c r="I4195" i="79"/>
  <c r="I4196" i="79"/>
  <c r="I4197" i="79"/>
  <c r="I4198" i="79"/>
  <c r="I4199" i="79"/>
  <c r="I4200" i="79"/>
  <c r="I4201" i="79"/>
  <c r="I4202" i="79"/>
  <c r="I4203" i="79"/>
  <c r="I4204" i="79"/>
  <c r="I4205" i="79"/>
  <c r="I4206" i="79"/>
  <c r="H4206" i="79"/>
  <c r="G4206" i="79"/>
  <c r="F4169" i="79"/>
  <c r="F4170" i="79"/>
  <c r="F4206" i="79" s="1"/>
  <c r="F4171" i="79"/>
  <c r="F4172" i="79"/>
  <c r="F4186" i="79"/>
  <c r="F4187" i="79"/>
  <c r="F4188" i="79"/>
  <c r="F4189" i="79"/>
  <c r="F4190" i="79"/>
  <c r="F4191" i="79"/>
  <c r="F4192" i="79"/>
  <c r="F4193" i="79"/>
  <c r="F4194" i="79"/>
  <c r="F4195" i="79"/>
  <c r="F4196" i="79"/>
  <c r="F4197" i="79"/>
  <c r="F4198" i="79"/>
  <c r="F4199" i="79"/>
  <c r="F4200" i="79"/>
  <c r="F4201" i="79"/>
  <c r="F4202" i="79"/>
  <c r="F4203" i="79"/>
  <c r="F4204" i="79"/>
  <c r="F4205" i="79"/>
  <c r="E4206" i="79"/>
  <c r="D4206" i="79"/>
  <c r="J4158" i="79"/>
  <c r="J4167" i="79" s="1"/>
  <c r="K4158" i="79"/>
  <c r="L4158" i="79"/>
  <c r="J4159" i="79"/>
  <c r="K4159" i="79"/>
  <c r="L4159" i="79" s="1"/>
  <c r="J4160" i="79"/>
  <c r="K4160" i="79"/>
  <c r="L4160" i="79"/>
  <c r="J4161" i="79"/>
  <c r="K4161" i="79"/>
  <c r="L4161" i="79" s="1"/>
  <c r="J4162" i="79"/>
  <c r="K4162" i="79"/>
  <c r="L4162" i="79"/>
  <c r="J4163" i="79"/>
  <c r="K4163" i="79"/>
  <c r="L4163" i="79" s="1"/>
  <c r="J4164" i="79"/>
  <c r="K4164" i="79"/>
  <c r="L4164" i="79"/>
  <c r="J4165" i="79"/>
  <c r="K4165" i="79"/>
  <c r="L4165" i="79" s="1"/>
  <c r="J4166" i="79"/>
  <c r="K4166" i="79"/>
  <c r="L4166" i="79"/>
  <c r="K4167" i="79"/>
  <c r="I4158" i="79"/>
  <c r="I4167" i="79" s="1"/>
  <c r="I4159" i="79"/>
  <c r="I4160" i="79"/>
  <c r="I4161" i="79"/>
  <c r="I4162" i="79"/>
  <c r="I4163" i="79"/>
  <c r="I4164" i="79"/>
  <c r="I4165" i="79"/>
  <c r="I4166" i="79"/>
  <c r="H4167" i="79"/>
  <c r="G4167" i="79"/>
  <c r="F4158" i="79"/>
  <c r="F4167" i="79" s="1"/>
  <c r="F4159" i="79"/>
  <c r="F4160" i="79"/>
  <c r="F4161" i="79"/>
  <c r="F4162" i="79"/>
  <c r="F4163" i="79"/>
  <c r="F4164" i="79"/>
  <c r="F4165" i="79"/>
  <c r="F4166" i="79"/>
  <c r="E4167" i="79"/>
  <c r="D4167" i="79"/>
  <c r="J4151" i="79"/>
  <c r="J4156" i="79" s="1"/>
  <c r="K4151" i="79"/>
  <c r="L4151" i="79"/>
  <c r="J4152" i="79"/>
  <c r="K4152" i="79"/>
  <c r="L4152" i="79" s="1"/>
  <c r="J4153" i="79"/>
  <c r="K4153" i="79"/>
  <c r="L4153" i="79"/>
  <c r="J4154" i="79"/>
  <c r="K4154" i="79"/>
  <c r="L4154" i="79" s="1"/>
  <c r="J4155" i="79"/>
  <c r="K4155" i="79"/>
  <c r="L4155" i="79"/>
  <c r="K4156" i="79"/>
  <c r="I4151" i="79"/>
  <c r="I4156" i="79" s="1"/>
  <c r="I4152" i="79"/>
  <c r="I4153" i="79"/>
  <c r="I4154" i="79"/>
  <c r="I4155" i="79"/>
  <c r="H4156" i="79"/>
  <c r="G4156" i="79"/>
  <c r="F4151" i="79"/>
  <c r="F4156" i="79" s="1"/>
  <c r="F4152" i="79"/>
  <c r="F4153" i="79"/>
  <c r="F4154" i="79"/>
  <c r="F4155" i="79"/>
  <c r="E4156" i="79"/>
  <c r="D4156" i="79"/>
  <c r="J4125" i="79"/>
  <c r="K4125" i="79"/>
  <c r="L4125" i="79"/>
  <c r="J4138" i="79"/>
  <c r="K4138" i="79"/>
  <c r="L4138" i="79" s="1"/>
  <c r="J4139" i="79"/>
  <c r="K4139" i="79"/>
  <c r="L4139" i="79"/>
  <c r="J4140" i="79"/>
  <c r="K4140" i="79"/>
  <c r="L4140" i="79" s="1"/>
  <c r="J4141" i="79"/>
  <c r="K4141" i="79"/>
  <c r="L4141" i="79"/>
  <c r="J4142" i="79"/>
  <c r="K4142" i="79"/>
  <c r="L4142" i="79" s="1"/>
  <c r="J4143" i="79"/>
  <c r="K4143" i="79"/>
  <c r="L4143" i="79"/>
  <c r="J4144" i="79"/>
  <c r="K4144" i="79"/>
  <c r="L4144" i="79" s="1"/>
  <c r="J4145" i="79"/>
  <c r="K4145" i="79"/>
  <c r="L4145" i="79"/>
  <c r="J4146" i="79"/>
  <c r="K4146" i="79"/>
  <c r="L4146" i="79" s="1"/>
  <c r="J4147" i="79"/>
  <c r="K4147" i="79"/>
  <c r="L4147" i="79"/>
  <c r="J4148" i="79"/>
  <c r="K4148" i="79"/>
  <c r="L4148" i="79" s="1"/>
  <c r="J4149" i="79"/>
  <c r="I4125" i="79"/>
  <c r="I4138" i="79"/>
  <c r="I4149" i="79" s="1"/>
  <c r="I4139" i="79"/>
  <c r="I4140" i="79"/>
  <c r="I4141" i="79"/>
  <c r="I4142" i="79"/>
  <c r="I4143" i="79"/>
  <c r="I4144" i="79"/>
  <c r="I4145" i="79"/>
  <c r="I4146" i="79"/>
  <c r="I4147" i="79"/>
  <c r="I4148" i="79"/>
  <c r="H4149" i="79"/>
  <c r="G4149" i="79"/>
  <c r="F4125" i="79"/>
  <c r="F4138" i="79"/>
  <c r="F4139" i="79"/>
  <c r="F4140" i="79"/>
  <c r="F4141" i="79"/>
  <c r="F4142" i="79"/>
  <c r="F4143" i="79"/>
  <c r="F4144" i="79"/>
  <c r="F4145" i="79"/>
  <c r="F4146" i="79"/>
  <c r="F4147" i="79"/>
  <c r="F4148" i="79"/>
  <c r="F4149" i="79"/>
  <c r="E4149" i="79"/>
  <c r="D4149" i="79"/>
  <c r="J4106" i="79"/>
  <c r="K4106" i="79"/>
  <c r="L4106" i="79" s="1"/>
  <c r="J4107" i="79"/>
  <c r="K4107" i="79"/>
  <c r="L4107" i="79"/>
  <c r="J4108" i="79"/>
  <c r="K4108" i="79"/>
  <c r="L4108" i="79" s="1"/>
  <c r="J4109" i="79"/>
  <c r="K4109" i="79"/>
  <c r="L4109" i="79"/>
  <c r="J4110" i="79"/>
  <c r="K4110" i="79"/>
  <c r="L4110" i="79" s="1"/>
  <c r="J4111" i="79"/>
  <c r="K4111" i="79"/>
  <c r="L4111" i="79"/>
  <c r="J4112" i="79"/>
  <c r="K4112" i="79"/>
  <c r="L4112" i="79" s="1"/>
  <c r="J4113" i="79"/>
  <c r="K4113" i="79"/>
  <c r="L4113" i="79"/>
  <c r="J4114" i="79"/>
  <c r="K4114" i="79"/>
  <c r="L4114" i="79" s="1"/>
  <c r="J4115" i="79"/>
  <c r="K4115" i="79"/>
  <c r="L4115" i="79"/>
  <c r="J4116" i="79"/>
  <c r="K4116" i="79"/>
  <c r="L4116" i="79" s="1"/>
  <c r="J4117" i="79"/>
  <c r="K4117" i="79"/>
  <c r="L4117" i="79"/>
  <c r="J4118" i="79"/>
  <c r="K4118" i="79"/>
  <c r="L4118" i="79" s="1"/>
  <c r="J4119" i="79"/>
  <c r="K4119" i="79"/>
  <c r="L4119" i="79"/>
  <c r="J4120" i="79"/>
  <c r="K4120" i="79"/>
  <c r="L4120" i="79" s="1"/>
  <c r="J4121" i="79"/>
  <c r="K4121" i="79"/>
  <c r="L4121" i="79"/>
  <c r="J4122" i="79"/>
  <c r="K4122" i="79"/>
  <c r="L4122" i="79" s="1"/>
  <c r="J4123" i="79"/>
  <c r="I4106" i="79"/>
  <c r="I4107" i="79"/>
  <c r="I4108" i="79"/>
  <c r="I4109" i="79"/>
  <c r="I4110" i="79"/>
  <c r="I4111" i="79"/>
  <c r="I4112" i="79"/>
  <c r="I4113" i="79"/>
  <c r="I4114" i="79"/>
  <c r="I4115" i="79"/>
  <c r="I4116" i="79"/>
  <c r="I4117" i="79"/>
  <c r="I4118" i="79"/>
  <c r="I4119" i="79"/>
  <c r="I4120" i="79"/>
  <c r="I4121" i="79"/>
  <c r="I4122" i="79"/>
  <c r="I4123" i="79"/>
  <c r="H4123" i="79"/>
  <c r="G4123" i="79"/>
  <c r="F4106" i="79"/>
  <c r="F4107" i="79"/>
  <c r="F4108" i="79"/>
  <c r="F4109" i="79"/>
  <c r="F4110" i="79"/>
  <c r="F4111" i="79"/>
  <c r="F4112" i="79"/>
  <c r="F4113" i="79"/>
  <c r="F4114" i="79"/>
  <c r="F4115" i="79"/>
  <c r="F4116" i="79"/>
  <c r="F4117" i="79"/>
  <c r="F4118" i="79"/>
  <c r="F4119" i="79"/>
  <c r="F4120" i="79"/>
  <c r="F4121" i="79"/>
  <c r="F4122" i="79"/>
  <c r="F4123" i="79"/>
  <c r="E4123" i="79"/>
  <c r="D4123" i="79"/>
  <c r="J4076" i="79"/>
  <c r="K4076" i="79"/>
  <c r="L4076" i="79" s="1"/>
  <c r="J4090" i="79"/>
  <c r="K4090" i="79"/>
  <c r="L4090" i="79"/>
  <c r="J4091" i="79"/>
  <c r="K4091" i="79"/>
  <c r="L4091" i="79" s="1"/>
  <c r="J4092" i="79"/>
  <c r="K4092" i="79"/>
  <c r="L4092" i="79"/>
  <c r="J4093" i="79"/>
  <c r="K4093" i="79"/>
  <c r="L4093" i="79" s="1"/>
  <c r="J4094" i="79"/>
  <c r="K4094" i="79"/>
  <c r="L4094" i="79"/>
  <c r="J4095" i="79"/>
  <c r="K4095" i="79"/>
  <c r="L4095" i="79" s="1"/>
  <c r="J4096" i="79"/>
  <c r="K4096" i="79"/>
  <c r="L4096" i="79"/>
  <c r="J4097" i="79"/>
  <c r="K4097" i="79"/>
  <c r="L4097" i="79" s="1"/>
  <c r="J4098" i="79"/>
  <c r="K4098" i="79"/>
  <c r="L4098" i="79"/>
  <c r="J4099" i="79"/>
  <c r="K4099" i="79"/>
  <c r="L4099" i="79" s="1"/>
  <c r="J4100" i="79"/>
  <c r="K4100" i="79"/>
  <c r="L4100" i="79"/>
  <c r="J4101" i="79"/>
  <c r="K4101" i="79"/>
  <c r="L4101" i="79" s="1"/>
  <c r="J4102" i="79"/>
  <c r="K4102" i="79"/>
  <c r="L4102" i="79"/>
  <c r="J4103" i="79"/>
  <c r="K4103" i="79"/>
  <c r="L4103" i="79" s="1"/>
  <c r="J4104" i="79"/>
  <c r="I4076" i="79"/>
  <c r="I4090" i="79"/>
  <c r="I4091" i="79"/>
  <c r="I4092" i="79"/>
  <c r="I4093" i="79"/>
  <c r="I4094" i="79"/>
  <c r="I4095" i="79"/>
  <c r="I4096" i="79"/>
  <c r="I4097" i="79"/>
  <c r="I4098" i="79"/>
  <c r="I4099" i="79"/>
  <c r="I4100" i="79"/>
  <c r="I4101" i="79"/>
  <c r="I4102" i="79"/>
  <c r="I4103" i="79"/>
  <c r="I4104" i="79"/>
  <c r="H4104" i="79"/>
  <c r="G4104" i="79"/>
  <c r="F4076" i="79"/>
  <c r="F4090" i="79"/>
  <c r="F4091" i="79"/>
  <c r="F4092" i="79"/>
  <c r="F4093" i="79"/>
  <c r="F4094" i="79"/>
  <c r="F4095" i="79"/>
  <c r="F4096" i="79"/>
  <c r="F4097" i="79"/>
  <c r="F4098" i="79"/>
  <c r="F4099" i="79"/>
  <c r="F4100" i="79"/>
  <c r="F4101" i="79"/>
  <c r="F4102" i="79"/>
  <c r="F4103" i="79"/>
  <c r="F4104" i="79"/>
  <c r="E4104" i="79"/>
  <c r="D4104" i="79"/>
  <c r="J4058" i="79"/>
  <c r="K4058" i="79"/>
  <c r="L4058" i="79" s="1"/>
  <c r="J4059" i="79"/>
  <c r="J4074" i="79" s="1"/>
  <c r="K4059" i="79"/>
  <c r="L4059" i="79"/>
  <c r="J4060" i="79"/>
  <c r="K4060" i="79"/>
  <c r="L4060" i="79" s="1"/>
  <c r="J4061" i="79"/>
  <c r="K4061" i="79"/>
  <c r="L4061" i="79"/>
  <c r="J4062" i="79"/>
  <c r="K4062" i="79"/>
  <c r="L4062" i="79" s="1"/>
  <c r="J4063" i="79"/>
  <c r="K4063" i="79"/>
  <c r="L4063" i="79"/>
  <c r="J4064" i="79"/>
  <c r="K4064" i="79"/>
  <c r="L4064" i="79" s="1"/>
  <c r="J4065" i="79"/>
  <c r="K4065" i="79"/>
  <c r="L4065" i="79"/>
  <c r="J4066" i="79"/>
  <c r="K4066" i="79"/>
  <c r="L4066" i="79" s="1"/>
  <c r="J4067" i="79"/>
  <c r="K4067" i="79"/>
  <c r="L4067" i="79"/>
  <c r="J4068" i="79"/>
  <c r="K4068" i="79"/>
  <c r="L4068" i="79" s="1"/>
  <c r="J4069" i="79"/>
  <c r="K4069" i="79"/>
  <c r="L4069" i="79"/>
  <c r="J4070" i="79"/>
  <c r="K4070" i="79"/>
  <c r="L4070" i="79" s="1"/>
  <c r="J4071" i="79"/>
  <c r="K4071" i="79"/>
  <c r="L4071" i="79"/>
  <c r="J4072" i="79"/>
  <c r="K4072" i="79"/>
  <c r="L4072" i="79" s="1"/>
  <c r="J4073" i="79"/>
  <c r="K4073" i="79"/>
  <c r="L4073" i="79"/>
  <c r="K4074" i="79"/>
  <c r="I4058" i="79"/>
  <c r="I4059" i="79"/>
  <c r="I4060" i="79"/>
  <c r="I4061" i="79"/>
  <c r="I4062" i="79"/>
  <c r="I4063" i="79"/>
  <c r="I4064" i="79"/>
  <c r="I4065" i="79"/>
  <c r="I4066" i="79"/>
  <c r="I4067" i="79"/>
  <c r="I4068" i="79"/>
  <c r="I4069" i="79"/>
  <c r="I4070" i="79"/>
  <c r="I4071" i="79"/>
  <c r="I4072" i="79"/>
  <c r="I4073" i="79"/>
  <c r="I4074" i="79"/>
  <c r="H4074" i="79"/>
  <c r="G4074" i="79"/>
  <c r="F4058" i="79"/>
  <c r="F4059" i="79"/>
  <c r="F4074" i="79" s="1"/>
  <c r="F4060" i="79"/>
  <c r="F4061" i="79"/>
  <c r="F4062" i="79"/>
  <c r="F4063" i="79"/>
  <c r="F4064" i="79"/>
  <c r="F4065" i="79"/>
  <c r="F4066" i="79"/>
  <c r="F4067" i="79"/>
  <c r="F4068" i="79"/>
  <c r="F4069" i="79"/>
  <c r="F4070" i="79"/>
  <c r="F4071" i="79"/>
  <c r="F4072" i="79"/>
  <c r="F4073" i="79"/>
  <c r="E4074" i="79"/>
  <c r="D4074" i="79"/>
  <c r="J4046" i="79"/>
  <c r="K4046" i="79"/>
  <c r="L4046" i="79"/>
  <c r="J4047" i="79"/>
  <c r="K4047" i="79"/>
  <c r="L4047" i="79" s="1"/>
  <c r="J4048" i="79"/>
  <c r="K4048" i="79"/>
  <c r="L4048" i="79"/>
  <c r="J4049" i="79"/>
  <c r="K4049" i="79"/>
  <c r="L4049" i="79" s="1"/>
  <c r="J4050" i="79"/>
  <c r="K4050" i="79"/>
  <c r="L4050" i="79"/>
  <c r="J4051" i="79"/>
  <c r="K4051" i="79"/>
  <c r="L4051" i="79" s="1"/>
  <c r="J4052" i="79"/>
  <c r="K4052" i="79"/>
  <c r="L4052" i="79"/>
  <c r="J4053" i="79"/>
  <c r="K4053" i="79"/>
  <c r="L4053" i="79" s="1"/>
  <c r="J4054" i="79"/>
  <c r="K4054" i="79"/>
  <c r="L4054" i="79"/>
  <c r="J4055" i="79"/>
  <c r="K4055" i="79"/>
  <c r="L4055" i="79" s="1"/>
  <c r="J4056" i="79"/>
  <c r="I4046" i="79"/>
  <c r="I4047" i="79"/>
  <c r="I4056" i="79" s="1"/>
  <c r="I4048" i="79"/>
  <c r="I4049" i="79"/>
  <c r="I4050" i="79"/>
  <c r="I4051" i="79"/>
  <c r="I4052" i="79"/>
  <c r="I4053" i="79"/>
  <c r="I4054" i="79"/>
  <c r="I4055" i="79"/>
  <c r="H4056" i="79"/>
  <c r="G4056" i="79"/>
  <c r="F4046" i="79"/>
  <c r="F4047" i="79"/>
  <c r="F4048" i="79"/>
  <c r="F4049" i="79"/>
  <c r="F4050" i="79"/>
  <c r="F4051" i="79"/>
  <c r="F4052" i="79"/>
  <c r="F4053" i="79"/>
  <c r="F4054" i="79"/>
  <c r="F4055" i="79"/>
  <c r="F4056" i="79"/>
  <c r="E4056" i="79"/>
  <c r="D4056" i="79"/>
  <c r="J4009" i="79"/>
  <c r="K4009" i="79"/>
  <c r="L4009" i="79" s="1"/>
  <c r="J4010" i="79"/>
  <c r="J4044" i="79" s="1"/>
  <c r="K4010" i="79"/>
  <c r="L4010" i="79"/>
  <c r="J4011" i="79"/>
  <c r="K4011" i="79"/>
  <c r="L4011" i="79" s="1"/>
  <c r="J4012" i="79"/>
  <c r="K4012" i="79"/>
  <c r="L4012" i="79"/>
  <c r="J4013" i="79"/>
  <c r="K4013" i="79"/>
  <c r="L4013" i="79" s="1"/>
  <c r="J4014" i="79"/>
  <c r="K4014" i="79"/>
  <c r="L4014" i="79"/>
  <c r="J4015" i="79"/>
  <c r="K4015" i="79"/>
  <c r="L4015" i="79" s="1"/>
  <c r="J4016" i="79"/>
  <c r="K4016" i="79"/>
  <c r="L4016" i="79"/>
  <c r="J4017" i="79"/>
  <c r="K4017" i="79"/>
  <c r="L4017" i="79" s="1"/>
  <c r="J4018" i="79"/>
  <c r="K4018" i="79"/>
  <c r="L4018" i="79"/>
  <c r="J4019" i="79"/>
  <c r="K4019" i="79"/>
  <c r="L4019" i="79" s="1"/>
  <c r="J4020" i="79"/>
  <c r="K4020" i="79"/>
  <c r="L4020" i="79"/>
  <c r="J4021" i="79"/>
  <c r="K4021" i="79"/>
  <c r="L4021" i="79" s="1"/>
  <c r="J4022" i="79"/>
  <c r="K4022" i="79"/>
  <c r="L4022" i="79"/>
  <c r="J4023" i="79"/>
  <c r="K4023" i="79"/>
  <c r="L4023" i="79" s="1"/>
  <c r="J4024" i="79"/>
  <c r="K4024" i="79"/>
  <c r="L4024" i="79"/>
  <c r="J4025" i="79"/>
  <c r="K4025" i="79"/>
  <c r="L4025" i="79" s="1"/>
  <c r="J4026" i="79"/>
  <c r="K4026" i="79"/>
  <c r="L4026" i="79"/>
  <c r="J4027" i="79"/>
  <c r="K4027" i="79"/>
  <c r="L4027" i="79" s="1"/>
  <c r="J4028" i="79"/>
  <c r="K4028" i="79"/>
  <c r="L4028" i="79"/>
  <c r="J4042" i="79"/>
  <c r="K4042" i="79"/>
  <c r="L4042" i="79" s="1"/>
  <c r="J4043" i="79"/>
  <c r="K4043" i="79"/>
  <c r="L4043" i="79"/>
  <c r="K4044" i="79"/>
  <c r="I4009" i="79"/>
  <c r="I4010" i="79"/>
  <c r="I4011" i="79"/>
  <c r="I4012" i="79"/>
  <c r="I4013" i="79"/>
  <c r="I4014" i="79"/>
  <c r="I4015" i="79"/>
  <c r="I4016" i="79"/>
  <c r="I4017" i="79"/>
  <c r="I4018" i="79"/>
  <c r="I4019" i="79"/>
  <c r="I4020" i="79"/>
  <c r="I4021" i="79"/>
  <c r="I4022" i="79"/>
  <c r="I4023" i="79"/>
  <c r="I4024" i="79"/>
  <c r="I4025" i="79"/>
  <c r="I4026" i="79"/>
  <c r="I4027" i="79"/>
  <c r="I4028" i="79"/>
  <c r="I4042" i="79"/>
  <c r="I4043" i="79"/>
  <c r="I4044" i="79"/>
  <c r="H4044" i="79"/>
  <c r="G4044" i="79"/>
  <c r="F4009" i="79"/>
  <c r="F4010" i="79"/>
  <c r="F4044" i="79" s="1"/>
  <c r="F4011" i="79"/>
  <c r="F4012" i="79"/>
  <c r="F4013" i="79"/>
  <c r="F4014" i="79"/>
  <c r="F4015" i="79"/>
  <c r="F4016" i="79"/>
  <c r="F4017" i="79"/>
  <c r="F4018" i="79"/>
  <c r="F4019" i="79"/>
  <c r="F4020" i="79"/>
  <c r="F4021" i="79"/>
  <c r="F4022" i="79"/>
  <c r="F4023" i="79"/>
  <c r="F4024" i="79"/>
  <c r="F4025" i="79"/>
  <c r="F4026" i="79"/>
  <c r="F4027" i="79"/>
  <c r="F4028" i="79"/>
  <c r="F4042" i="79"/>
  <c r="F4043" i="79"/>
  <c r="E4044" i="79"/>
  <c r="D4044" i="79"/>
  <c r="J3967" i="79"/>
  <c r="K3967" i="79"/>
  <c r="L3967" i="79"/>
  <c r="J3968" i="79"/>
  <c r="K3968" i="79"/>
  <c r="L3968" i="79" s="1"/>
  <c r="J3969" i="79"/>
  <c r="J4007" i="79" s="1"/>
  <c r="K3969" i="79"/>
  <c r="L3969" i="79"/>
  <c r="J3970" i="79"/>
  <c r="K3970" i="79"/>
  <c r="L3970" i="79" s="1"/>
  <c r="J3971" i="79"/>
  <c r="K3971" i="79"/>
  <c r="L3971" i="79"/>
  <c r="J3972" i="79"/>
  <c r="K3972" i="79"/>
  <c r="L3972" i="79" s="1"/>
  <c r="J3973" i="79"/>
  <c r="K3973" i="79"/>
  <c r="L3973" i="79"/>
  <c r="J3974" i="79"/>
  <c r="K3974" i="79"/>
  <c r="L3974" i="79" s="1"/>
  <c r="J3975" i="79"/>
  <c r="K3975" i="79"/>
  <c r="L3975" i="79"/>
  <c r="J3976" i="79"/>
  <c r="K3976" i="79"/>
  <c r="L3976" i="79" s="1"/>
  <c r="J3977" i="79"/>
  <c r="K3977" i="79"/>
  <c r="L3977" i="79"/>
  <c r="J3978" i="79"/>
  <c r="K3978" i="79"/>
  <c r="L3978" i="79" s="1"/>
  <c r="J3979" i="79"/>
  <c r="K3979" i="79"/>
  <c r="L3979" i="79"/>
  <c r="J3980" i="79"/>
  <c r="K3980" i="79"/>
  <c r="L3980" i="79" s="1"/>
  <c r="J3994" i="79"/>
  <c r="K3994" i="79"/>
  <c r="L3994" i="79"/>
  <c r="J3995" i="79"/>
  <c r="K3995" i="79"/>
  <c r="L3995" i="79" s="1"/>
  <c r="J3996" i="79"/>
  <c r="K3996" i="79"/>
  <c r="L3996" i="79"/>
  <c r="J3997" i="79"/>
  <c r="K3997" i="79"/>
  <c r="L3997" i="79" s="1"/>
  <c r="J3998" i="79"/>
  <c r="K3998" i="79"/>
  <c r="L3998" i="79"/>
  <c r="J3999" i="79"/>
  <c r="K3999" i="79"/>
  <c r="L3999" i="79" s="1"/>
  <c r="J4000" i="79"/>
  <c r="K4000" i="79"/>
  <c r="L4000" i="79"/>
  <c r="J4001" i="79"/>
  <c r="K4001" i="79"/>
  <c r="L4001" i="79" s="1"/>
  <c r="J4002" i="79"/>
  <c r="K4002" i="79"/>
  <c r="L4002" i="79"/>
  <c r="J4003" i="79"/>
  <c r="K4003" i="79"/>
  <c r="L4003" i="79" s="1"/>
  <c r="J4004" i="79"/>
  <c r="K4004" i="79"/>
  <c r="L4004" i="79"/>
  <c r="J4005" i="79"/>
  <c r="K4005" i="79"/>
  <c r="L4005" i="79" s="1"/>
  <c r="J4006" i="79"/>
  <c r="K4006" i="79"/>
  <c r="L4006" i="79"/>
  <c r="K4007" i="79"/>
  <c r="I3967" i="79"/>
  <c r="I4007" i="79" s="1"/>
  <c r="I3968" i="79"/>
  <c r="I3969" i="79"/>
  <c r="I3970" i="79"/>
  <c r="I3971" i="79"/>
  <c r="I3972" i="79"/>
  <c r="I3973" i="79"/>
  <c r="I3974" i="79"/>
  <c r="I3975" i="79"/>
  <c r="I3976" i="79"/>
  <c r="I3977" i="79"/>
  <c r="I3978" i="79"/>
  <c r="I3979" i="79"/>
  <c r="I3980" i="79"/>
  <c r="I3994" i="79"/>
  <c r="I3995" i="79"/>
  <c r="I3996" i="79"/>
  <c r="I3997" i="79"/>
  <c r="I3998" i="79"/>
  <c r="I3999" i="79"/>
  <c r="I4000" i="79"/>
  <c r="I4001" i="79"/>
  <c r="I4002" i="79"/>
  <c r="I4003" i="79"/>
  <c r="I4004" i="79"/>
  <c r="I4005" i="79"/>
  <c r="I4006" i="79"/>
  <c r="H4007" i="79"/>
  <c r="G4007" i="79"/>
  <c r="F3967" i="79"/>
  <c r="F4007" i="79" s="1"/>
  <c r="F3968" i="79"/>
  <c r="F3969" i="79"/>
  <c r="F3970" i="79"/>
  <c r="F3971" i="79"/>
  <c r="F3972" i="79"/>
  <c r="F3973" i="79"/>
  <c r="F3974" i="79"/>
  <c r="F3975" i="79"/>
  <c r="F3976" i="79"/>
  <c r="F3977" i="79"/>
  <c r="F3978" i="79"/>
  <c r="F3979" i="79"/>
  <c r="F3980" i="79"/>
  <c r="F3994" i="79"/>
  <c r="F3995" i="79"/>
  <c r="F3996" i="79"/>
  <c r="F3997" i="79"/>
  <c r="F3998" i="79"/>
  <c r="F3999" i="79"/>
  <c r="F4000" i="79"/>
  <c r="F4001" i="79"/>
  <c r="F4002" i="79"/>
  <c r="F4003" i="79"/>
  <c r="F4004" i="79"/>
  <c r="F4005" i="79"/>
  <c r="F4006" i="79"/>
  <c r="E4007" i="79"/>
  <c r="D4007" i="79"/>
  <c r="J3955" i="79"/>
  <c r="K3955" i="79"/>
  <c r="L3955" i="79"/>
  <c r="J3956" i="79"/>
  <c r="K3956" i="79"/>
  <c r="L3956" i="79" s="1"/>
  <c r="J3957" i="79"/>
  <c r="K3957" i="79"/>
  <c r="L3957" i="79"/>
  <c r="J3958" i="79"/>
  <c r="K3958" i="79"/>
  <c r="L3958" i="79" s="1"/>
  <c r="J3959" i="79"/>
  <c r="K3959" i="79"/>
  <c r="L3959" i="79"/>
  <c r="J3960" i="79"/>
  <c r="K3960" i="79"/>
  <c r="L3960" i="79" s="1"/>
  <c r="J3961" i="79"/>
  <c r="K3961" i="79"/>
  <c r="L3961" i="79"/>
  <c r="J3962" i="79"/>
  <c r="K3962" i="79"/>
  <c r="L3962" i="79" s="1"/>
  <c r="J3963" i="79"/>
  <c r="K3963" i="79"/>
  <c r="L3963" i="79"/>
  <c r="J3964" i="79"/>
  <c r="K3964" i="79"/>
  <c r="L3964" i="79" s="1"/>
  <c r="J3965" i="79"/>
  <c r="I3955" i="79"/>
  <c r="I3956" i="79"/>
  <c r="I3965" i="79" s="1"/>
  <c r="I3957" i="79"/>
  <c r="I3958" i="79"/>
  <c r="I3959" i="79"/>
  <c r="I3960" i="79"/>
  <c r="I3961" i="79"/>
  <c r="I3962" i="79"/>
  <c r="I3963" i="79"/>
  <c r="I3964" i="79"/>
  <c r="H3965" i="79"/>
  <c r="G3965" i="79"/>
  <c r="F3955" i="79"/>
  <c r="F3956" i="79"/>
  <c r="F3957" i="79"/>
  <c r="F3958" i="79"/>
  <c r="F3959" i="79"/>
  <c r="F3960" i="79"/>
  <c r="F3961" i="79"/>
  <c r="F3962" i="79"/>
  <c r="F3963" i="79"/>
  <c r="F3964" i="79"/>
  <c r="F3965" i="79"/>
  <c r="E3965" i="79"/>
  <c r="D3965" i="79"/>
  <c r="J3934" i="79"/>
  <c r="K3934" i="79"/>
  <c r="L3934" i="79" s="1"/>
  <c r="J3946" i="79"/>
  <c r="J3953" i="79" s="1"/>
  <c r="K3946" i="79"/>
  <c r="L3946" i="79"/>
  <c r="J3947" i="79"/>
  <c r="K3947" i="79"/>
  <c r="L3947" i="79" s="1"/>
  <c r="J3948" i="79"/>
  <c r="K3948" i="79"/>
  <c r="L3948" i="79"/>
  <c r="J3949" i="79"/>
  <c r="K3949" i="79"/>
  <c r="L3949" i="79" s="1"/>
  <c r="J3950" i="79"/>
  <c r="K3950" i="79"/>
  <c r="L3950" i="79"/>
  <c r="J3951" i="79"/>
  <c r="K3951" i="79"/>
  <c r="L3951" i="79" s="1"/>
  <c r="J3952" i="79"/>
  <c r="K3952" i="79"/>
  <c r="L3952" i="79"/>
  <c r="K3953" i="79"/>
  <c r="I3934" i="79"/>
  <c r="I3946" i="79"/>
  <c r="I3947" i="79"/>
  <c r="I3948" i="79"/>
  <c r="I3949" i="79"/>
  <c r="I3950" i="79"/>
  <c r="I3951" i="79"/>
  <c r="I3952" i="79"/>
  <c r="I3953" i="79"/>
  <c r="H3953" i="79"/>
  <c r="G3953" i="79"/>
  <c r="F3934" i="79"/>
  <c r="F3946" i="79"/>
  <c r="F3953" i="79" s="1"/>
  <c r="F3947" i="79"/>
  <c r="F3948" i="79"/>
  <c r="F3949" i="79"/>
  <c r="F3950" i="79"/>
  <c r="F3951" i="79"/>
  <c r="F3952" i="79"/>
  <c r="E3953" i="79"/>
  <c r="D3953" i="79"/>
  <c r="J3929" i="79"/>
  <c r="J3932" i="79" s="1"/>
  <c r="K3929" i="79"/>
  <c r="L3929" i="79"/>
  <c r="J3930" i="79"/>
  <c r="K3930" i="79"/>
  <c r="L3930" i="79" s="1"/>
  <c r="J3931" i="79"/>
  <c r="K3931" i="79"/>
  <c r="L3931" i="79"/>
  <c r="K3932" i="79"/>
  <c r="I3929" i="79"/>
  <c r="I3932" i="79" s="1"/>
  <c r="I3930" i="79"/>
  <c r="I3931" i="79"/>
  <c r="H3932" i="79"/>
  <c r="G3932" i="79"/>
  <c r="F3929" i="79"/>
  <c r="F3932" i="79" s="1"/>
  <c r="F3930" i="79"/>
  <c r="F3931" i="79"/>
  <c r="E3932" i="79"/>
  <c r="D3932" i="79"/>
  <c r="J3920" i="79"/>
  <c r="J3927" i="79" s="1"/>
  <c r="K3920" i="79"/>
  <c r="L3920" i="79"/>
  <c r="J3921" i="79"/>
  <c r="K3921" i="79"/>
  <c r="L3921" i="79" s="1"/>
  <c r="J3922" i="79"/>
  <c r="K3922" i="79"/>
  <c r="L3922" i="79"/>
  <c r="J3923" i="79"/>
  <c r="K3923" i="79"/>
  <c r="L3923" i="79" s="1"/>
  <c r="J3924" i="79"/>
  <c r="K3924" i="79"/>
  <c r="L3924" i="79"/>
  <c r="J3925" i="79"/>
  <c r="K3925" i="79"/>
  <c r="L3925" i="79" s="1"/>
  <c r="J3926" i="79"/>
  <c r="K3926" i="79"/>
  <c r="L3926" i="79"/>
  <c r="K3927" i="79"/>
  <c r="I3920" i="79"/>
  <c r="I3927" i="79" s="1"/>
  <c r="I3921" i="79"/>
  <c r="I3922" i="79"/>
  <c r="I3923" i="79"/>
  <c r="I3924" i="79"/>
  <c r="I3925" i="79"/>
  <c r="I3926" i="79"/>
  <c r="H3927" i="79"/>
  <c r="G3927" i="79"/>
  <c r="F3920" i="79"/>
  <c r="F3927" i="79" s="1"/>
  <c r="F3921" i="79"/>
  <c r="F3922" i="79"/>
  <c r="F3923" i="79"/>
  <c r="F3924" i="79"/>
  <c r="F3925" i="79"/>
  <c r="F3926" i="79"/>
  <c r="E3927" i="79"/>
  <c r="D3927" i="79"/>
  <c r="J3916" i="79"/>
  <c r="K3916" i="79"/>
  <c r="L3916" i="79"/>
  <c r="J3917" i="79"/>
  <c r="K3917" i="79"/>
  <c r="L3917" i="79" s="1"/>
  <c r="L3918" i="79" s="1"/>
  <c r="J3918" i="79"/>
  <c r="I3916" i="79"/>
  <c r="I3917" i="79"/>
  <c r="I3918" i="79" s="1"/>
  <c r="H3918" i="79"/>
  <c r="G3918" i="79"/>
  <c r="F3916" i="79"/>
  <c r="F3917" i="79"/>
  <c r="F3918" i="79"/>
  <c r="E3918" i="79"/>
  <c r="D3918" i="79"/>
  <c r="J3907" i="79"/>
  <c r="K3907" i="79"/>
  <c r="L3907" i="79" s="1"/>
  <c r="J3908" i="79"/>
  <c r="K3908" i="79"/>
  <c r="L3908" i="79"/>
  <c r="J3909" i="79"/>
  <c r="K3909" i="79"/>
  <c r="L3909" i="79" s="1"/>
  <c r="J3910" i="79"/>
  <c r="K3910" i="79"/>
  <c r="L3910" i="79"/>
  <c r="J3911" i="79"/>
  <c r="K3911" i="79"/>
  <c r="L3911" i="79" s="1"/>
  <c r="J3912" i="79"/>
  <c r="K3912" i="79"/>
  <c r="L3912" i="79"/>
  <c r="J3913" i="79"/>
  <c r="K3913" i="79"/>
  <c r="L3913" i="79" s="1"/>
  <c r="J3914" i="79"/>
  <c r="I3907" i="79"/>
  <c r="I3908" i="79"/>
  <c r="I3909" i="79"/>
  <c r="I3910" i="79"/>
  <c r="I3911" i="79"/>
  <c r="I3912" i="79"/>
  <c r="I3913" i="79"/>
  <c r="I3914" i="79"/>
  <c r="H3914" i="79"/>
  <c r="G3914" i="79"/>
  <c r="F3907" i="79"/>
  <c r="F3908" i="79"/>
  <c r="F3909" i="79"/>
  <c r="F3910" i="79"/>
  <c r="F3911" i="79"/>
  <c r="F3912" i="79"/>
  <c r="F3913" i="79"/>
  <c r="F3914" i="79"/>
  <c r="E3914" i="79"/>
  <c r="D3914" i="79"/>
  <c r="J3902" i="79"/>
  <c r="K3902" i="79"/>
  <c r="L3902" i="79" s="1"/>
  <c r="L3905" i="79" s="1"/>
  <c r="J3903" i="79"/>
  <c r="K3903" i="79"/>
  <c r="L3903" i="79"/>
  <c r="J3904" i="79"/>
  <c r="K3904" i="79"/>
  <c r="L3904" i="79" s="1"/>
  <c r="J3905" i="79"/>
  <c r="I3902" i="79"/>
  <c r="I3903" i="79"/>
  <c r="I3904" i="79"/>
  <c r="I3905" i="79"/>
  <c r="H3905" i="79"/>
  <c r="G3905" i="79"/>
  <c r="F3902" i="79"/>
  <c r="F3903" i="79"/>
  <c r="F3904" i="79"/>
  <c r="F3905" i="79"/>
  <c r="E3905" i="79"/>
  <c r="D3905" i="79"/>
  <c r="J3867" i="79"/>
  <c r="K3867" i="79"/>
  <c r="L3867" i="79" s="1"/>
  <c r="J3868" i="79"/>
  <c r="K3868" i="79"/>
  <c r="L3868" i="79"/>
  <c r="J3869" i="79"/>
  <c r="K3869" i="79"/>
  <c r="L3869" i="79" s="1"/>
  <c r="J3870" i="79"/>
  <c r="K3870" i="79"/>
  <c r="L3870" i="79"/>
  <c r="J3871" i="79"/>
  <c r="K3871" i="79"/>
  <c r="L3871" i="79" s="1"/>
  <c r="J3872" i="79"/>
  <c r="K3872" i="79"/>
  <c r="L3872" i="79"/>
  <c r="J3873" i="79"/>
  <c r="K3873" i="79"/>
  <c r="L3873" i="79" s="1"/>
  <c r="J3874" i="79"/>
  <c r="K3874" i="79"/>
  <c r="L3874" i="79"/>
  <c r="J3875" i="79"/>
  <c r="K3875" i="79"/>
  <c r="L3875" i="79" s="1"/>
  <c r="J3876" i="79"/>
  <c r="K3876" i="79"/>
  <c r="L3876" i="79"/>
  <c r="J3877" i="79"/>
  <c r="K3877" i="79"/>
  <c r="L3877" i="79" s="1"/>
  <c r="J3878" i="79"/>
  <c r="K3878" i="79"/>
  <c r="L3878" i="79"/>
  <c r="J3879" i="79"/>
  <c r="K3879" i="79"/>
  <c r="L3879" i="79" s="1"/>
  <c r="J3880" i="79"/>
  <c r="K3880" i="79"/>
  <c r="L3880" i="79"/>
  <c r="J3881" i="79"/>
  <c r="K3881" i="79"/>
  <c r="L3881" i="79" s="1"/>
  <c r="J3882" i="79"/>
  <c r="K3882" i="79"/>
  <c r="L3882" i="79"/>
  <c r="J3883" i="79"/>
  <c r="K3883" i="79"/>
  <c r="L3883" i="79" s="1"/>
  <c r="J3884" i="79"/>
  <c r="K3884" i="79"/>
  <c r="L3884" i="79"/>
  <c r="J3898" i="79"/>
  <c r="K3898" i="79"/>
  <c r="L3898" i="79" s="1"/>
  <c r="J3899" i="79"/>
  <c r="K3899" i="79"/>
  <c r="L3899" i="79"/>
  <c r="K3900" i="79"/>
  <c r="J3900" i="79"/>
  <c r="I3867" i="79"/>
  <c r="I3868" i="79"/>
  <c r="I3869" i="79"/>
  <c r="I3870" i="79"/>
  <c r="I3871" i="79"/>
  <c r="I3872" i="79"/>
  <c r="I3873" i="79"/>
  <c r="I3874" i="79"/>
  <c r="I3875" i="79"/>
  <c r="I3876" i="79"/>
  <c r="I3877" i="79"/>
  <c r="I3878" i="79"/>
  <c r="I3879" i="79"/>
  <c r="I3880" i="79"/>
  <c r="I3881" i="79"/>
  <c r="I3882" i="79"/>
  <c r="I3883" i="79"/>
  <c r="I3884" i="79"/>
  <c r="I3898" i="79"/>
  <c r="I3899" i="79"/>
  <c r="I3900" i="79"/>
  <c r="H3900" i="79"/>
  <c r="G3900" i="79"/>
  <c r="F3867" i="79"/>
  <c r="F3868" i="79"/>
  <c r="F3869" i="79"/>
  <c r="F3870" i="79"/>
  <c r="F3871" i="79"/>
  <c r="F3872" i="79"/>
  <c r="F3873" i="79"/>
  <c r="F3874" i="79"/>
  <c r="F3875" i="79"/>
  <c r="F3876" i="79"/>
  <c r="F3877" i="79"/>
  <c r="F3878" i="79"/>
  <c r="F3879" i="79"/>
  <c r="F3880" i="79"/>
  <c r="F3881" i="79"/>
  <c r="F3882" i="79"/>
  <c r="F3883" i="79"/>
  <c r="F3884" i="79"/>
  <c r="F3898" i="79"/>
  <c r="F3899" i="79"/>
  <c r="F3900" i="79" s="1"/>
  <c r="E3900" i="79"/>
  <c r="D3900" i="79"/>
  <c r="J3823" i="79"/>
  <c r="K3823" i="79"/>
  <c r="L3823" i="79"/>
  <c r="J3824" i="79"/>
  <c r="K3824" i="79"/>
  <c r="L3824" i="79" s="1"/>
  <c r="J3825" i="79"/>
  <c r="K3825" i="79"/>
  <c r="L3825" i="79"/>
  <c r="J3826" i="79"/>
  <c r="K3826" i="79"/>
  <c r="L3826" i="79" s="1"/>
  <c r="J3827" i="79"/>
  <c r="K3827" i="79"/>
  <c r="L3827" i="79"/>
  <c r="J3828" i="79"/>
  <c r="K3828" i="79"/>
  <c r="L3828" i="79" s="1"/>
  <c r="J3829" i="79"/>
  <c r="K3829" i="79"/>
  <c r="L3829" i="79"/>
  <c r="J3830" i="79"/>
  <c r="K3830" i="79"/>
  <c r="L3830" i="79" s="1"/>
  <c r="J3831" i="79"/>
  <c r="K3831" i="79"/>
  <c r="L3831" i="79"/>
  <c r="J3832" i="79"/>
  <c r="K3832" i="79"/>
  <c r="L3832" i="79" s="1"/>
  <c r="J3833" i="79"/>
  <c r="K3833" i="79"/>
  <c r="L3833" i="79"/>
  <c r="J3834" i="79"/>
  <c r="K3834" i="79"/>
  <c r="L3834" i="79" s="1"/>
  <c r="J3835" i="79"/>
  <c r="K3835" i="79"/>
  <c r="L3835" i="79"/>
  <c r="J3836" i="79"/>
  <c r="K3836" i="79"/>
  <c r="L3836" i="79" s="1"/>
  <c r="J3850" i="79"/>
  <c r="K3850" i="79"/>
  <c r="L3850" i="79"/>
  <c r="J3851" i="79"/>
  <c r="K3851" i="79"/>
  <c r="L3851" i="79" s="1"/>
  <c r="J3852" i="79"/>
  <c r="K3852" i="79"/>
  <c r="L3852" i="79"/>
  <c r="J3853" i="79"/>
  <c r="K3853" i="79"/>
  <c r="L3853" i="79" s="1"/>
  <c r="J3854" i="79"/>
  <c r="K3854" i="79"/>
  <c r="L3854" i="79"/>
  <c r="J3855" i="79"/>
  <c r="K3855" i="79"/>
  <c r="L3855" i="79" s="1"/>
  <c r="J3856" i="79"/>
  <c r="K3856" i="79"/>
  <c r="L3856" i="79"/>
  <c r="J3857" i="79"/>
  <c r="K3857" i="79"/>
  <c r="L3857" i="79" s="1"/>
  <c r="J3858" i="79"/>
  <c r="K3858" i="79"/>
  <c r="L3858" i="79"/>
  <c r="J3859" i="79"/>
  <c r="K3859" i="79"/>
  <c r="L3859" i="79" s="1"/>
  <c r="J3860" i="79"/>
  <c r="K3860" i="79"/>
  <c r="L3860" i="79"/>
  <c r="J3861" i="79"/>
  <c r="K3861" i="79"/>
  <c r="L3861" i="79" s="1"/>
  <c r="J3862" i="79"/>
  <c r="K3862" i="79"/>
  <c r="L3862" i="79"/>
  <c r="J3863" i="79"/>
  <c r="K3863" i="79"/>
  <c r="L3863" i="79" s="1"/>
  <c r="J3864" i="79"/>
  <c r="K3864" i="79"/>
  <c r="L3864" i="79"/>
  <c r="K3865" i="79"/>
  <c r="J3865" i="79"/>
  <c r="I3823" i="79"/>
  <c r="I3824" i="79"/>
  <c r="I3825" i="79"/>
  <c r="I3826" i="79"/>
  <c r="I3827" i="79"/>
  <c r="I3828" i="79"/>
  <c r="I3829" i="79"/>
  <c r="I3830" i="79"/>
  <c r="I3831" i="79"/>
  <c r="I3832" i="79"/>
  <c r="I3833" i="79"/>
  <c r="I3834" i="79"/>
  <c r="I3835" i="79"/>
  <c r="I3836" i="79"/>
  <c r="I3850" i="79"/>
  <c r="I3851" i="79"/>
  <c r="I3852" i="79"/>
  <c r="I3853" i="79"/>
  <c r="I3854" i="79"/>
  <c r="I3855" i="79"/>
  <c r="I3856" i="79"/>
  <c r="I3857" i="79"/>
  <c r="I3858" i="79"/>
  <c r="I3859" i="79"/>
  <c r="I3860" i="79"/>
  <c r="I3861" i="79"/>
  <c r="I3862" i="79"/>
  <c r="I3863" i="79"/>
  <c r="I3864" i="79"/>
  <c r="I3865" i="79"/>
  <c r="H3865" i="79"/>
  <c r="G3865" i="79"/>
  <c r="F3823" i="79"/>
  <c r="F3824" i="79"/>
  <c r="F3825" i="79"/>
  <c r="F3826" i="79"/>
  <c r="F3827" i="79"/>
  <c r="F3828" i="79"/>
  <c r="F3829" i="79"/>
  <c r="F3830" i="79"/>
  <c r="F3831" i="79"/>
  <c r="F3832" i="79"/>
  <c r="F3833" i="79"/>
  <c r="F3834" i="79"/>
  <c r="F3835" i="79"/>
  <c r="F3836" i="79"/>
  <c r="F3850" i="79"/>
  <c r="F3851" i="79"/>
  <c r="F3852" i="79"/>
  <c r="F3853" i="79"/>
  <c r="F3854" i="79"/>
  <c r="F3855" i="79"/>
  <c r="F3856" i="79"/>
  <c r="F3857" i="79"/>
  <c r="F3858" i="79"/>
  <c r="F3859" i="79"/>
  <c r="F3860" i="79"/>
  <c r="F3861" i="79"/>
  <c r="F3862" i="79"/>
  <c r="F3863" i="79"/>
  <c r="F3864" i="79"/>
  <c r="F3865" i="79"/>
  <c r="E3865" i="79"/>
  <c r="D3865" i="79"/>
  <c r="J3782" i="79"/>
  <c r="K3782" i="79"/>
  <c r="L3782" i="79" s="1"/>
  <c r="J3783" i="79"/>
  <c r="K3783" i="79"/>
  <c r="L3783" i="79"/>
  <c r="J3784" i="79"/>
  <c r="K3784" i="79"/>
  <c r="L3784" i="79" s="1"/>
  <c r="J3785" i="79"/>
  <c r="K3785" i="79"/>
  <c r="L3785" i="79"/>
  <c r="J3786" i="79"/>
  <c r="K3786" i="79"/>
  <c r="L3786" i="79" s="1"/>
  <c r="J3787" i="79"/>
  <c r="K3787" i="79"/>
  <c r="L3787" i="79"/>
  <c r="J3788" i="79"/>
  <c r="K3788" i="79"/>
  <c r="L3788" i="79" s="1"/>
  <c r="J3802" i="79"/>
  <c r="K3802" i="79"/>
  <c r="L3802" i="79"/>
  <c r="J3803" i="79"/>
  <c r="K3803" i="79"/>
  <c r="L3803" i="79" s="1"/>
  <c r="J3804" i="79"/>
  <c r="K3804" i="79"/>
  <c r="L3804" i="79"/>
  <c r="J3805" i="79"/>
  <c r="K3805" i="79"/>
  <c r="L3805" i="79" s="1"/>
  <c r="J3806" i="79"/>
  <c r="K3806" i="79"/>
  <c r="L3806" i="79"/>
  <c r="J3807" i="79"/>
  <c r="K3807" i="79"/>
  <c r="L3807" i="79" s="1"/>
  <c r="J3808" i="79"/>
  <c r="K3808" i="79"/>
  <c r="L3808" i="79"/>
  <c r="J3809" i="79"/>
  <c r="K3809" i="79"/>
  <c r="L3809" i="79" s="1"/>
  <c r="J3810" i="79"/>
  <c r="K3810" i="79"/>
  <c r="L3810" i="79"/>
  <c r="J3811" i="79"/>
  <c r="K3811" i="79"/>
  <c r="L3811" i="79" s="1"/>
  <c r="J3812" i="79"/>
  <c r="K3812" i="79"/>
  <c r="L3812" i="79"/>
  <c r="J3813" i="79"/>
  <c r="K3813" i="79"/>
  <c r="L3813" i="79" s="1"/>
  <c r="J3814" i="79"/>
  <c r="K3814" i="79"/>
  <c r="L3814" i="79"/>
  <c r="J3815" i="79"/>
  <c r="K3815" i="79"/>
  <c r="L3815" i="79" s="1"/>
  <c r="J3816" i="79"/>
  <c r="K3816" i="79"/>
  <c r="L3816" i="79"/>
  <c r="J3817" i="79"/>
  <c r="K3817" i="79"/>
  <c r="L3817" i="79" s="1"/>
  <c r="J3818" i="79"/>
  <c r="K3818" i="79"/>
  <c r="L3818" i="79"/>
  <c r="J3819" i="79"/>
  <c r="K3819" i="79"/>
  <c r="L3819" i="79" s="1"/>
  <c r="J3820" i="79"/>
  <c r="K3820" i="79"/>
  <c r="L3820" i="79"/>
  <c r="K3821" i="79"/>
  <c r="J3821" i="79"/>
  <c r="I3782" i="79"/>
  <c r="I3783" i="79"/>
  <c r="I3784" i="79"/>
  <c r="I3785" i="79"/>
  <c r="I3786" i="79"/>
  <c r="I3787" i="79"/>
  <c r="I3788" i="79"/>
  <c r="I3802" i="79"/>
  <c r="I3803" i="79"/>
  <c r="I3804" i="79"/>
  <c r="I3805" i="79"/>
  <c r="I3806" i="79"/>
  <c r="I3807" i="79"/>
  <c r="I3808" i="79"/>
  <c r="I3809" i="79"/>
  <c r="I3810" i="79"/>
  <c r="I3811" i="79"/>
  <c r="I3812" i="79"/>
  <c r="I3813" i="79"/>
  <c r="I3814" i="79"/>
  <c r="I3815" i="79"/>
  <c r="I3816" i="79"/>
  <c r="I3817" i="79"/>
  <c r="I3818" i="79"/>
  <c r="I3819" i="79"/>
  <c r="I3820" i="79"/>
  <c r="I3821" i="79"/>
  <c r="H3821" i="79"/>
  <c r="G3821" i="79"/>
  <c r="F3782" i="79"/>
  <c r="F3783" i="79"/>
  <c r="F3784" i="79"/>
  <c r="F3785" i="79"/>
  <c r="F3786" i="79"/>
  <c r="F3787" i="79"/>
  <c r="F3788" i="79"/>
  <c r="F3802" i="79"/>
  <c r="F3803" i="79"/>
  <c r="F3804" i="79"/>
  <c r="F3805" i="79"/>
  <c r="F3806" i="79"/>
  <c r="F3807" i="79"/>
  <c r="F3808" i="79"/>
  <c r="F3809" i="79"/>
  <c r="F3810" i="79"/>
  <c r="F3811" i="79"/>
  <c r="F3812" i="79"/>
  <c r="F3813" i="79"/>
  <c r="F3814" i="79"/>
  <c r="F3815" i="79"/>
  <c r="F3816" i="79"/>
  <c r="F3821" i="79" s="1"/>
  <c r="F3817" i="79"/>
  <c r="F3818" i="79"/>
  <c r="F3819" i="79"/>
  <c r="F3820" i="79"/>
  <c r="E3821" i="79"/>
  <c r="D3821" i="79"/>
  <c r="J3767" i="79"/>
  <c r="K3767" i="79"/>
  <c r="L3767" i="79"/>
  <c r="J3768" i="79"/>
  <c r="K3768" i="79"/>
  <c r="L3768" i="79" s="1"/>
  <c r="J3769" i="79"/>
  <c r="K3769" i="79"/>
  <c r="L3769" i="79"/>
  <c r="J3770" i="79"/>
  <c r="K3770" i="79"/>
  <c r="L3770" i="79" s="1"/>
  <c r="J3771" i="79"/>
  <c r="K3771" i="79"/>
  <c r="L3771" i="79"/>
  <c r="J3772" i="79"/>
  <c r="K3772" i="79"/>
  <c r="L3772" i="79" s="1"/>
  <c r="J3773" i="79"/>
  <c r="K3773" i="79"/>
  <c r="L3773" i="79"/>
  <c r="J3774" i="79"/>
  <c r="K3774" i="79"/>
  <c r="L3774" i="79" s="1"/>
  <c r="J3775" i="79"/>
  <c r="K3775" i="79"/>
  <c r="L3775" i="79"/>
  <c r="J3776" i="79"/>
  <c r="K3776" i="79"/>
  <c r="L3776" i="79" s="1"/>
  <c r="J3777" i="79"/>
  <c r="K3777" i="79"/>
  <c r="L3777" i="79"/>
  <c r="J3778" i="79"/>
  <c r="K3778" i="79"/>
  <c r="L3778" i="79" s="1"/>
  <c r="J3779" i="79"/>
  <c r="K3779" i="79"/>
  <c r="L3779" i="79"/>
  <c r="K3780" i="79"/>
  <c r="J3780" i="79"/>
  <c r="I3767" i="79"/>
  <c r="I3768" i="79"/>
  <c r="I3769" i="79"/>
  <c r="I3770" i="79"/>
  <c r="I3771" i="79"/>
  <c r="I3772" i="79"/>
  <c r="I3773" i="79"/>
  <c r="I3774" i="79"/>
  <c r="I3775" i="79"/>
  <c r="I3776" i="79"/>
  <c r="I3777" i="79"/>
  <c r="I3778" i="79"/>
  <c r="I3779" i="79"/>
  <c r="I3780" i="79" s="1"/>
  <c r="H3780" i="79"/>
  <c r="G3780" i="79"/>
  <c r="F3767" i="79"/>
  <c r="F3768" i="79"/>
  <c r="F3769" i="79"/>
  <c r="F3770" i="79"/>
  <c r="F3771" i="79"/>
  <c r="F3772" i="79"/>
  <c r="F3773" i="79"/>
  <c r="F3774" i="79"/>
  <c r="F3775" i="79"/>
  <c r="F3776" i="79"/>
  <c r="F3777" i="79"/>
  <c r="F3778" i="79"/>
  <c r="F3779" i="79"/>
  <c r="F3780" i="79"/>
  <c r="E3780" i="79"/>
  <c r="D3780" i="79"/>
  <c r="J3739" i="79"/>
  <c r="K3739" i="79"/>
  <c r="L3739" i="79"/>
  <c r="J3740" i="79"/>
  <c r="K3740" i="79"/>
  <c r="L3740" i="79" s="1"/>
  <c r="J3754" i="79"/>
  <c r="K3754" i="79"/>
  <c r="L3754" i="79"/>
  <c r="J3755" i="79"/>
  <c r="K3755" i="79"/>
  <c r="L3755" i="79" s="1"/>
  <c r="J3756" i="79"/>
  <c r="K3756" i="79"/>
  <c r="L3756" i="79"/>
  <c r="J3757" i="79"/>
  <c r="K3757" i="79"/>
  <c r="L3757" i="79" s="1"/>
  <c r="J3758" i="79"/>
  <c r="K3758" i="79"/>
  <c r="L3758" i="79"/>
  <c r="J3759" i="79"/>
  <c r="K3759" i="79"/>
  <c r="L3759" i="79" s="1"/>
  <c r="J3760" i="79"/>
  <c r="K3760" i="79"/>
  <c r="L3760" i="79"/>
  <c r="J3761" i="79"/>
  <c r="K3761" i="79"/>
  <c r="L3761" i="79" s="1"/>
  <c r="J3762" i="79"/>
  <c r="K3762" i="79"/>
  <c r="L3762" i="79"/>
  <c r="J3763" i="79"/>
  <c r="K3763" i="79"/>
  <c r="L3763" i="79" s="1"/>
  <c r="J3764" i="79"/>
  <c r="K3764" i="79"/>
  <c r="L3764" i="79"/>
  <c r="K3765" i="79"/>
  <c r="J3765" i="79"/>
  <c r="I3739" i="79"/>
  <c r="I3740" i="79"/>
  <c r="I3754" i="79"/>
  <c r="I3755" i="79"/>
  <c r="I3756" i="79"/>
  <c r="I3757" i="79"/>
  <c r="I3758" i="79"/>
  <c r="I3759" i="79"/>
  <c r="I3760" i="79"/>
  <c r="I3761" i="79"/>
  <c r="I3762" i="79"/>
  <c r="I3765" i="79" s="1"/>
  <c r="I3763" i="79"/>
  <c r="I3764" i="79"/>
  <c r="H3765" i="79"/>
  <c r="G3765" i="79"/>
  <c r="F3739" i="79"/>
  <c r="F3740" i="79"/>
  <c r="F3754" i="79"/>
  <c r="F3755" i="79"/>
  <c r="F3756" i="79"/>
  <c r="F3757" i="79"/>
  <c r="F3758" i="79"/>
  <c r="F3759" i="79"/>
  <c r="F3760" i="79"/>
  <c r="F3761" i="79"/>
  <c r="F3762" i="79"/>
  <c r="F3763" i="79"/>
  <c r="F3764" i="79"/>
  <c r="F3765" i="79" s="1"/>
  <c r="E3765" i="79"/>
  <c r="D3765" i="79"/>
  <c r="J3719" i="79"/>
  <c r="K3719" i="79"/>
  <c r="L3719" i="79"/>
  <c r="J3720" i="79"/>
  <c r="K3720" i="79"/>
  <c r="L3720" i="79" s="1"/>
  <c r="J3721" i="79"/>
  <c r="K3721" i="79"/>
  <c r="L3721" i="79"/>
  <c r="J3722" i="79"/>
  <c r="K3722" i="79"/>
  <c r="L3722" i="79" s="1"/>
  <c r="J3723" i="79"/>
  <c r="K3723" i="79"/>
  <c r="L3723" i="79"/>
  <c r="J3724" i="79"/>
  <c r="K3724" i="79"/>
  <c r="L3724" i="79" s="1"/>
  <c r="J3725" i="79"/>
  <c r="K3725" i="79"/>
  <c r="L3725" i="79"/>
  <c r="J3726" i="79"/>
  <c r="K3726" i="79"/>
  <c r="L3726" i="79" s="1"/>
  <c r="J3727" i="79"/>
  <c r="K3727" i="79"/>
  <c r="L3727" i="79"/>
  <c r="J3728" i="79"/>
  <c r="K3728" i="79"/>
  <c r="L3728" i="79" s="1"/>
  <c r="J3729" i="79"/>
  <c r="K3729" i="79"/>
  <c r="L3729" i="79"/>
  <c r="J3730" i="79"/>
  <c r="K3730" i="79"/>
  <c r="L3730" i="79" s="1"/>
  <c r="J3731" i="79"/>
  <c r="K3731" i="79"/>
  <c r="L3731" i="79"/>
  <c r="J3732" i="79"/>
  <c r="K3732" i="79"/>
  <c r="L3732" i="79" s="1"/>
  <c r="J3733" i="79"/>
  <c r="K3733" i="79"/>
  <c r="L3733" i="79"/>
  <c r="J3734" i="79"/>
  <c r="K3734" i="79"/>
  <c r="L3734" i="79" s="1"/>
  <c r="J3735" i="79"/>
  <c r="K3735" i="79"/>
  <c r="L3735" i="79"/>
  <c r="J3736" i="79"/>
  <c r="K3736" i="79"/>
  <c r="L3736" i="79" s="1"/>
  <c r="K3737" i="79"/>
  <c r="J3737" i="79"/>
  <c r="I3719" i="79"/>
  <c r="I3720" i="79"/>
  <c r="I3721" i="79"/>
  <c r="I3722" i="79"/>
  <c r="I3723" i="79"/>
  <c r="I3724" i="79"/>
  <c r="I3725" i="79"/>
  <c r="I3726" i="79"/>
  <c r="I3727" i="79"/>
  <c r="I3728" i="79"/>
  <c r="I3729" i="79"/>
  <c r="I3730" i="79"/>
  <c r="I3731" i="79"/>
  <c r="I3732" i="79"/>
  <c r="I3733" i="79"/>
  <c r="I3734" i="79"/>
  <c r="I3737" i="79" s="1"/>
  <c r="I3735" i="79"/>
  <c r="I3736" i="79"/>
  <c r="H3737" i="79"/>
  <c r="G3737" i="79"/>
  <c r="F3719" i="79"/>
  <c r="F3720" i="79"/>
  <c r="F3721" i="79"/>
  <c r="F3722" i="79"/>
  <c r="F3723" i="79"/>
  <c r="F3724" i="79"/>
  <c r="F3725" i="79"/>
  <c r="F3726" i="79"/>
  <c r="F3727" i="79"/>
  <c r="F3728" i="79"/>
  <c r="F3729" i="79"/>
  <c r="F3730" i="79"/>
  <c r="F3731" i="79"/>
  <c r="F3732" i="79"/>
  <c r="F3733" i="79"/>
  <c r="F3734" i="79"/>
  <c r="F3735" i="79"/>
  <c r="F3736" i="79"/>
  <c r="F3737" i="79"/>
  <c r="E3737" i="79"/>
  <c r="D3737" i="79"/>
  <c r="J3681" i="79"/>
  <c r="K3681" i="79"/>
  <c r="L3681" i="79" s="1"/>
  <c r="J3682" i="79"/>
  <c r="K3682" i="79"/>
  <c r="L3682" i="79"/>
  <c r="J3683" i="79"/>
  <c r="K3683" i="79"/>
  <c r="L3683" i="79" s="1"/>
  <c r="J3684" i="79"/>
  <c r="K3684" i="79"/>
  <c r="L3684" i="79"/>
  <c r="J3685" i="79"/>
  <c r="K3685" i="79"/>
  <c r="L3685" i="79" s="1"/>
  <c r="J3686" i="79"/>
  <c r="K3686" i="79"/>
  <c r="L3686" i="79"/>
  <c r="J3687" i="79"/>
  <c r="K3687" i="79"/>
  <c r="L3687" i="79" s="1"/>
  <c r="J3688" i="79"/>
  <c r="K3688" i="79"/>
  <c r="L3688" i="79" s="1"/>
  <c r="J3689" i="79"/>
  <c r="J3717" i="79" s="1"/>
  <c r="K3689" i="79"/>
  <c r="L3689" i="79"/>
  <c r="J3690" i="79"/>
  <c r="K3690" i="79"/>
  <c r="L3690" i="79" s="1"/>
  <c r="J3691" i="79"/>
  <c r="K3691" i="79"/>
  <c r="L3691" i="79"/>
  <c r="J3692" i="79"/>
  <c r="K3692" i="79"/>
  <c r="L3692" i="79" s="1"/>
  <c r="J3706" i="79"/>
  <c r="K3706" i="79"/>
  <c r="L3706" i="79"/>
  <c r="J3707" i="79"/>
  <c r="K3707" i="79"/>
  <c r="L3707" i="79" s="1"/>
  <c r="J3708" i="79"/>
  <c r="K3708" i="79"/>
  <c r="L3708" i="79"/>
  <c r="J3709" i="79"/>
  <c r="K3709" i="79"/>
  <c r="L3709" i="79" s="1"/>
  <c r="J3710" i="79"/>
  <c r="K3710" i="79"/>
  <c r="L3710" i="79"/>
  <c r="J3711" i="79"/>
  <c r="K3711" i="79"/>
  <c r="L3711" i="79" s="1"/>
  <c r="J3712" i="79"/>
  <c r="K3712" i="79"/>
  <c r="L3712" i="79"/>
  <c r="J3713" i="79"/>
  <c r="K3713" i="79"/>
  <c r="L3713" i="79" s="1"/>
  <c r="J3714" i="79"/>
  <c r="K3714" i="79"/>
  <c r="L3714" i="79"/>
  <c r="J3715" i="79"/>
  <c r="K3715" i="79"/>
  <c r="L3715" i="79" s="1"/>
  <c r="J3716" i="79"/>
  <c r="K3716" i="79"/>
  <c r="L3716" i="79"/>
  <c r="K3717" i="79"/>
  <c r="I3681" i="79"/>
  <c r="I3717" i="79" s="1"/>
  <c r="I3682" i="79"/>
  <c r="I3683" i="79"/>
  <c r="I3684" i="79"/>
  <c r="I3685" i="79"/>
  <c r="I3686" i="79"/>
  <c r="I3687" i="79"/>
  <c r="I3688" i="79"/>
  <c r="I3689" i="79"/>
  <c r="I3690" i="79"/>
  <c r="I3691" i="79"/>
  <c r="I3692" i="79"/>
  <c r="I3706" i="79"/>
  <c r="I3707" i="79"/>
  <c r="I3708" i="79"/>
  <c r="I3709" i="79"/>
  <c r="I3710" i="79"/>
  <c r="I3711" i="79"/>
  <c r="I3712" i="79"/>
  <c r="I3713" i="79"/>
  <c r="I3714" i="79"/>
  <c r="I3715" i="79"/>
  <c r="I3716" i="79"/>
  <c r="H3717" i="79"/>
  <c r="G3717" i="79"/>
  <c r="F3681" i="79"/>
  <c r="F3717" i="79" s="1"/>
  <c r="F3682" i="79"/>
  <c r="F3683" i="79"/>
  <c r="F3684" i="79"/>
  <c r="F3685" i="79"/>
  <c r="F3686" i="79"/>
  <c r="F3687" i="79"/>
  <c r="F3688" i="79"/>
  <c r="F3689" i="79"/>
  <c r="F3690" i="79"/>
  <c r="F3691" i="79"/>
  <c r="F3692" i="79"/>
  <c r="F3706" i="79"/>
  <c r="F3707" i="79"/>
  <c r="F3708" i="79"/>
  <c r="F3709" i="79"/>
  <c r="F3710" i="79"/>
  <c r="F3711" i="79"/>
  <c r="F3712" i="79"/>
  <c r="F3713" i="79"/>
  <c r="F3714" i="79"/>
  <c r="F3715" i="79"/>
  <c r="F3716" i="79"/>
  <c r="E3717" i="79"/>
  <c r="D3717" i="79"/>
  <c r="J3640" i="79"/>
  <c r="K3640" i="79"/>
  <c r="L3640" i="79"/>
  <c r="J3641" i="79"/>
  <c r="K3641" i="79"/>
  <c r="L3641" i="79" s="1"/>
  <c r="J3642" i="79"/>
  <c r="K3642" i="79"/>
  <c r="L3642" i="79"/>
  <c r="J3643" i="79"/>
  <c r="K3643" i="79"/>
  <c r="L3643" i="79" s="1"/>
  <c r="J3644" i="79"/>
  <c r="K3644" i="79"/>
  <c r="L3644" i="79"/>
  <c r="J3658" i="79"/>
  <c r="K3658" i="79"/>
  <c r="L3658" i="79" s="1"/>
  <c r="J3659" i="79"/>
  <c r="K3659" i="79"/>
  <c r="L3659" i="79"/>
  <c r="J3660" i="79"/>
  <c r="K3660" i="79"/>
  <c r="L3660" i="79" s="1"/>
  <c r="J3661" i="79"/>
  <c r="K3661" i="79"/>
  <c r="L3661" i="79"/>
  <c r="J3662" i="79"/>
  <c r="K3662" i="79"/>
  <c r="L3662" i="79" s="1"/>
  <c r="J3663" i="79"/>
  <c r="K3663" i="79"/>
  <c r="L3663" i="79"/>
  <c r="J3664" i="79"/>
  <c r="K3664" i="79"/>
  <c r="L3664" i="79" s="1"/>
  <c r="J3665" i="79"/>
  <c r="K3665" i="79"/>
  <c r="L3665" i="79"/>
  <c r="J3666" i="79"/>
  <c r="K3666" i="79"/>
  <c r="L3666" i="79" s="1"/>
  <c r="J3667" i="79"/>
  <c r="K3667" i="79"/>
  <c r="L3667" i="79"/>
  <c r="J3668" i="79"/>
  <c r="K3668" i="79"/>
  <c r="L3668" i="79" s="1"/>
  <c r="J3669" i="79"/>
  <c r="K3669" i="79"/>
  <c r="L3669" i="79"/>
  <c r="J3670" i="79"/>
  <c r="K3670" i="79"/>
  <c r="L3670" i="79" s="1"/>
  <c r="J3671" i="79"/>
  <c r="K3671" i="79"/>
  <c r="L3671" i="79"/>
  <c r="J3672" i="79"/>
  <c r="K3672" i="79"/>
  <c r="L3672" i="79" s="1"/>
  <c r="J3673" i="79"/>
  <c r="K3673" i="79"/>
  <c r="L3673" i="79"/>
  <c r="J3674" i="79"/>
  <c r="K3674" i="79"/>
  <c r="L3674" i="79" s="1"/>
  <c r="J3675" i="79"/>
  <c r="K3675" i="79"/>
  <c r="L3675" i="79"/>
  <c r="J3676" i="79"/>
  <c r="K3676" i="79"/>
  <c r="L3676" i="79" s="1"/>
  <c r="J3677" i="79"/>
  <c r="K3677" i="79"/>
  <c r="L3677" i="79"/>
  <c r="J3678" i="79"/>
  <c r="K3678" i="79"/>
  <c r="L3678" i="79" s="1"/>
  <c r="J3679" i="79"/>
  <c r="I3640" i="79"/>
  <c r="I3641" i="79"/>
  <c r="I3679" i="79" s="1"/>
  <c r="I3642" i="79"/>
  <c r="I3643" i="79"/>
  <c r="I3644" i="79"/>
  <c r="I3658" i="79"/>
  <c r="I3659" i="79"/>
  <c r="I3660" i="79"/>
  <c r="I3661" i="79"/>
  <c r="I3662" i="79"/>
  <c r="I3663" i="79"/>
  <c r="I3664" i="79"/>
  <c r="I3665" i="79"/>
  <c r="I3666" i="79"/>
  <c r="I3667" i="79"/>
  <c r="I3668" i="79"/>
  <c r="I3669" i="79"/>
  <c r="I3670" i="79"/>
  <c r="I3671" i="79"/>
  <c r="I3672" i="79"/>
  <c r="I3673" i="79"/>
  <c r="I3674" i="79"/>
  <c r="I3675" i="79"/>
  <c r="I3676" i="79"/>
  <c r="I3677" i="79"/>
  <c r="I3678" i="79"/>
  <c r="H3679" i="79"/>
  <c r="G3679" i="79"/>
  <c r="F3640" i="79"/>
  <c r="F3641" i="79"/>
  <c r="F3642" i="79"/>
  <c r="F3643" i="79"/>
  <c r="F3644" i="79"/>
  <c r="F3658" i="79"/>
  <c r="F3659" i="79"/>
  <c r="F3660" i="79"/>
  <c r="F3661" i="79"/>
  <c r="F3662" i="79"/>
  <c r="F3663" i="79"/>
  <c r="F3664" i="79"/>
  <c r="F3665" i="79"/>
  <c r="F3666" i="79"/>
  <c r="F3667" i="79"/>
  <c r="F3668" i="79"/>
  <c r="F3669" i="79"/>
  <c r="F3670" i="79"/>
  <c r="F3671" i="79"/>
  <c r="F3672" i="79"/>
  <c r="F3673" i="79"/>
  <c r="F3674" i="79"/>
  <c r="F3675" i="79"/>
  <c r="F3676" i="79"/>
  <c r="F3677" i="79"/>
  <c r="F3678" i="79"/>
  <c r="F3679" i="79"/>
  <c r="E3679" i="79"/>
  <c r="D3679" i="79"/>
  <c r="J3637" i="79"/>
  <c r="K3637" i="79"/>
  <c r="L3637" i="79" s="1"/>
  <c r="L3638" i="79" s="1"/>
  <c r="J3638" i="79"/>
  <c r="I3637" i="79"/>
  <c r="I3638" i="79"/>
  <c r="H3638" i="79"/>
  <c r="G3638" i="79"/>
  <c r="F3637" i="79"/>
  <c r="F3638" i="79"/>
  <c r="E3638" i="79"/>
  <c r="D3638" i="79"/>
  <c r="J3592" i="79"/>
  <c r="K3592" i="79"/>
  <c r="L3592" i="79" s="1"/>
  <c r="J3593" i="79"/>
  <c r="K3593" i="79"/>
  <c r="L3593" i="79"/>
  <c r="J3594" i="79"/>
  <c r="K3594" i="79"/>
  <c r="L3594" i="79" s="1"/>
  <c r="J3595" i="79"/>
  <c r="K3595" i="79"/>
  <c r="L3595" i="79"/>
  <c r="J3596" i="79"/>
  <c r="K3596" i="79"/>
  <c r="L3596" i="79" s="1"/>
  <c r="J3610" i="79"/>
  <c r="K3610" i="79"/>
  <c r="L3610" i="79"/>
  <c r="J3611" i="79"/>
  <c r="K3611" i="79"/>
  <c r="L3611" i="79" s="1"/>
  <c r="J3612" i="79"/>
  <c r="K3612" i="79"/>
  <c r="L3612" i="79"/>
  <c r="J3613" i="79"/>
  <c r="K3613" i="79"/>
  <c r="L3613" i="79" s="1"/>
  <c r="J3614" i="79"/>
  <c r="K3614" i="79"/>
  <c r="L3614" i="79"/>
  <c r="J3615" i="79"/>
  <c r="K3615" i="79"/>
  <c r="L3615" i="79" s="1"/>
  <c r="J3616" i="79"/>
  <c r="K3616" i="79"/>
  <c r="L3616" i="79"/>
  <c r="J3617" i="79"/>
  <c r="K3617" i="79"/>
  <c r="L3617" i="79" s="1"/>
  <c r="J3618" i="79"/>
  <c r="K3618" i="79"/>
  <c r="L3618" i="79"/>
  <c r="J3619" i="79"/>
  <c r="K3619" i="79"/>
  <c r="L3619" i="79" s="1"/>
  <c r="J3620" i="79"/>
  <c r="K3620" i="79"/>
  <c r="L3620" i="79"/>
  <c r="J3621" i="79"/>
  <c r="K3621" i="79"/>
  <c r="L3621" i="79" s="1"/>
  <c r="J3622" i="79"/>
  <c r="J3635" i="79" s="1"/>
  <c r="K3622" i="79"/>
  <c r="L3622" i="79"/>
  <c r="J3623" i="79"/>
  <c r="K3623" i="79"/>
  <c r="L3623" i="79" s="1"/>
  <c r="J3624" i="79"/>
  <c r="K3624" i="79"/>
  <c r="L3624" i="79"/>
  <c r="J3625" i="79"/>
  <c r="K3625" i="79"/>
  <c r="L3625" i="79" s="1"/>
  <c r="J3626" i="79"/>
  <c r="K3626" i="79"/>
  <c r="L3626" i="79"/>
  <c r="J3627" i="79"/>
  <c r="K3627" i="79"/>
  <c r="L3627" i="79" s="1"/>
  <c r="J3628" i="79"/>
  <c r="K3628" i="79"/>
  <c r="L3628" i="79"/>
  <c r="J3629" i="79"/>
  <c r="K3629" i="79"/>
  <c r="L3629" i="79" s="1"/>
  <c r="J3630" i="79"/>
  <c r="K3630" i="79"/>
  <c r="L3630" i="79"/>
  <c r="J3631" i="79"/>
  <c r="K3631" i="79"/>
  <c r="L3631" i="79" s="1"/>
  <c r="J3632" i="79"/>
  <c r="K3632" i="79"/>
  <c r="L3632" i="79"/>
  <c r="J3633" i="79"/>
  <c r="K3633" i="79"/>
  <c r="L3633" i="79" s="1"/>
  <c r="J3634" i="79"/>
  <c r="K3634" i="79"/>
  <c r="L3634" i="79"/>
  <c r="K3635" i="79"/>
  <c r="I3592" i="79"/>
  <c r="I3593" i="79"/>
  <c r="I3594" i="79"/>
  <c r="I3595" i="79"/>
  <c r="I3596" i="79"/>
  <c r="I3610" i="79"/>
  <c r="I3611" i="79"/>
  <c r="I3612" i="79"/>
  <c r="I3613" i="79"/>
  <c r="I3614" i="79"/>
  <c r="I3615" i="79"/>
  <c r="I3616" i="79"/>
  <c r="I3617" i="79"/>
  <c r="I3618" i="79"/>
  <c r="I3619" i="79"/>
  <c r="I3620" i="79"/>
  <c r="I3621" i="79"/>
  <c r="I3622" i="79"/>
  <c r="I3623" i="79"/>
  <c r="I3624" i="79"/>
  <c r="I3625" i="79"/>
  <c r="I3626" i="79"/>
  <c r="I3627" i="79"/>
  <c r="I3628" i="79"/>
  <c r="I3629" i="79"/>
  <c r="I3630" i="79"/>
  <c r="I3631" i="79"/>
  <c r="I3632" i="79"/>
  <c r="I3633" i="79"/>
  <c r="I3634" i="79"/>
  <c r="I3635" i="79"/>
  <c r="H3635" i="79"/>
  <c r="G3635" i="79"/>
  <c r="F3592" i="79"/>
  <c r="F3593" i="79"/>
  <c r="F3635" i="79" s="1"/>
  <c r="F3594" i="79"/>
  <c r="F3595" i="79"/>
  <c r="F3596" i="79"/>
  <c r="F3610" i="79"/>
  <c r="F3611" i="79"/>
  <c r="F3612" i="79"/>
  <c r="F3613" i="79"/>
  <c r="F3614" i="79"/>
  <c r="F3615" i="79"/>
  <c r="F3616" i="79"/>
  <c r="F3617" i="79"/>
  <c r="F3618" i="79"/>
  <c r="F3619" i="79"/>
  <c r="F3620" i="79"/>
  <c r="F3621" i="79"/>
  <c r="F3622" i="79"/>
  <c r="F3623" i="79"/>
  <c r="F3624" i="79"/>
  <c r="F3625" i="79"/>
  <c r="F3626" i="79"/>
  <c r="F3627" i="79"/>
  <c r="F3628" i="79"/>
  <c r="F3629" i="79"/>
  <c r="F3630" i="79"/>
  <c r="F3631" i="79"/>
  <c r="F3632" i="79"/>
  <c r="F3633" i="79"/>
  <c r="F3634" i="79"/>
  <c r="E3635" i="79"/>
  <c r="D3635" i="79"/>
  <c r="J3566" i="79"/>
  <c r="K3566" i="79"/>
  <c r="L3566" i="79"/>
  <c r="J3567" i="79"/>
  <c r="K3567" i="79"/>
  <c r="L3567" i="79" s="1"/>
  <c r="J3568" i="79"/>
  <c r="K3568" i="79"/>
  <c r="L3568" i="79"/>
  <c r="J3569" i="79"/>
  <c r="K3569" i="79"/>
  <c r="L3569" i="79" s="1"/>
  <c r="J3570" i="79"/>
  <c r="K3570" i="79"/>
  <c r="L3570" i="79"/>
  <c r="J3571" i="79"/>
  <c r="K3571" i="79"/>
  <c r="L3571" i="79" s="1"/>
  <c r="J3572" i="79"/>
  <c r="K3572" i="79"/>
  <c r="L3572" i="79"/>
  <c r="J3573" i="79"/>
  <c r="K3573" i="79"/>
  <c r="L3573" i="79" s="1"/>
  <c r="J3574" i="79"/>
  <c r="K3574" i="79"/>
  <c r="L3574" i="79"/>
  <c r="J3575" i="79"/>
  <c r="K3575" i="79"/>
  <c r="L3575" i="79" s="1"/>
  <c r="J3576" i="79"/>
  <c r="K3576" i="79"/>
  <c r="L3576" i="79"/>
  <c r="J3577" i="79"/>
  <c r="K3577" i="79"/>
  <c r="L3577" i="79" s="1"/>
  <c r="J3578" i="79"/>
  <c r="K3578" i="79"/>
  <c r="L3578" i="79"/>
  <c r="J3579" i="79"/>
  <c r="K3579" i="79"/>
  <c r="L3579" i="79" s="1"/>
  <c r="J3580" i="79"/>
  <c r="K3580" i="79"/>
  <c r="L3580" i="79"/>
  <c r="J3581" i="79"/>
  <c r="K3581" i="79"/>
  <c r="L3581" i="79" s="1"/>
  <c r="J3582" i="79"/>
  <c r="K3582" i="79"/>
  <c r="L3582" i="79"/>
  <c r="J3583" i="79"/>
  <c r="K3583" i="79"/>
  <c r="L3583" i="79" s="1"/>
  <c r="J3584" i="79"/>
  <c r="K3584" i="79"/>
  <c r="L3584" i="79"/>
  <c r="J3585" i="79"/>
  <c r="K3585" i="79"/>
  <c r="L3585" i="79" s="1"/>
  <c r="J3586" i="79"/>
  <c r="K3586" i="79"/>
  <c r="L3586" i="79"/>
  <c r="J3587" i="79"/>
  <c r="K3587" i="79"/>
  <c r="L3587" i="79" s="1"/>
  <c r="J3588" i="79"/>
  <c r="K3588" i="79"/>
  <c r="L3588" i="79"/>
  <c r="J3589" i="79"/>
  <c r="K3589" i="79"/>
  <c r="L3589" i="79" s="1"/>
  <c r="J3590" i="79"/>
  <c r="I3566" i="79"/>
  <c r="I3567" i="79"/>
  <c r="I3590" i="79" s="1"/>
  <c r="I3568" i="79"/>
  <c r="I3569" i="79"/>
  <c r="I3570" i="79"/>
  <c r="I3571" i="79"/>
  <c r="I3572" i="79"/>
  <c r="I3573" i="79"/>
  <c r="I3574" i="79"/>
  <c r="I3575" i="79"/>
  <c r="I3576" i="79"/>
  <c r="I3577" i="79"/>
  <c r="I3578" i="79"/>
  <c r="I3579" i="79"/>
  <c r="I3580" i="79"/>
  <c r="I3581" i="79"/>
  <c r="I3582" i="79"/>
  <c r="I3583" i="79"/>
  <c r="I3584" i="79"/>
  <c r="I3585" i="79"/>
  <c r="I3586" i="79"/>
  <c r="I3587" i="79"/>
  <c r="I3588" i="79"/>
  <c r="I3589" i="79"/>
  <c r="H3590" i="79"/>
  <c r="G3590" i="79"/>
  <c r="F3566" i="79"/>
  <c r="F3567" i="79"/>
  <c r="F3568" i="79"/>
  <c r="F3569" i="79"/>
  <c r="F3570" i="79"/>
  <c r="F3571" i="79"/>
  <c r="F3572" i="79"/>
  <c r="F3573" i="79"/>
  <c r="F3574" i="79"/>
  <c r="F3575" i="79"/>
  <c r="F3576" i="79"/>
  <c r="F3577" i="79"/>
  <c r="F3578" i="79"/>
  <c r="F3579" i="79"/>
  <c r="F3580" i="79"/>
  <c r="F3581" i="79"/>
  <c r="F3582" i="79"/>
  <c r="F3583" i="79"/>
  <c r="F3584" i="79"/>
  <c r="F3585" i="79"/>
  <c r="F3586" i="79"/>
  <c r="F3587" i="79"/>
  <c r="F3588" i="79"/>
  <c r="F3589" i="79"/>
  <c r="F3590" i="79"/>
  <c r="E3590" i="79"/>
  <c r="D3590" i="79"/>
  <c r="J3520" i="79"/>
  <c r="K3520" i="79"/>
  <c r="L3520" i="79" s="1"/>
  <c r="J3521" i="79"/>
  <c r="K3521" i="79"/>
  <c r="L3521" i="79"/>
  <c r="J3522" i="79"/>
  <c r="K3522" i="79"/>
  <c r="L3522" i="79" s="1"/>
  <c r="J3523" i="79"/>
  <c r="K3523" i="79"/>
  <c r="L3523" i="79"/>
  <c r="J3524" i="79"/>
  <c r="K3524" i="79"/>
  <c r="L3524" i="79" s="1"/>
  <c r="J3525" i="79"/>
  <c r="K3525" i="79"/>
  <c r="L3525" i="79"/>
  <c r="J3526" i="79"/>
  <c r="K3526" i="79"/>
  <c r="L3526" i="79" s="1"/>
  <c r="J3527" i="79"/>
  <c r="K3527" i="79"/>
  <c r="L3527" i="79"/>
  <c r="J3528" i="79"/>
  <c r="K3528" i="79"/>
  <c r="L3528" i="79" s="1"/>
  <c r="J3529" i="79"/>
  <c r="K3529" i="79"/>
  <c r="L3529" i="79"/>
  <c r="J3530" i="79"/>
  <c r="K3530" i="79"/>
  <c r="L3530" i="79" s="1"/>
  <c r="J3531" i="79"/>
  <c r="K3531" i="79"/>
  <c r="L3531" i="79"/>
  <c r="J3532" i="79"/>
  <c r="K3532" i="79"/>
  <c r="L3532" i="79" s="1"/>
  <c r="J3533" i="79"/>
  <c r="K3533" i="79"/>
  <c r="L3533" i="79"/>
  <c r="J3534" i="79"/>
  <c r="K3534" i="79"/>
  <c r="L3534" i="79" s="1"/>
  <c r="J3535" i="79"/>
  <c r="K3535" i="79"/>
  <c r="L3535" i="79"/>
  <c r="J3536" i="79"/>
  <c r="K3536" i="79"/>
  <c r="L3536" i="79" s="1"/>
  <c r="J3537" i="79"/>
  <c r="K3537" i="79"/>
  <c r="L3537" i="79"/>
  <c r="J3538" i="79"/>
  <c r="K3538" i="79"/>
  <c r="L3538" i="79" s="1"/>
  <c r="J3539" i="79"/>
  <c r="K3539" i="79"/>
  <c r="L3539" i="79"/>
  <c r="J3540" i="79"/>
  <c r="K3540" i="79"/>
  <c r="L3540" i="79" s="1"/>
  <c r="J3541" i="79"/>
  <c r="K3541" i="79"/>
  <c r="L3541" i="79"/>
  <c r="J3542" i="79"/>
  <c r="K3542" i="79"/>
  <c r="L3542" i="79" s="1"/>
  <c r="J3543" i="79"/>
  <c r="K3543" i="79"/>
  <c r="L3543" i="79"/>
  <c r="J3544" i="79"/>
  <c r="K3544" i="79"/>
  <c r="L3544" i="79" s="1"/>
  <c r="J3545" i="79"/>
  <c r="K3545" i="79"/>
  <c r="L3545" i="79"/>
  <c r="J3546" i="79"/>
  <c r="K3546" i="79"/>
  <c r="L3546" i="79" s="1"/>
  <c r="J3547" i="79"/>
  <c r="K3547" i="79"/>
  <c r="L3547" i="79"/>
  <c r="J3548" i="79"/>
  <c r="K3548" i="79"/>
  <c r="L3548" i="79" s="1"/>
  <c r="J3562" i="79"/>
  <c r="K3562" i="79"/>
  <c r="L3562" i="79"/>
  <c r="J3563" i="79"/>
  <c r="K3563" i="79"/>
  <c r="L3563" i="79" s="1"/>
  <c r="J3564" i="79"/>
  <c r="I3520" i="79"/>
  <c r="I3521" i="79"/>
  <c r="I3522" i="79"/>
  <c r="I3523" i="79"/>
  <c r="I3524" i="79"/>
  <c r="I3525" i="79"/>
  <c r="I3526" i="79"/>
  <c r="I3527" i="79"/>
  <c r="I3528" i="79"/>
  <c r="I3529" i="79"/>
  <c r="I3530" i="79"/>
  <c r="I3531" i="79"/>
  <c r="I3532" i="79"/>
  <c r="I3533" i="79"/>
  <c r="I3534" i="79"/>
  <c r="I3535" i="79"/>
  <c r="I3536" i="79"/>
  <c r="I3537" i="79"/>
  <c r="I3538" i="79"/>
  <c r="I3539" i="79"/>
  <c r="I3540" i="79"/>
  <c r="I3541" i="79"/>
  <c r="I3542" i="79"/>
  <c r="I3543" i="79"/>
  <c r="I3544" i="79"/>
  <c r="I3545" i="79"/>
  <c r="I3546" i="79"/>
  <c r="I3547" i="79"/>
  <c r="I3548" i="79"/>
  <c r="I3562" i="79"/>
  <c r="I3563" i="79"/>
  <c r="I3564" i="79"/>
  <c r="H3564" i="79"/>
  <c r="G3564" i="79"/>
  <c r="F3520" i="79"/>
  <c r="F3521" i="79"/>
  <c r="F3522" i="79"/>
  <c r="F3523" i="79"/>
  <c r="F3524" i="79"/>
  <c r="F3525" i="79"/>
  <c r="F3526" i="79"/>
  <c r="F3527" i="79"/>
  <c r="F3528" i="79"/>
  <c r="F3529" i="79"/>
  <c r="F3530" i="79"/>
  <c r="F3531" i="79"/>
  <c r="F3532" i="79"/>
  <c r="F3533" i="79"/>
  <c r="F3534" i="79"/>
  <c r="F3535" i="79"/>
  <c r="F3536" i="79"/>
  <c r="F3537" i="79"/>
  <c r="F3538" i="79"/>
  <c r="F3539" i="79"/>
  <c r="F3540" i="79"/>
  <c r="F3541" i="79"/>
  <c r="F3542" i="79"/>
  <c r="F3543" i="79"/>
  <c r="F3544" i="79"/>
  <c r="F3545" i="79"/>
  <c r="F3546" i="79"/>
  <c r="F3547" i="79"/>
  <c r="F3548" i="79"/>
  <c r="F3562" i="79"/>
  <c r="F3563" i="79"/>
  <c r="F3564" i="79"/>
  <c r="E3564" i="79"/>
  <c r="D3564" i="79"/>
  <c r="J3477" i="79"/>
  <c r="K3477" i="79"/>
  <c r="L3477" i="79" s="1"/>
  <c r="J3478" i="79"/>
  <c r="K3478" i="79"/>
  <c r="L3478" i="79"/>
  <c r="J3479" i="79"/>
  <c r="K3479" i="79"/>
  <c r="L3479" i="79" s="1"/>
  <c r="J3480" i="79"/>
  <c r="K3480" i="79"/>
  <c r="L3480" i="79"/>
  <c r="J3481" i="79"/>
  <c r="K3481" i="79"/>
  <c r="L3481" i="79" s="1"/>
  <c r="J3482" i="79"/>
  <c r="K3482" i="79"/>
  <c r="L3482" i="79"/>
  <c r="J3483" i="79"/>
  <c r="K3483" i="79"/>
  <c r="L3483" i="79" s="1"/>
  <c r="J3484" i="79"/>
  <c r="K3484" i="79"/>
  <c r="L3484" i="79"/>
  <c r="J3485" i="79"/>
  <c r="K3485" i="79"/>
  <c r="L3485" i="79" s="1"/>
  <c r="J3486" i="79"/>
  <c r="K3486" i="79"/>
  <c r="L3486" i="79"/>
  <c r="J3487" i="79"/>
  <c r="K3487" i="79"/>
  <c r="L3487" i="79" s="1"/>
  <c r="J3488" i="79"/>
  <c r="K3488" i="79"/>
  <c r="L3488" i="79"/>
  <c r="J3489" i="79"/>
  <c r="K3489" i="79"/>
  <c r="L3489" i="79" s="1"/>
  <c r="J3490" i="79"/>
  <c r="K3490" i="79"/>
  <c r="L3490" i="79"/>
  <c r="J3491" i="79"/>
  <c r="K3491" i="79"/>
  <c r="L3491" i="79" s="1"/>
  <c r="J3492" i="79"/>
  <c r="K3492" i="79"/>
  <c r="L3492" i="79"/>
  <c r="J3493" i="79"/>
  <c r="K3493" i="79"/>
  <c r="L3493" i="79" s="1"/>
  <c r="J3494" i="79"/>
  <c r="J3518" i="79" s="1"/>
  <c r="K3494" i="79"/>
  <c r="L3494" i="79"/>
  <c r="J3495" i="79"/>
  <c r="K3495" i="79"/>
  <c r="L3495" i="79" s="1"/>
  <c r="J3496" i="79"/>
  <c r="K3496" i="79"/>
  <c r="L3496" i="79"/>
  <c r="J3497" i="79"/>
  <c r="K3497" i="79"/>
  <c r="L3497" i="79" s="1"/>
  <c r="J3498" i="79"/>
  <c r="K3498" i="79"/>
  <c r="L3498" i="79"/>
  <c r="J3499" i="79"/>
  <c r="K3499" i="79"/>
  <c r="L3499" i="79" s="1"/>
  <c r="J3500" i="79"/>
  <c r="K3500" i="79"/>
  <c r="L3500" i="79"/>
  <c r="J3514" i="79"/>
  <c r="K3514" i="79"/>
  <c r="L3514" i="79" s="1"/>
  <c r="J3515" i="79"/>
  <c r="K3515" i="79"/>
  <c r="L3515" i="79"/>
  <c r="J3516" i="79"/>
  <c r="K3516" i="79"/>
  <c r="L3516" i="79" s="1"/>
  <c r="J3517" i="79"/>
  <c r="K3517" i="79"/>
  <c r="L3517" i="79"/>
  <c r="K3518" i="79"/>
  <c r="I3477" i="79"/>
  <c r="I3478" i="79"/>
  <c r="I3479" i="79"/>
  <c r="I3480" i="79"/>
  <c r="I3481" i="79"/>
  <c r="I3482" i="79"/>
  <c r="I3483" i="79"/>
  <c r="I3484" i="79"/>
  <c r="I3485" i="79"/>
  <c r="I3486" i="79"/>
  <c r="I3487" i="79"/>
  <c r="I3488" i="79"/>
  <c r="I3489" i="79"/>
  <c r="I3490" i="79"/>
  <c r="I3491" i="79"/>
  <c r="I3492" i="79"/>
  <c r="I3493" i="79"/>
  <c r="I3494" i="79"/>
  <c r="I3495" i="79"/>
  <c r="I3496" i="79"/>
  <c r="I3497" i="79"/>
  <c r="I3498" i="79"/>
  <c r="I3499" i="79"/>
  <c r="I3500" i="79"/>
  <c r="I3514" i="79"/>
  <c r="I3515" i="79"/>
  <c r="I3516" i="79"/>
  <c r="I3517" i="79"/>
  <c r="I3518" i="79"/>
  <c r="H3518" i="79"/>
  <c r="G3518" i="79"/>
  <c r="F3477" i="79"/>
  <c r="F3478" i="79"/>
  <c r="F3518" i="79" s="1"/>
  <c r="F3479" i="79"/>
  <c r="F3480" i="79"/>
  <c r="F3481" i="79"/>
  <c r="F3482" i="79"/>
  <c r="F3483" i="79"/>
  <c r="F3484" i="79"/>
  <c r="F3485" i="79"/>
  <c r="F3486" i="79"/>
  <c r="F3487" i="79"/>
  <c r="F3488" i="79"/>
  <c r="F3489" i="79"/>
  <c r="F3490" i="79"/>
  <c r="F3491" i="79"/>
  <c r="F3492" i="79"/>
  <c r="F3493" i="79"/>
  <c r="F3494" i="79"/>
  <c r="F3495" i="79"/>
  <c r="F3496" i="79"/>
  <c r="F3497" i="79"/>
  <c r="F3498" i="79"/>
  <c r="F3499" i="79"/>
  <c r="F3500" i="79"/>
  <c r="F3514" i="79"/>
  <c r="F3515" i="79"/>
  <c r="F3516" i="79"/>
  <c r="F3517" i="79"/>
  <c r="E3518" i="79"/>
  <c r="D3518" i="79"/>
  <c r="J3451" i="79"/>
  <c r="J3475" i="79" s="1"/>
  <c r="K3451" i="79"/>
  <c r="L3451" i="79"/>
  <c r="J3452" i="79"/>
  <c r="K3452" i="79"/>
  <c r="L3452" i="79" s="1"/>
  <c r="J3466" i="79"/>
  <c r="K3466" i="79"/>
  <c r="L3466" i="79"/>
  <c r="J3467" i="79"/>
  <c r="K3467" i="79"/>
  <c r="L3467" i="79" s="1"/>
  <c r="J3468" i="79"/>
  <c r="K3468" i="79"/>
  <c r="L3468" i="79"/>
  <c r="J3469" i="79"/>
  <c r="K3469" i="79"/>
  <c r="L3469" i="79" s="1"/>
  <c r="J3470" i="79"/>
  <c r="K3470" i="79"/>
  <c r="L3470" i="79"/>
  <c r="J3471" i="79"/>
  <c r="K3471" i="79"/>
  <c r="L3471" i="79" s="1"/>
  <c r="J3472" i="79"/>
  <c r="K3472" i="79"/>
  <c r="L3472" i="79"/>
  <c r="J3473" i="79"/>
  <c r="K3473" i="79"/>
  <c r="L3473" i="79" s="1"/>
  <c r="J3474" i="79"/>
  <c r="K3474" i="79"/>
  <c r="L3474" i="79"/>
  <c r="K3475" i="79"/>
  <c r="I3451" i="79"/>
  <c r="I3475" i="79" s="1"/>
  <c r="I3452" i="79"/>
  <c r="I3466" i="79"/>
  <c r="I3467" i="79"/>
  <c r="I3468" i="79"/>
  <c r="I3469" i="79"/>
  <c r="I3470" i="79"/>
  <c r="I3471" i="79"/>
  <c r="I3472" i="79"/>
  <c r="I3473" i="79"/>
  <c r="I3474" i="79"/>
  <c r="H3475" i="79"/>
  <c r="G3475" i="79"/>
  <c r="F3451" i="79"/>
  <c r="F3475" i="79" s="1"/>
  <c r="F3452" i="79"/>
  <c r="F3466" i="79"/>
  <c r="F3467" i="79"/>
  <c r="F3468" i="79"/>
  <c r="F3469" i="79"/>
  <c r="F3470" i="79"/>
  <c r="F3471" i="79"/>
  <c r="F3472" i="79"/>
  <c r="F3473" i="79"/>
  <c r="F3474" i="79"/>
  <c r="E3475" i="79"/>
  <c r="D3475" i="79"/>
  <c r="J3440" i="79"/>
  <c r="K3440" i="79"/>
  <c r="L3440" i="79"/>
  <c r="J3441" i="79"/>
  <c r="K3441" i="79"/>
  <c r="L3441" i="79" s="1"/>
  <c r="J3442" i="79"/>
  <c r="J3449" i="79" s="1"/>
  <c r="K3442" i="79"/>
  <c r="L3442" i="79"/>
  <c r="J3443" i="79"/>
  <c r="K3443" i="79"/>
  <c r="L3443" i="79" s="1"/>
  <c r="J3444" i="79"/>
  <c r="K3444" i="79"/>
  <c r="L3444" i="79"/>
  <c r="J3445" i="79"/>
  <c r="K3445" i="79"/>
  <c r="L3445" i="79" s="1"/>
  <c r="J3446" i="79"/>
  <c r="K3446" i="79"/>
  <c r="L3446" i="79"/>
  <c r="J3447" i="79"/>
  <c r="K3447" i="79"/>
  <c r="L3447" i="79" s="1"/>
  <c r="J3448" i="79"/>
  <c r="K3448" i="79"/>
  <c r="L3448" i="79"/>
  <c r="K3449" i="79"/>
  <c r="I3440" i="79"/>
  <c r="I3449" i="79" s="1"/>
  <c r="I3441" i="79"/>
  <c r="I3442" i="79"/>
  <c r="I3443" i="79"/>
  <c r="I3444" i="79"/>
  <c r="I3445" i="79"/>
  <c r="I3446" i="79"/>
  <c r="I3447" i="79"/>
  <c r="I3448" i="79"/>
  <c r="H3449" i="79"/>
  <c r="G3449" i="79"/>
  <c r="F3440" i="79"/>
  <c r="F3449" i="79" s="1"/>
  <c r="F3441" i="79"/>
  <c r="F3442" i="79"/>
  <c r="F3443" i="79"/>
  <c r="F3444" i="79"/>
  <c r="F3445" i="79"/>
  <c r="F3446" i="79"/>
  <c r="F3447" i="79"/>
  <c r="F3448" i="79"/>
  <c r="E3449" i="79"/>
  <c r="D3449" i="79"/>
  <c r="J3404" i="79"/>
  <c r="K3404" i="79"/>
  <c r="L3404" i="79"/>
  <c r="J3418" i="79"/>
  <c r="K3418" i="79"/>
  <c r="L3418" i="79" s="1"/>
  <c r="J3419" i="79"/>
  <c r="K3419" i="79"/>
  <c r="L3419" i="79"/>
  <c r="J3420" i="79"/>
  <c r="K3420" i="79"/>
  <c r="L3420" i="79" s="1"/>
  <c r="J3421" i="79"/>
  <c r="K3421" i="79"/>
  <c r="L3421" i="79"/>
  <c r="J3422" i="79"/>
  <c r="K3422" i="79"/>
  <c r="L3422" i="79" s="1"/>
  <c r="J3423" i="79"/>
  <c r="K3423" i="79"/>
  <c r="L3423" i="79"/>
  <c r="J3424" i="79"/>
  <c r="K3424" i="79"/>
  <c r="L3424" i="79" s="1"/>
  <c r="J3425" i="79"/>
  <c r="K3425" i="79"/>
  <c r="L3425" i="79"/>
  <c r="J3426" i="79"/>
  <c r="K3426" i="79"/>
  <c r="L3426" i="79" s="1"/>
  <c r="J3427" i="79"/>
  <c r="K3427" i="79"/>
  <c r="L3427" i="79"/>
  <c r="J3428" i="79"/>
  <c r="K3428" i="79"/>
  <c r="L3428" i="79" s="1"/>
  <c r="J3429" i="79"/>
  <c r="K3429" i="79"/>
  <c r="L3429" i="79"/>
  <c r="J3430" i="79"/>
  <c r="K3430" i="79"/>
  <c r="L3430" i="79" s="1"/>
  <c r="J3431" i="79"/>
  <c r="K3431" i="79"/>
  <c r="L3431" i="79"/>
  <c r="J3432" i="79"/>
  <c r="K3432" i="79"/>
  <c r="L3432" i="79" s="1"/>
  <c r="J3433" i="79"/>
  <c r="K3433" i="79"/>
  <c r="L3433" i="79"/>
  <c r="J3434" i="79"/>
  <c r="K3434" i="79"/>
  <c r="L3434" i="79" s="1"/>
  <c r="J3435" i="79"/>
  <c r="K3435" i="79"/>
  <c r="L3435" i="79"/>
  <c r="J3436" i="79"/>
  <c r="K3436" i="79"/>
  <c r="L3436" i="79" s="1"/>
  <c r="J3437" i="79"/>
  <c r="J3438" i="79" s="1"/>
  <c r="K3437" i="79"/>
  <c r="L3437" i="79"/>
  <c r="K3438" i="79"/>
  <c r="I3404" i="79"/>
  <c r="I3418" i="79"/>
  <c r="I3419" i="79"/>
  <c r="I3420" i="79"/>
  <c r="I3421" i="79"/>
  <c r="I3422" i="79"/>
  <c r="I3423" i="79"/>
  <c r="I3424" i="79"/>
  <c r="I3425" i="79"/>
  <c r="I3426" i="79"/>
  <c r="I3427" i="79"/>
  <c r="I3438" i="79" s="1"/>
  <c r="I3428" i="79"/>
  <c r="I3429" i="79"/>
  <c r="I3430" i="79"/>
  <c r="I3431" i="79"/>
  <c r="I3432" i="79"/>
  <c r="I3433" i="79"/>
  <c r="I3434" i="79"/>
  <c r="I3435" i="79"/>
  <c r="I3436" i="79"/>
  <c r="I3437" i="79"/>
  <c r="H3438" i="79"/>
  <c r="G3438" i="79"/>
  <c r="F3404" i="79"/>
  <c r="F3418" i="79"/>
  <c r="F3419" i="79"/>
  <c r="F3420" i="79"/>
  <c r="F3421" i="79"/>
  <c r="F3422" i="79"/>
  <c r="F3423" i="79"/>
  <c r="F3424" i="79"/>
  <c r="F3425" i="79"/>
  <c r="F3426" i="79"/>
  <c r="F3427" i="79"/>
  <c r="F3428" i="79"/>
  <c r="F3429" i="79"/>
  <c r="F3430" i="79"/>
  <c r="F3431" i="79"/>
  <c r="F3438" i="79" s="1"/>
  <c r="F3432" i="79"/>
  <c r="F3433" i="79"/>
  <c r="F3434" i="79"/>
  <c r="F3435" i="79"/>
  <c r="F3436" i="79"/>
  <c r="F3437" i="79"/>
  <c r="E3438" i="79"/>
  <c r="D3438" i="79"/>
  <c r="J3374" i="79"/>
  <c r="K3374" i="79"/>
  <c r="L3374" i="79"/>
  <c r="J3375" i="79"/>
  <c r="K3375" i="79"/>
  <c r="L3375" i="79" s="1"/>
  <c r="J3376" i="79"/>
  <c r="K3376" i="79"/>
  <c r="L3376" i="79"/>
  <c r="J3377" i="79"/>
  <c r="K3377" i="79"/>
  <c r="L3377" i="79" s="1"/>
  <c r="J3378" i="79"/>
  <c r="K3378" i="79"/>
  <c r="L3378" i="79"/>
  <c r="J3379" i="79"/>
  <c r="K3379" i="79"/>
  <c r="L3379" i="79" s="1"/>
  <c r="J3380" i="79"/>
  <c r="K3380" i="79"/>
  <c r="L3380" i="79"/>
  <c r="J3381" i="79"/>
  <c r="K3381" i="79"/>
  <c r="L3381" i="79" s="1"/>
  <c r="J3382" i="79"/>
  <c r="K3382" i="79"/>
  <c r="L3382" i="79"/>
  <c r="J3383" i="79"/>
  <c r="K3383" i="79"/>
  <c r="L3383" i="79" s="1"/>
  <c r="J3384" i="79"/>
  <c r="K3384" i="79"/>
  <c r="L3384" i="79"/>
  <c r="J3385" i="79"/>
  <c r="K3385" i="79"/>
  <c r="L3385" i="79" s="1"/>
  <c r="J3386" i="79"/>
  <c r="K3386" i="79"/>
  <c r="L3386" i="79"/>
  <c r="J3387" i="79"/>
  <c r="K3387" i="79"/>
  <c r="L3387" i="79" s="1"/>
  <c r="J3388" i="79"/>
  <c r="K3388" i="79"/>
  <c r="L3388" i="79"/>
  <c r="J3389" i="79"/>
  <c r="K3389" i="79"/>
  <c r="L3389" i="79" s="1"/>
  <c r="J3390" i="79"/>
  <c r="K3390" i="79"/>
  <c r="L3390" i="79"/>
  <c r="J3391" i="79"/>
  <c r="K3391" i="79"/>
  <c r="L3391" i="79" s="1"/>
  <c r="J3392" i="79"/>
  <c r="K3392" i="79"/>
  <c r="L3392" i="79"/>
  <c r="J3393" i="79"/>
  <c r="K3393" i="79"/>
  <c r="L3393" i="79" s="1"/>
  <c r="J3394" i="79"/>
  <c r="K3394" i="79"/>
  <c r="L3394" i="79"/>
  <c r="J3395" i="79"/>
  <c r="K3395" i="79"/>
  <c r="L3395" i="79" s="1"/>
  <c r="J3396" i="79"/>
  <c r="K3396" i="79"/>
  <c r="L3396" i="79"/>
  <c r="J3397" i="79"/>
  <c r="K3397" i="79"/>
  <c r="L3397" i="79" s="1"/>
  <c r="J3398" i="79"/>
  <c r="K3398" i="79"/>
  <c r="L3398" i="79"/>
  <c r="J3399" i="79"/>
  <c r="K3399" i="79"/>
  <c r="L3399" i="79" s="1"/>
  <c r="J3400" i="79"/>
  <c r="K3400" i="79"/>
  <c r="L3400" i="79"/>
  <c r="J3401" i="79"/>
  <c r="K3401" i="79"/>
  <c r="L3401" i="79" s="1"/>
  <c r="K3402" i="79"/>
  <c r="J3402" i="79"/>
  <c r="I3374" i="79"/>
  <c r="I3375" i="79"/>
  <c r="I3376" i="79"/>
  <c r="I3377" i="79"/>
  <c r="I3378" i="79"/>
  <c r="I3379" i="79"/>
  <c r="I3380" i="79"/>
  <c r="I3381" i="79"/>
  <c r="I3382" i="79"/>
  <c r="I3383" i="79"/>
  <c r="I3384" i="79"/>
  <c r="I3385" i="79"/>
  <c r="I3386" i="79"/>
  <c r="I3387" i="79"/>
  <c r="I3388" i="79"/>
  <c r="I3389" i="79"/>
  <c r="I3390" i="79"/>
  <c r="I3391" i="79"/>
  <c r="I3392" i="79"/>
  <c r="I3393" i="79"/>
  <c r="I3394" i="79"/>
  <c r="I3395" i="79"/>
  <c r="I3396" i="79"/>
  <c r="I3397" i="79"/>
  <c r="I3398" i="79"/>
  <c r="I3399" i="79"/>
  <c r="I3400" i="79"/>
  <c r="I3401" i="79"/>
  <c r="I3402" i="79"/>
  <c r="H3402" i="79"/>
  <c r="G3402" i="79"/>
  <c r="F3374" i="79"/>
  <c r="F3375" i="79"/>
  <c r="F3376" i="79"/>
  <c r="F3377" i="79"/>
  <c r="F3378" i="79"/>
  <c r="F3379" i="79"/>
  <c r="F3380" i="79"/>
  <c r="F3381" i="79"/>
  <c r="F3382" i="79"/>
  <c r="F3383" i="79"/>
  <c r="F3384" i="79"/>
  <c r="F3385" i="79"/>
  <c r="F3386" i="79"/>
  <c r="F3387" i="79"/>
  <c r="F3388" i="79"/>
  <c r="F3389" i="79"/>
  <c r="F3390" i="79"/>
  <c r="F3391" i="79"/>
  <c r="F3392" i="79"/>
  <c r="F3393" i="79"/>
  <c r="F3394" i="79"/>
  <c r="F3395" i="79"/>
  <c r="F3396" i="79"/>
  <c r="F3397" i="79"/>
  <c r="F3398" i="79"/>
  <c r="F3399" i="79"/>
  <c r="F3400" i="79"/>
  <c r="F3401" i="79"/>
  <c r="F3402" i="79"/>
  <c r="E3402" i="79"/>
  <c r="D3402" i="79"/>
  <c r="J3353" i="79"/>
  <c r="K3353" i="79"/>
  <c r="L3353" i="79" s="1"/>
  <c r="J3354" i="79"/>
  <c r="K3354" i="79"/>
  <c r="L3354" i="79"/>
  <c r="J3355" i="79"/>
  <c r="K3355" i="79"/>
  <c r="L3355" i="79" s="1"/>
  <c r="J3356" i="79"/>
  <c r="K3356" i="79"/>
  <c r="L3356" i="79"/>
  <c r="J3370" i="79"/>
  <c r="K3370" i="79"/>
  <c r="L3370" i="79"/>
  <c r="J3371" i="79"/>
  <c r="K3371" i="79"/>
  <c r="L3371" i="79" s="1"/>
  <c r="K3372" i="79"/>
  <c r="J3372" i="79"/>
  <c r="I3353" i="79"/>
  <c r="I3354" i="79"/>
  <c r="I3355" i="79"/>
  <c r="I3356" i="79"/>
  <c r="I3370" i="79"/>
  <c r="I3371" i="79"/>
  <c r="I3372" i="79"/>
  <c r="H3372" i="79"/>
  <c r="G3372" i="79"/>
  <c r="F3353" i="79"/>
  <c r="F3354" i="79"/>
  <c r="F3355" i="79"/>
  <c r="F3356" i="79"/>
  <c r="F3370" i="79"/>
  <c r="F3371" i="79"/>
  <c r="F3372" i="79"/>
  <c r="E3372" i="79"/>
  <c r="D3372" i="79"/>
  <c r="J3329" i="79"/>
  <c r="K3329" i="79"/>
  <c r="L3329" i="79"/>
  <c r="J3330" i="79"/>
  <c r="K3330" i="79"/>
  <c r="L3330" i="79" s="1"/>
  <c r="J3331" i="79"/>
  <c r="K3331" i="79"/>
  <c r="L3331" i="79"/>
  <c r="J3332" i="79"/>
  <c r="K3332" i="79"/>
  <c r="L3332" i="79" s="1"/>
  <c r="J3333" i="79"/>
  <c r="K3333" i="79"/>
  <c r="L3333" i="79"/>
  <c r="J3334" i="79"/>
  <c r="K3334" i="79"/>
  <c r="L3334" i="79" s="1"/>
  <c r="J3335" i="79"/>
  <c r="K3335" i="79"/>
  <c r="L3335" i="79"/>
  <c r="J3336" i="79"/>
  <c r="K3336" i="79"/>
  <c r="L3336" i="79" s="1"/>
  <c r="J3337" i="79"/>
  <c r="K3337" i="79"/>
  <c r="L3337" i="79"/>
  <c r="J3338" i="79"/>
  <c r="K3338" i="79"/>
  <c r="L3338" i="79" s="1"/>
  <c r="J3339" i="79"/>
  <c r="K3339" i="79"/>
  <c r="L3339" i="79"/>
  <c r="J3340" i="79"/>
  <c r="K3340" i="79"/>
  <c r="L3340" i="79" s="1"/>
  <c r="J3341" i="79"/>
  <c r="K3341" i="79"/>
  <c r="L3341" i="79"/>
  <c r="J3342" i="79"/>
  <c r="K3342" i="79"/>
  <c r="L3342" i="79" s="1"/>
  <c r="J3343" i="79"/>
  <c r="K3343" i="79"/>
  <c r="L3343" i="79"/>
  <c r="J3344" i="79"/>
  <c r="K3344" i="79"/>
  <c r="L3344" i="79" s="1"/>
  <c r="J3345" i="79"/>
  <c r="K3345" i="79"/>
  <c r="L3345" i="79"/>
  <c r="J3346" i="79"/>
  <c r="K3346" i="79"/>
  <c r="L3346" i="79" s="1"/>
  <c r="J3347" i="79"/>
  <c r="K3347" i="79"/>
  <c r="L3347" i="79"/>
  <c r="J3348" i="79"/>
  <c r="K3348" i="79"/>
  <c r="L3348" i="79" s="1"/>
  <c r="J3349" i="79"/>
  <c r="K3349" i="79"/>
  <c r="L3349" i="79" s="1"/>
  <c r="J3350" i="79"/>
  <c r="J3351" i="79" s="1"/>
  <c r="K3350" i="79"/>
  <c r="L3350" i="79"/>
  <c r="K3351" i="79"/>
  <c r="I3329" i="79"/>
  <c r="I3330" i="79"/>
  <c r="I3331" i="79"/>
  <c r="I3332" i="79"/>
  <c r="I3333" i="79"/>
  <c r="I3334" i="79"/>
  <c r="I3335" i="79"/>
  <c r="I3336" i="79"/>
  <c r="I3337" i="79"/>
  <c r="I3338" i="79"/>
  <c r="I3339" i="79"/>
  <c r="I3340" i="79"/>
  <c r="I3341" i="79"/>
  <c r="I3342" i="79"/>
  <c r="I3343" i="79"/>
  <c r="I3344" i="79"/>
  <c r="I3345" i="79"/>
  <c r="I3346" i="79"/>
  <c r="I3347" i="79"/>
  <c r="I3348" i="79"/>
  <c r="I3349" i="79"/>
  <c r="I3350" i="79"/>
  <c r="I3351" i="79"/>
  <c r="H3351" i="79"/>
  <c r="G3351" i="79"/>
  <c r="F3329" i="79"/>
  <c r="F3330" i="79"/>
  <c r="F3351" i="79" s="1"/>
  <c r="F3331" i="79"/>
  <c r="F3332" i="79"/>
  <c r="F3333" i="79"/>
  <c r="F3334" i="79"/>
  <c r="F3335" i="79"/>
  <c r="F3336" i="79"/>
  <c r="F3337" i="79"/>
  <c r="F3338" i="79"/>
  <c r="F3339" i="79"/>
  <c r="F3340" i="79"/>
  <c r="F3341" i="79"/>
  <c r="F3342" i="79"/>
  <c r="F3343" i="79"/>
  <c r="F3344" i="79"/>
  <c r="F3345" i="79"/>
  <c r="F3346" i="79"/>
  <c r="F3347" i="79"/>
  <c r="F3348" i="79"/>
  <c r="F3349" i="79"/>
  <c r="F3350" i="79"/>
  <c r="E3351" i="79"/>
  <c r="D3351" i="79"/>
  <c r="J3286" i="79"/>
  <c r="K3286" i="79"/>
  <c r="L3286" i="79"/>
  <c r="J3287" i="79"/>
  <c r="K3287" i="79"/>
  <c r="L3287" i="79" s="1"/>
  <c r="J3288" i="79"/>
  <c r="K3288" i="79"/>
  <c r="L3288" i="79"/>
  <c r="J3289" i="79"/>
  <c r="K3289" i="79"/>
  <c r="L3289" i="79" s="1"/>
  <c r="J3290" i="79"/>
  <c r="K3290" i="79"/>
  <c r="L3290" i="79"/>
  <c r="J3291" i="79"/>
  <c r="K3291" i="79"/>
  <c r="L3291" i="79" s="1"/>
  <c r="J3292" i="79"/>
  <c r="K3292" i="79"/>
  <c r="L3292" i="79"/>
  <c r="J3293" i="79"/>
  <c r="K3293" i="79"/>
  <c r="L3293" i="79" s="1"/>
  <c r="J3294" i="79"/>
  <c r="K3294" i="79"/>
  <c r="L3294" i="79"/>
  <c r="J3295" i="79"/>
  <c r="K3295" i="79"/>
  <c r="L3295" i="79" s="1"/>
  <c r="J3296" i="79"/>
  <c r="K3296" i="79"/>
  <c r="L3296" i="79"/>
  <c r="J3297" i="79"/>
  <c r="K3297" i="79"/>
  <c r="L3297" i="79" s="1"/>
  <c r="J3298" i="79"/>
  <c r="K3298" i="79"/>
  <c r="L3298" i="79"/>
  <c r="J3299" i="79"/>
  <c r="K3299" i="79"/>
  <c r="L3299" i="79" s="1"/>
  <c r="J3300" i="79"/>
  <c r="K3300" i="79"/>
  <c r="L3300" i="79"/>
  <c r="J3301" i="79"/>
  <c r="K3301" i="79"/>
  <c r="L3301" i="79" s="1"/>
  <c r="J3302" i="79"/>
  <c r="K3302" i="79"/>
  <c r="L3302" i="79"/>
  <c r="J3303" i="79"/>
  <c r="K3303" i="79"/>
  <c r="L3303" i="79" s="1"/>
  <c r="J3304" i="79"/>
  <c r="K3304" i="79"/>
  <c r="L3304" i="79"/>
  <c r="J3305" i="79"/>
  <c r="K3305" i="79"/>
  <c r="L3305" i="79" s="1"/>
  <c r="J3306" i="79"/>
  <c r="K3306" i="79"/>
  <c r="L3306" i="79"/>
  <c r="J3307" i="79"/>
  <c r="K3307" i="79"/>
  <c r="L3307" i="79" s="1"/>
  <c r="J3308" i="79"/>
  <c r="K3308" i="79"/>
  <c r="L3308" i="79"/>
  <c r="J3322" i="79"/>
  <c r="K3322" i="79"/>
  <c r="L3322" i="79" s="1"/>
  <c r="J3323" i="79"/>
  <c r="K3323" i="79"/>
  <c r="L3323" i="79"/>
  <c r="J3324" i="79"/>
  <c r="K3324" i="79"/>
  <c r="L3324" i="79" s="1"/>
  <c r="J3325" i="79"/>
  <c r="K3325" i="79"/>
  <c r="L3325" i="79"/>
  <c r="J3326" i="79"/>
  <c r="K3326" i="79"/>
  <c r="L3326" i="79" s="1"/>
  <c r="J3327" i="79"/>
  <c r="I3286" i="79"/>
  <c r="I3287" i="79"/>
  <c r="I3327" i="79" s="1"/>
  <c r="I3288" i="79"/>
  <c r="I3289" i="79"/>
  <c r="I3290" i="79"/>
  <c r="I3291" i="79"/>
  <c r="I3292" i="79"/>
  <c r="I3293" i="79"/>
  <c r="I3294" i="79"/>
  <c r="I3295" i="79"/>
  <c r="I3296" i="79"/>
  <c r="I3297" i="79"/>
  <c r="I3298" i="79"/>
  <c r="I3299" i="79"/>
  <c r="I3300" i="79"/>
  <c r="I3301" i="79"/>
  <c r="I3302" i="79"/>
  <c r="I3303" i="79"/>
  <c r="I3304" i="79"/>
  <c r="I3305" i="79"/>
  <c r="I3306" i="79"/>
  <c r="I3307" i="79"/>
  <c r="I3308" i="79"/>
  <c r="I3322" i="79"/>
  <c r="I3323" i="79"/>
  <c r="I3324" i="79"/>
  <c r="I3325" i="79"/>
  <c r="I3326" i="79"/>
  <c r="H3327" i="79"/>
  <c r="G3327" i="79"/>
  <c r="F3286" i="79"/>
  <c r="F3287" i="79"/>
  <c r="F3288" i="79"/>
  <c r="F3289" i="79"/>
  <c r="F3290" i="79"/>
  <c r="F3291" i="79"/>
  <c r="F3292" i="79"/>
  <c r="F3293" i="79"/>
  <c r="F3294" i="79"/>
  <c r="F3295" i="79"/>
  <c r="F3296" i="79"/>
  <c r="F3297" i="79"/>
  <c r="F3298" i="79"/>
  <c r="F3299" i="79"/>
  <c r="F3300" i="79"/>
  <c r="F3301" i="79"/>
  <c r="F3302" i="79"/>
  <c r="F3303" i="79"/>
  <c r="F3304" i="79"/>
  <c r="F3305" i="79"/>
  <c r="F3306" i="79"/>
  <c r="F3307" i="79"/>
  <c r="F3308" i="79"/>
  <c r="F3322" i="79"/>
  <c r="F3323" i="79"/>
  <c r="F3324" i="79"/>
  <c r="F3325" i="79"/>
  <c r="F3326" i="79"/>
  <c r="F3327" i="79"/>
  <c r="E3327" i="79"/>
  <c r="D3327" i="79"/>
  <c r="J3255" i="79"/>
  <c r="K3255" i="79"/>
  <c r="L3255" i="79" s="1"/>
  <c r="J3256" i="79"/>
  <c r="K3256" i="79"/>
  <c r="L3256" i="79"/>
  <c r="J3257" i="79"/>
  <c r="K3257" i="79"/>
  <c r="L3257" i="79" s="1"/>
  <c r="J3258" i="79"/>
  <c r="K3258" i="79"/>
  <c r="L3258" i="79"/>
  <c r="J3259" i="79"/>
  <c r="K3259" i="79"/>
  <c r="L3259" i="79" s="1"/>
  <c r="J3260" i="79"/>
  <c r="K3260" i="79"/>
  <c r="L3260" i="79"/>
  <c r="J3274" i="79"/>
  <c r="K3274" i="79"/>
  <c r="L3274" i="79" s="1"/>
  <c r="J3275" i="79"/>
  <c r="K3275" i="79"/>
  <c r="L3275" i="79"/>
  <c r="J3276" i="79"/>
  <c r="K3276" i="79"/>
  <c r="L3276" i="79" s="1"/>
  <c r="J3277" i="79"/>
  <c r="K3277" i="79"/>
  <c r="L3277" i="79"/>
  <c r="J3278" i="79"/>
  <c r="K3278" i="79"/>
  <c r="L3278" i="79" s="1"/>
  <c r="J3279" i="79"/>
  <c r="K3279" i="79"/>
  <c r="L3279" i="79"/>
  <c r="J3280" i="79"/>
  <c r="K3280" i="79"/>
  <c r="L3280" i="79" s="1"/>
  <c r="J3281" i="79"/>
  <c r="K3281" i="79"/>
  <c r="L3281" i="79"/>
  <c r="J3282" i="79"/>
  <c r="K3282" i="79"/>
  <c r="L3282" i="79" s="1"/>
  <c r="J3283" i="79"/>
  <c r="J3284" i="79" s="1"/>
  <c r="K3283" i="79"/>
  <c r="L3283" i="79"/>
  <c r="K3284" i="79"/>
  <c r="I3255" i="79"/>
  <c r="I3256" i="79"/>
  <c r="I3257" i="79"/>
  <c r="I3258" i="79"/>
  <c r="I3259" i="79"/>
  <c r="I3260" i="79"/>
  <c r="I3274" i="79"/>
  <c r="I3275" i="79"/>
  <c r="I3276" i="79"/>
  <c r="I3277" i="79"/>
  <c r="I3278" i="79"/>
  <c r="I3279" i="79"/>
  <c r="I3280" i="79"/>
  <c r="I3281" i="79"/>
  <c r="I3282" i="79"/>
  <c r="I3283" i="79"/>
  <c r="I3284" i="79"/>
  <c r="H3284" i="79"/>
  <c r="G3284" i="79"/>
  <c r="F3255" i="79"/>
  <c r="F3256" i="79"/>
  <c r="F3284" i="79" s="1"/>
  <c r="F3257" i="79"/>
  <c r="F3258" i="79"/>
  <c r="F3259" i="79"/>
  <c r="F3260" i="79"/>
  <c r="F3274" i="79"/>
  <c r="F3275" i="79"/>
  <c r="F3276" i="79"/>
  <c r="F3277" i="79"/>
  <c r="F3278" i="79"/>
  <c r="F3279" i="79"/>
  <c r="F3280" i="79"/>
  <c r="F3281" i="79"/>
  <c r="F3282" i="79"/>
  <c r="F3283" i="79"/>
  <c r="E3284" i="79"/>
  <c r="D3284" i="79"/>
  <c r="J3231" i="79"/>
  <c r="K3231" i="79"/>
  <c r="L3231" i="79"/>
  <c r="J3232" i="79"/>
  <c r="K3232" i="79"/>
  <c r="L3232" i="79" s="1"/>
  <c r="J3233" i="79"/>
  <c r="K3233" i="79"/>
  <c r="L3233" i="79"/>
  <c r="J3234" i="79"/>
  <c r="K3234" i="79"/>
  <c r="L3234" i="79" s="1"/>
  <c r="J3235" i="79"/>
  <c r="K3235" i="79"/>
  <c r="L3235" i="79"/>
  <c r="J3236" i="79"/>
  <c r="K3236" i="79"/>
  <c r="L3236" i="79" s="1"/>
  <c r="J3237" i="79"/>
  <c r="K3237" i="79"/>
  <c r="L3237" i="79"/>
  <c r="J3238" i="79"/>
  <c r="K3238" i="79"/>
  <c r="L3238" i="79" s="1"/>
  <c r="J3239" i="79"/>
  <c r="K3239" i="79"/>
  <c r="L3239" i="79"/>
  <c r="J3240" i="79"/>
  <c r="K3240" i="79"/>
  <c r="L3240" i="79" s="1"/>
  <c r="J3241" i="79"/>
  <c r="K3241" i="79"/>
  <c r="L3241" i="79"/>
  <c r="J3242" i="79"/>
  <c r="K3242" i="79"/>
  <c r="L3242" i="79" s="1"/>
  <c r="J3243" i="79"/>
  <c r="K3243" i="79"/>
  <c r="L3243" i="79"/>
  <c r="J3244" i="79"/>
  <c r="K3244" i="79"/>
  <c r="L3244" i="79" s="1"/>
  <c r="J3245" i="79"/>
  <c r="K3245" i="79"/>
  <c r="L3245" i="79"/>
  <c r="J3246" i="79"/>
  <c r="K3246" i="79"/>
  <c r="L3246" i="79" s="1"/>
  <c r="J3247" i="79"/>
  <c r="K3247" i="79"/>
  <c r="L3247" i="79"/>
  <c r="J3248" i="79"/>
  <c r="K3248" i="79"/>
  <c r="L3248" i="79" s="1"/>
  <c r="J3249" i="79"/>
  <c r="K3249" i="79"/>
  <c r="L3249" i="79"/>
  <c r="J3250" i="79"/>
  <c r="K3250" i="79"/>
  <c r="L3250" i="79" s="1"/>
  <c r="J3251" i="79"/>
  <c r="K3251" i="79"/>
  <c r="L3251" i="79"/>
  <c r="J3252" i="79"/>
  <c r="K3252" i="79"/>
  <c r="L3252" i="79" s="1"/>
  <c r="K3253" i="79"/>
  <c r="J3253" i="79"/>
  <c r="I3231" i="79"/>
  <c r="I3232" i="79"/>
  <c r="I3233" i="79"/>
  <c r="I3234" i="79"/>
  <c r="I3235" i="79"/>
  <c r="I3236" i="79"/>
  <c r="I3237" i="79"/>
  <c r="I3238" i="79"/>
  <c r="I3239" i="79"/>
  <c r="I3240" i="79"/>
  <c r="I3241" i="79"/>
  <c r="I3242" i="79"/>
  <c r="I3243" i="79"/>
  <c r="I3244" i="79"/>
  <c r="I3245" i="79"/>
  <c r="I3246" i="79"/>
  <c r="I3247" i="79"/>
  <c r="I3248" i="79"/>
  <c r="I3249" i="79"/>
  <c r="I3250" i="79"/>
  <c r="I3251" i="79"/>
  <c r="I3252" i="79"/>
  <c r="I3253" i="79"/>
  <c r="H3253" i="79"/>
  <c r="G3253" i="79"/>
  <c r="F3231" i="79"/>
  <c r="F3232" i="79"/>
  <c r="F3233" i="79"/>
  <c r="F3234" i="79"/>
  <c r="F3235" i="79"/>
  <c r="F3236" i="79"/>
  <c r="F3237" i="79"/>
  <c r="F3238" i="79"/>
  <c r="F3239" i="79"/>
  <c r="F3240" i="79"/>
  <c r="F3241" i="79"/>
  <c r="F3242" i="79"/>
  <c r="F3243" i="79"/>
  <c r="F3244" i="79"/>
  <c r="F3245" i="79"/>
  <c r="F3246" i="79"/>
  <c r="F3247" i="79"/>
  <c r="F3248" i="79"/>
  <c r="F3249" i="79"/>
  <c r="F3250" i="79"/>
  <c r="F3251" i="79"/>
  <c r="F3252" i="79"/>
  <c r="F3253" i="79"/>
  <c r="E3253" i="79"/>
  <c r="D3253" i="79"/>
  <c r="J3191" i="79"/>
  <c r="K3191" i="79"/>
  <c r="L3191" i="79"/>
  <c r="J3192" i="79"/>
  <c r="K3192" i="79"/>
  <c r="L3192" i="79" s="1"/>
  <c r="J3193" i="79"/>
  <c r="K3193" i="79"/>
  <c r="L3193" i="79"/>
  <c r="J3194" i="79"/>
  <c r="K3194" i="79"/>
  <c r="L3194" i="79" s="1"/>
  <c r="J3195" i="79"/>
  <c r="K3195" i="79"/>
  <c r="L3195" i="79"/>
  <c r="J3196" i="79"/>
  <c r="K3196" i="79"/>
  <c r="L3196" i="79" s="1"/>
  <c r="J3197" i="79"/>
  <c r="K3197" i="79"/>
  <c r="L3197" i="79"/>
  <c r="J3198" i="79"/>
  <c r="K3198" i="79"/>
  <c r="L3198" i="79" s="1"/>
  <c r="J3199" i="79"/>
  <c r="K3199" i="79"/>
  <c r="L3199" i="79"/>
  <c r="J3200" i="79"/>
  <c r="K3200" i="79"/>
  <c r="L3200" i="79" s="1"/>
  <c r="J3201" i="79"/>
  <c r="K3201" i="79"/>
  <c r="L3201" i="79"/>
  <c r="J3202" i="79"/>
  <c r="K3202" i="79"/>
  <c r="L3202" i="79" s="1"/>
  <c r="J3203" i="79"/>
  <c r="K3203" i="79"/>
  <c r="L3203" i="79"/>
  <c r="J3204" i="79"/>
  <c r="K3204" i="79"/>
  <c r="L3204" i="79" s="1"/>
  <c r="J3205" i="79"/>
  <c r="K3205" i="79"/>
  <c r="L3205" i="79"/>
  <c r="J3206" i="79"/>
  <c r="K3206" i="79"/>
  <c r="L3206" i="79" s="1"/>
  <c r="J3207" i="79"/>
  <c r="K3207" i="79"/>
  <c r="L3207" i="79"/>
  <c r="J3208" i="79"/>
  <c r="K3208" i="79"/>
  <c r="L3208" i="79" s="1"/>
  <c r="J3209" i="79"/>
  <c r="K3209" i="79"/>
  <c r="L3209" i="79"/>
  <c r="J3210" i="79"/>
  <c r="K3210" i="79"/>
  <c r="L3210" i="79" s="1"/>
  <c r="J3211" i="79"/>
  <c r="K3211" i="79"/>
  <c r="L3211" i="79"/>
  <c r="J3212" i="79"/>
  <c r="K3212" i="79"/>
  <c r="L3212" i="79" s="1"/>
  <c r="J3226" i="79"/>
  <c r="K3226" i="79"/>
  <c r="L3226" i="79"/>
  <c r="J3227" i="79"/>
  <c r="K3227" i="79"/>
  <c r="L3227" i="79" s="1"/>
  <c r="J3228" i="79"/>
  <c r="K3228" i="79"/>
  <c r="L3228" i="79"/>
  <c r="K3229" i="79"/>
  <c r="J3229" i="79"/>
  <c r="I3191" i="79"/>
  <c r="I3192" i="79"/>
  <c r="I3193" i="79"/>
  <c r="I3194" i="79"/>
  <c r="I3195" i="79"/>
  <c r="I3196" i="79"/>
  <c r="I3197" i="79"/>
  <c r="I3198" i="79"/>
  <c r="I3199" i="79"/>
  <c r="I3200" i="79"/>
  <c r="I3201" i="79"/>
  <c r="I3202" i="79"/>
  <c r="I3203" i="79"/>
  <c r="I3204" i="79"/>
  <c r="I3205" i="79"/>
  <c r="I3206" i="79"/>
  <c r="I3207" i="79"/>
  <c r="I3208" i="79"/>
  <c r="I3209" i="79"/>
  <c r="I3210" i="79"/>
  <c r="I3211" i="79"/>
  <c r="I3212" i="79"/>
  <c r="I3226" i="79"/>
  <c r="I3227" i="79"/>
  <c r="I3228" i="79"/>
  <c r="I3229" i="79"/>
  <c r="H3229" i="79"/>
  <c r="G3229" i="79"/>
  <c r="F3191" i="79"/>
  <c r="F3192" i="79"/>
  <c r="F3193" i="79"/>
  <c r="F3194" i="79"/>
  <c r="F3195" i="79"/>
  <c r="F3196" i="79"/>
  <c r="F3197" i="79"/>
  <c r="F3198" i="79"/>
  <c r="F3199" i="79"/>
  <c r="F3200" i="79"/>
  <c r="F3201" i="79"/>
  <c r="F3202" i="79"/>
  <c r="F3203" i="79"/>
  <c r="F3204" i="79"/>
  <c r="F3205" i="79"/>
  <c r="F3206" i="79"/>
  <c r="F3207" i="79"/>
  <c r="F3208" i="79"/>
  <c r="F3209" i="79"/>
  <c r="F3210" i="79"/>
  <c r="F3211" i="79"/>
  <c r="F3212" i="79"/>
  <c r="F3226" i="79"/>
  <c r="F3227" i="79"/>
  <c r="F3228" i="79"/>
  <c r="F3229" i="79"/>
  <c r="E3229" i="79"/>
  <c r="D3229" i="79"/>
  <c r="J3145" i="79"/>
  <c r="K3145" i="79"/>
  <c r="L3145" i="79" s="1"/>
  <c r="J3146" i="79"/>
  <c r="K3146" i="79"/>
  <c r="L3146" i="79"/>
  <c r="J3147" i="79"/>
  <c r="K3147" i="79"/>
  <c r="L3147" i="79" s="1"/>
  <c r="J3148" i="79"/>
  <c r="K3148" i="79"/>
  <c r="L3148" i="79"/>
  <c r="J3149" i="79"/>
  <c r="K3149" i="79"/>
  <c r="L3149" i="79" s="1"/>
  <c r="J3150" i="79"/>
  <c r="K3150" i="79"/>
  <c r="L3150" i="79"/>
  <c r="J3151" i="79"/>
  <c r="K3151" i="79"/>
  <c r="L3151" i="79" s="1"/>
  <c r="J3152" i="79"/>
  <c r="K3152" i="79"/>
  <c r="L3152" i="79"/>
  <c r="J3153" i="79"/>
  <c r="K3153" i="79"/>
  <c r="L3153" i="79" s="1"/>
  <c r="J3154" i="79"/>
  <c r="K3154" i="79"/>
  <c r="L3154" i="79"/>
  <c r="J3155" i="79"/>
  <c r="K3155" i="79"/>
  <c r="L3155" i="79" s="1"/>
  <c r="J3156" i="79"/>
  <c r="K3156" i="79"/>
  <c r="L3156" i="79"/>
  <c r="J3157" i="79"/>
  <c r="K3157" i="79"/>
  <c r="L3157" i="79" s="1"/>
  <c r="J3158" i="79"/>
  <c r="K3158" i="79"/>
  <c r="L3158" i="79"/>
  <c r="J3159" i="79"/>
  <c r="K3159" i="79"/>
  <c r="L3159" i="79" s="1"/>
  <c r="J3160" i="79"/>
  <c r="K3160" i="79"/>
  <c r="L3160" i="79"/>
  <c r="J3161" i="79"/>
  <c r="K3161" i="79"/>
  <c r="L3161" i="79" s="1"/>
  <c r="J3162" i="79"/>
  <c r="K3162" i="79"/>
  <c r="L3162" i="79"/>
  <c r="J3163" i="79"/>
  <c r="K3163" i="79"/>
  <c r="L3163" i="79" s="1"/>
  <c r="J3164" i="79"/>
  <c r="K3164" i="79"/>
  <c r="L3164" i="79"/>
  <c r="J3178" i="79"/>
  <c r="K3178" i="79"/>
  <c r="L3178" i="79" s="1"/>
  <c r="J3179" i="79"/>
  <c r="K3179" i="79"/>
  <c r="L3179" i="79"/>
  <c r="J3180" i="79"/>
  <c r="K3180" i="79"/>
  <c r="L3180" i="79" s="1"/>
  <c r="J3181" i="79"/>
  <c r="K3181" i="79"/>
  <c r="L3181" i="79"/>
  <c r="J3182" i="79"/>
  <c r="K3182" i="79"/>
  <c r="L3182" i="79" s="1"/>
  <c r="J3183" i="79"/>
  <c r="K3183" i="79"/>
  <c r="L3183" i="79"/>
  <c r="J3184" i="79"/>
  <c r="K3184" i="79"/>
  <c r="L3184" i="79" s="1"/>
  <c r="J3185" i="79"/>
  <c r="K3185" i="79"/>
  <c r="L3185" i="79"/>
  <c r="J3186" i="79"/>
  <c r="K3186" i="79"/>
  <c r="L3186" i="79" s="1"/>
  <c r="J3187" i="79"/>
  <c r="K3187" i="79"/>
  <c r="L3187" i="79"/>
  <c r="J3188" i="79"/>
  <c r="K3188" i="79"/>
  <c r="L3188" i="79" s="1"/>
  <c r="K3189" i="79"/>
  <c r="J3189" i="79"/>
  <c r="I3145" i="79"/>
  <c r="I3146" i="79"/>
  <c r="I3147" i="79"/>
  <c r="I3148" i="79"/>
  <c r="I3149" i="79"/>
  <c r="I3150" i="79"/>
  <c r="I3151" i="79"/>
  <c r="I3152" i="79"/>
  <c r="I3153" i="79"/>
  <c r="I3154" i="79"/>
  <c r="I3155" i="79"/>
  <c r="I3156" i="79"/>
  <c r="I3157" i="79"/>
  <c r="I3158" i="79"/>
  <c r="I3159" i="79"/>
  <c r="I3160" i="79"/>
  <c r="I3161" i="79"/>
  <c r="I3162" i="79"/>
  <c r="I3163" i="79"/>
  <c r="I3164" i="79"/>
  <c r="I3178" i="79"/>
  <c r="I3179" i="79"/>
  <c r="I3180" i="79"/>
  <c r="I3181" i="79"/>
  <c r="I3182" i="79"/>
  <c r="I3183" i="79"/>
  <c r="I3184" i="79"/>
  <c r="I3185" i="79"/>
  <c r="I3186" i="79"/>
  <c r="I3187" i="79"/>
  <c r="I3188" i="79"/>
  <c r="I3189" i="79"/>
  <c r="H3189" i="79"/>
  <c r="G3189" i="79"/>
  <c r="F3145" i="79"/>
  <c r="F3146" i="79"/>
  <c r="F3147" i="79"/>
  <c r="F3148" i="79"/>
  <c r="F3149" i="79"/>
  <c r="F3150" i="79"/>
  <c r="F3151" i="79"/>
  <c r="F3152" i="79"/>
  <c r="F3153" i="79"/>
  <c r="F3154" i="79"/>
  <c r="F3155" i="79"/>
  <c r="F3156" i="79"/>
  <c r="F3157" i="79"/>
  <c r="F3158" i="79"/>
  <c r="F3159" i="79"/>
  <c r="F3160" i="79"/>
  <c r="F3161" i="79"/>
  <c r="F3162" i="79"/>
  <c r="F3163" i="79"/>
  <c r="F3164" i="79"/>
  <c r="F3178" i="79"/>
  <c r="F3179" i="79"/>
  <c r="F3180" i="79"/>
  <c r="F3181" i="79"/>
  <c r="F3182" i="79"/>
  <c r="F3183" i="79"/>
  <c r="F3184" i="79"/>
  <c r="F3185" i="79"/>
  <c r="F3186" i="79"/>
  <c r="F3187" i="79"/>
  <c r="F3188" i="79"/>
  <c r="F3189" i="79"/>
  <c r="E3189" i="79"/>
  <c r="D3189" i="79"/>
  <c r="J3107" i="79"/>
  <c r="K3107" i="79"/>
  <c r="L3107" i="79" s="1"/>
  <c r="J3108" i="79"/>
  <c r="K3108" i="79"/>
  <c r="L3108" i="79"/>
  <c r="J3109" i="79"/>
  <c r="K3109" i="79"/>
  <c r="L3109" i="79" s="1"/>
  <c r="J3110" i="79"/>
  <c r="K3110" i="79"/>
  <c r="L3110" i="79"/>
  <c r="J3111" i="79"/>
  <c r="K3111" i="79"/>
  <c r="L3111" i="79" s="1"/>
  <c r="J3112" i="79"/>
  <c r="K3112" i="79"/>
  <c r="L3112" i="79"/>
  <c r="J3113" i="79"/>
  <c r="K3113" i="79"/>
  <c r="L3113" i="79" s="1"/>
  <c r="J3114" i="79"/>
  <c r="K3114" i="79"/>
  <c r="L3114" i="79"/>
  <c r="J3115" i="79"/>
  <c r="K3115" i="79"/>
  <c r="L3115" i="79" s="1"/>
  <c r="J3116" i="79"/>
  <c r="K3116" i="79"/>
  <c r="L3116" i="79"/>
  <c r="J3130" i="79"/>
  <c r="K3130" i="79"/>
  <c r="L3130" i="79" s="1"/>
  <c r="J3131" i="79"/>
  <c r="K3131" i="79"/>
  <c r="L3131" i="79"/>
  <c r="J3132" i="79"/>
  <c r="K3132" i="79"/>
  <c r="L3132" i="79" s="1"/>
  <c r="J3133" i="79"/>
  <c r="K3133" i="79"/>
  <c r="L3133" i="79"/>
  <c r="J3134" i="79"/>
  <c r="K3134" i="79"/>
  <c r="L3134" i="79" s="1"/>
  <c r="J3135" i="79"/>
  <c r="K3135" i="79"/>
  <c r="L3135" i="79"/>
  <c r="J3136" i="79"/>
  <c r="K3136" i="79"/>
  <c r="L3136" i="79" s="1"/>
  <c r="J3137" i="79"/>
  <c r="K3137" i="79"/>
  <c r="L3137" i="79"/>
  <c r="J3138" i="79"/>
  <c r="K3138" i="79"/>
  <c r="L3138" i="79" s="1"/>
  <c r="J3139" i="79"/>
  <c r="K3139" i="79"/>
  <c r="L3139" i="79"/>
  <c r="J3140" i="79"/>
  <c r="K3140" i="79"/>
  <c r="L3140" i="79" s="1"/>
  <c r="J3141" i="79"/>
  <c r="K3141" i="79"/>
  <c r="L3141" i="79"/>
  <c r="J3142" i="79"/>
  <c r="K3142" i="79"/>
  <c r="L3142" i="79" s="1"/>
  <c r="K3143" i="79"/>
  <c r="J3143" i="79"/>
  <c r="I3107" i="79"/>
  <c r="I3108" i="79"/>
  <c r="I3109" i="79"/>
  <c r="I3110" i="79"/>
  <c r="I3111" i="79"/>
  <c r="I3112" i="79"/>
  <c r="I3113" i="79"/>
  <c r="I3114" i="79"/>
  <c r="I3115" i="79"/>
  <c r="I3116" i="79"/>
  <c r="I3130" i="79"/>
  <c r="I3131" i="79"/>
  <c r="I3132" i="79"/>
  <c r="I3133" i="79"/>
  <c r="I3134" i="79"/>
  <c r="I3135" i="79"/>
  <c r="I3136" i="79"/>
  <c r="I3137" i="79"/>
  <c r="I3138" i="79"/>
  <c r="I3139" i="79"/>
  <c r="I3140" i="79"/>
  <c r="I3141" i="79"/>
  <c r="I3142" i="79"/>
  <c r="I3143" i="79"/>
  <c r="H3143" i="79"/>
  <c r="G3143" i="79"/>
  <c r="F3107" i="79"/>
  <c r="F3108" i="79"/>
  <c r="F3109" i="79"/>
  <c r="F3110" i="79"/>
  <c r="F3111" i="79"/>
  <c r="F3112" i="79"/>
  <c r="F3113" i="79"/>
  <c r="F3114" i="79"/>
  <c r="F3115" i="79"/>
  <c r="F3116" i="79"/>
  <c r="F3130" i="79"/>
  <c r="F3131" i="79"/>
  <c r="F3132" i="79"/>
  <c r="F3133" i="79"/>
  <c r="F3134" i="79"/>
  <c r="F3135" i="79"/>
  <c r="F3136" i="79"/>
  <c r="F3137" i="79"/>
  <c r="F3138" i="79"/>
  <c r="F3139" i="79"/>
  <c r="F3140" i="79"/>
  <c r="F3141" i="79"/>
  <c r="F3142" i="79"/>
  <c r="F3143" i="79"/>
  <c r="E3143" i="79"/>
  <c r="D3143" i="79"/>
  <c r="J3090" i="79"/>
  <c r="K3090" i="79"/>
  <c r="L3090" i="79" s="1"/>
  <c r="J3091" i="79"/>
  <c r="K3091" i="79"/>
  <c r="L3091" i="79"/>
  <c r="J3092" i="79"/>
  <c r="K3092" i="79"/>
  <c r="L3092" i="79"/>
  <c r="J3093" i="79"/>
  <c r="K3093" i="79"/>
  <c r="L3093" i="79" s="1"/>
  <c r="J3094" i="79"/>
  <c r="K3094" i="79"/>
  <c r="L3094" i="79"/>
  <c r="J3095" i="79"/>
  <c r="K3095" i="79"/>
  <c r="L3095" i="79" s="1"/>
  <c r="J3096" i="79"/>
  <c r="K3096" i="79"/>
  <c r="L3096" i="79"/>
  <c r="J3097" i="79"/>
  <c r="K3097" i="79"/>
  <c r="L3097" i="79" s="1"/>
  <c r="J3098" i="79"/>
  <c r="K3098" i="79"/>
  <c r="L3098" i="79"/>
  <c r="J3099" i="79"/>
  <c r="K3099" i="79"/>
  <c r="L3099" i="79" s="1"/>
  <c r="J3100" i="79"/>
  <c r="K3100" i="79"/>
  <c r="L3100" i="79"/>
  <c r="J3101" i="79"/>
  <c r="K3101" i="79"/>
  <c r="L3101" i="79" s="1"/>
  <c r="J3102" i="79"/>
  <c r="K3102" i="79"/>
  <c r="L3102" i="79"/>
  <c r="J3103" i="79"/>
  <c r="K3103" i="79"/>
  <c r="L3103" i="79" s="1"/>
  <c r="J3104" i="79"/>
  <c r="K3104" i="79"/>
  <c r="L3104" i="79"/>
  <c r="K3105" i="79"/>
  <c r="J3105" i="79"/>
  <c r="I3090" i="79"/>
  <c r="I3091" i="79"/>
  <c r="I3092" i="79"/>
  <c r="I3093" i="79"/>
  <c r="I3094" i="79"/>
  <c r="I3095" i="79"/>
  <c r="I3096" i="79"/>
  <c r="I3097" i="79"/>
  <c r="I3098" i="79"/>
  <c r="I3099" i="79"/>
  <c r="I3100" i="79"/>
  <c r="I3101" i="79"/>
  <c r="I3102" i="79"/>
  <c r="I3103" i="79"/>
  <c r="I3104" i="79"/>
  <c r="I3105" i="79" s="1"/>
  <c r="H3105" i="79"/>
  <c r="G3105" i="79"/>
  <c r="F3090" i="79"/>
  <c r="F3091" i="79"/>
  <c r="F3092" i="79"/>
  <c r="F3093" i="79"/>
  <c r="F3094" i="79"/>
  <c r="F3095" i="79"/>
  <c r="F3096" i="79"/>
  <c r="F3097" i="79"/>
  <c r="F3098" i="79"/>
  <c r="F3099" i="79"/>
  <c r="F3100" i="79"/>
  <c r="F3101" i="79"/>
  <c r="F3102" i="79"/>
  <c r="F3103" i="79"/>
  <c r="F3104" i="79"/>
  <c r="F3105" i="79"/>
  <c r="E3105" i="79"/>
  <c r="D3105" i="79"/>
  <c r="J3054" i="79"/>
  <c r="K3054" i="79"/>
  <c r="L3054" i="79"/>
  <c r="J3055" i="79"/>
  <c r="K3055" i="79"/>
  <c r="L3055" i="79" s="1"/>
  <c r="J3056" i="79"/>
  <c r="K3056" i="79"/>
  <c r="L3056" i="79"/>
  <c r="J3057" i="79"/>
  <c r="K3057" i="79"/>
  <c r="L3057" i="79"/>
  <c r="J3058" i="79"/>
  <c r="K3058" i="79"/>
  <c r="L3058" i="79" s="1"/>
  <c r="J3059" i="79"/>
  <c r="K3059" i="79"/>
  <c r="L3059" i="79"/>
  <c r="J3060" i="79"/>
  <c r="K3060" i="79"/>
  <c r="L3060" i="79" s="1"/>
  <c r="J3061" i="79"/>
  <c r="K3061" i="79"/>
  <c r="L3061" i="79"/>
  <c r="J3062" i="79"/>
  <c r="K3062" i="79"/>
  <c r="L3062" i="79" s="1"/>
  <c r="J3063" i="79"/>
  <c r="K3063" i="79"/>
  <c r="L3063" i="79"/>
  <c r="J3064" i="79"/>
  <c r="K3064" i="79"/>
  <c r="L3064" i="79" s="1"/>
  <c r="J3065" i="79"/>
  <c r="K3065" i="79"/>
  <c r="L3065" i="79"/>
  <c r="J3066" i="79"/>
  <c r="K3066" i="79"/>
  <c r="L3066" i="79" s="1"/>
  <c r="J3067" i="79"/>
  <c r="K3067" i="79"/>
  <c r="L3067" i="79"/>
  <c r="J3068" i="79"/>
  <c r="K3068" i="79"/>
  <c r="L3068" i="79" s="1"/>
  <c r="J3082" i="79"/>
  <c r="K3082" i="79"/>
  <c r="L3082" i="79"/>
  <c r="J3083" i="79"/>
  <c r="K3083" i="79"/>
  <c r="L3083" i="79" s="1"/>
  <c r="J3084" i="79"/>
  <c r="K3084" i="79"/>
  <c r="L3084" i="79"/>
  <c r="J3085" i="79"/>
  <c r="K3085" i="79"/>
  <c r="L3085" i="79" s="1"/>
  <c r="J3086" i="79"/>
  <c r="K3086" i="79"/>
  <c r="L3086" i="79"/>
  <c r="J3087" i="79"/>
  <c r="K3087" i="79"/>
  <c r="L3087" i="79" s="1"/>
  <c r="K3088" i="79"/>
  <c r="J3088" i="79"/>
  <c r="I3054" i="79"/>
  <c r="I3055" i="79"/>
  <c r="I3056" i="79"/>
  <c r="I3057" i="79"/>
  <c r="I3058" i="79"/>
  <c r="I3059" i="79"/>
  <c r="I3060" i="79"/>
  <c r="I3061" i="79"/>
  <c r="I3062" i="79"/>
  <c r="I3063" i="79"/>
  <c r="I3064" i="79"/>
  <c r="I3065" i="79"/>
  <c r="I3066" i="79"/>
  <c r="I3067" i="79"/>
  <c r="I3068" i="79"/>
  <c r="I3082" i="79"/>
  <c r="I3083" i="79"/>
  <c r="I3084" i="79"/>
  <c r="I3085" i="79"/>
  <c r="I3086" i="79"/>
  <c r="I3087" i="79"/>
  <c r="I3088" i="79"/>
  <c r="H3088" i="79"/>
  <c r="G3088" i="79"/>
  <c r="F3054" i="79"/>
  <c r="F3055" i="79"/>
  <c r="F3056" i="79"/>
  <c r="F3057" i="79"/>
  <c r="F3058" i="79"/>
  <c r="F3059" i="79"/>
  <c r="F3060" i="79"/>
  <c r="F3061" i="79"/>
  <c r="F3062" i="79"/>
  <c r="F3063" i="79"/>
  <c r="F3064" i="79"/>
  <c r="F3065" i="79"/>
  <c r="F3066" i="79"/>
  <c r="F3067" i="79"/>
  <c r="F3068" i="79"/>
  <c r="F3082" i="79"/>
  <c r="F3083" i="79"/>
  <c r="F3084" i="79"/>
  <c r="F3085" i="79"/>
  <c r="F3086" i="79"/>
  <c r="F3087" i="79"/>
  <c r="F3088" i="79"/>
  <c r="E3088" i="79"/>
  <c r="D3088" i="79"/>
  <c r="J3020" i="79"/>
  <c r="K3020" i="79"/>
  <c r="L3020" i="79" s="1"/>
  <c r="J3034" i="79"/>
  <c r="K3034" i="79"/>
  <c r="L3034" i="79"/>
  <c r="J3035" i="79"/>
  <c r="K3035" i="79"/>
  <c r="L3035" i="79" s="1"/>
  <c r="J3036" i="79"/>
  <c r="K3036" i="79"/>
  <c r="L3036" i="79"/>
  <c r="J3037" i="79"/>
  <c r="K3037" i="79"/>
  <c r="L3037" i="79" s="1"/>
  <c r="J3038" i="79"/>
  <c r="K3038" i="79"/>
  <c r="L3038" i="79"/>
  <c r="J3039" i="79"/>
  <c r="K3039" i="79"/>
  <c r="L3039" i="79" s="1"/>
  <c r="J3040" i="79"/>
  <c r="K3040" i="79"/>
  <c r="L3040" i="79"/>
  <c r="J3041" i="79"/>
  <c r="K3041" i="79"/>
  <c r="L3041" i="79" s="1"/>
  <c r="J3042" i="79"/>
  <c r="K3042" i="79"/>
  <c r="L3042" i="79"/>
  <c r="J3043" i="79"/>
  <c r="K3043" i="79"/>
  <c r="L3043" i="79" s="1"/>
  <c r="J3044" i="79"/>
  <c r="K3044" i="79"/>
  <c r="L3044" i="79"/>
  <c r="J3045" i="79"/>
  <c r="K3045" i="79"/>
  <c r="L3045" i="79" s="1"/>
  <c r="J3046" i="79"/>
  <c r="K3046" i="79"/>
  <c r="L3046" i="79"/>
  <c r="J3047" i="79"/>
  <c r="K3047" i="79"/>
  <c r="L3047" i="79" s="1"/>
  <c r="J3048" i="79"/>
  <c r="K3048" i="79"/>
  <c r="L3048" i="79"/>
  <c r="J3049" i="79"/>
  <c r="K3049" i="79"/>
  <c r="L3049" i="79" s="1"/>
  <c r="J3050" i="79"/>
  <c r="K3050" i="79"/>
  <c r="L3050" i="79"/>
  <c r="J3051" i="79"/>
  <c r="K3051" i="79"/>
  <c r="L3051" i="79" s="1"/>
  <c r="K3052" i="79"/>
  <c r="J3052" i="79"/>
  <c r="I3020" i="79"/>
  <c r="I3034" i="79"/>
  <c r="I3035" i="79"/>
  <c r="I3036" i="79"/>
  <c r="I3037" i="79"/>
  <c r="I3038" i="79"/>
  <c r="I3039" i="79"/>
  <c r="I3040" i="79"/>
  <c r="I3041" i="79"/>
  <c r="I3042" i="79"/>
  <c r="I3043" i="79"/>
  <c r="I3044" i="79"/>
  <c r="I3045" i="79"/>
  <c r="I3046" i="79"/>
  <c r="I3047" i="79"/>
  <c r="I3048" i="79"/>
  <c r="I3049" i="79"/>
  <c r="I3050" i="79"/>
  <c r="I3051" i="79"/>
  <c r="I3052" i="79"/>
  <c r="H3052" i="79"/>
  <c r="G3052" i="79"/>
  <c r="F3020" i="79"/>
  <c r="F3034" i="79"/>
  <c r="F3035" i="79"/>
  <c r="F3036" i="79"/>
  <c r="F3037" i="79"/>
  <c r="F3038" i="79"/>
  <c r="F3039" i="79"/>
  <c r="F3040" i="79"/>
  <c r="F3041" i="79"/>
  <c r="F3042" i="79"/>
  <c r="F3043" i="79"/>
  <c r="F3044" i="79"/>
  <c r="F3045" i="79"/>
  <c r="F3046" i="79"/>
  <c r="F3047" i="79"/>
  <c r="F3048" i="79"/>
  <c r="F3049" i="79"/>
  <c r="F3050" i="79"/>
  <c r="F3051" i="79"/>
  <c r="F3052" i="79"/>
  <c r="E3052" i="79"/>
  <c r="D3052" i="79"/>
  <c r="J2992" i="79"/>
  <c r="K2992" i="79"/>
  <c r="L2992" i="79"/>
  <c r="J2993" i="79"/>
  <c r="K2993" i="79"/>
  <c r="L2993" i="79"/>
  <c r="J2994" i="79"/>
  <c r="K2994" i="79"/>
  <c r="L2994" i="79" s="1"/>
  <c r="J2995" i="79"/>
  <c r="K2995" i="79"/>
  <c r="L2995" i="79"/>
  <c r="J2996" i="79"/>
  <c r="K2996" i="79"/>
  <c r="L2996" i="79" s="1"/>
  <c r="J2997" i="79"/>
  <c r="K2997" i="79"/>
  <c r="L2997" i="79"/>
  <c r="J2998" i="79"/>
  <c r="K2998" i="79"/>
  <c r="L2998" i="79" s="1"/>
  <c r="J2999" i="79"/>
  <c r="K2999" i="79"/>
  <c r="L2999" i="79"/>
  <c r="J3000" i="79"/>
  <c r="K3000" i="79"/>
  <c r="L3000" i="79" s="1"/>
  <c r="J3001" i="79"/>
  <c r="K3001" i="79"/>
  <c r="L3001" i="79"/>
  <c r="J3002" i="79"/>
  <c r="K3002" i="79"/>
  <c r="L3002" i="79" s="1"/>
  <c r="J3003" i="79"/>
  <c r="K3003" i="79"/>
  <c r="L3003" i="79"/>
  <c r="J3004" i="79"/>
  <c r="K3004" i="79"/>
  <c r="L3004" i="79" s="1"/>
  <c r="J3005" i="79"/>
  <c r="K3005" i="79"/>
  <c r="L3005" i="79"/>
  <c r="J3006" i="79"/>
  <c r="K3006" i="79"/>
  <c r="L3006" i="79" s="1"/>
  <c r="J3007" i="79"/>
  <c r="K3007" i="79"/>
  <c r="L3007" i="79"/>
  <c r="J3008" i="79"/>
  <c r="K3008" i="79"/>
  <c r="L3008" i="79" s="1"/>
  <c r="J3009" i="79"/>
  <c r="K3009" i="79"/>
  <c r="L3009" i="79"/>
  <c r="J3010" i="79"/>
  <c r="K3010" i="79"/>
  <c r="L3010" i="79" s="1"/>
  <c r="J3011" i="79"/>
  <c r="K3011" i="79"/>
  <c r="L3011" i="79"/>
  <c r="J3012" i="79"/>
  <c r="K3012" i="79"/>
  <c r="L3012" i="79" s="1"/>
  <c r="J3013" i="79"/>
  <c r="K3013" i="79"/>
  <c r="L3013" i="79"/>
  <c r="J3014" i="79"/>
  <c r="K3014" i="79"/>
  <c r="L3014" i="79" s="1"/>
  <c r="J3015" i="79"/>
  <c r="K3015" i="79"/>
  <c r="L3015" i="79"/>
  <c r="J3016" i="79"/>
  <c r="K3016" i="79"/>
  <c r="L3016" i="79" s="1"/>
  <c r="J3017" i="79"/>
  <c r="K3017" i="79"/>
  <c r="L3017" i="79"/>
  <c r="K3018" i="79"/>
  <c r="J3018" i="79"/>
  <c r="I2992" i="79"/>
  <c r="I2993" i="79"/>
  <c r="I2994" i="79"/>
  <c r="I2995" i="79"/>
  <c r="I2996" i="79"/>
  <c r="I2997" i="79"/>
  <c r="I2998" i="79"/>
  <c r="I2999" i="79"/>
  <c r="I3000" i="79"/>
  <c r="I3001" i="79"/>
  <c r="I3002" i="79"/>
  <c r="I3003" i="79"/>
  <c r="I3004" i="79"/>
  <c r="I3005" i="79"/>
  <c r="I3006" i="79"/>
  <c r="I3007" i="79"/>
  <c r="I3008" i="79"/>
  <c r="I3009" i="79"/>
  <c r="I3010" i="79"/>
  <c r="I3011" i="79"/>
  <c r="I3012" i="79"/>
  <c r="I3013" i="79"/>
  <c r="I3014" i="79"/>
  <c r="I3015" i="79"/>
  <c r="I3016" i="79"/>
  <c r="I3017" i="79"/>
  <c r="I3018" i="79"/>
  <c r="H3018" i="79"/>
  <c r="G3018" i="79"/>
  <c r="F2992" i="79"/>
  <c r="F2993" i="79"/>
  <c r="F2994" i="79"/>
  <c r="F2995" i="79"/>
  <c r="F2996" i="79"/>
  <c r="F2997" i="79"/>
  <c r="F2998" i="79"/>
  <c r="F2999" i="79"/>
  <c r="F3000" i="79"/>
  <c r="F3001" i="79"/>
  <c r="F3002" i="79"/>
  <c r="F3003" i="79"/>
  <c r="F3004" i="79"/>
  <c r="F3005" i="79"/>
  <c r="F3006" i="79"/>
  <c r="F3007" i="79"/>
  <c r="F3008" i="79"/>
  <c r="F3009" i="79"/>
  <c r="F3010" i="79"/>
  <c r="F3011" i="79"/>
  <c r="F3012" i="79"/>
  <c r="F3013" i="79"/>
  <c r="F3014" i="79"/>
  <c r="F3015" i="79"/>
  <c r="F3016" i="79"/>
  <c r="F3017" i="79"/>
  <c r="F3018" i="79" s="1"/>
  <c r="E3018" i="79"/>
  <c r="D3018" i="79"/>
  <c r="J2969" i="79"/>
  <c r="K2969" i="79"/>
  <c r="L2969" i="79"/>
  <c r="J2970" i="79"/>
  <c r="K2970" i="79"/>
  <c r="L2970" i="79"/>
  <c r="J2971" i="79"/>
  <c r="K2971" i="79"/>
  <c r="L2971" i="79" s="1"/>
  <c r="L2990" i="79" s="1"/>
  <c r="J2972" i="79"/>
  <c r="K2972" i="79"/>
  <c r="L2972" i="79"/>
  <c r="J2986" i="79"/>
  <c r="K2986" i="79"/>
  <c r="L2986" i="79"/>
  <c r="J2987" i="79"/>
  <c r="K2987" i="79"/>
  <c r="L2987" i="79"/>
  <c r="J2988" i="79"/>
  <c r="K2988" i="79"/>
  <c r="L2988" i="79" s="1"/>
  <c r="J2989" i="79"/>
  <c r="K2989" i="79"/>
  <c r="L2989" i="79"/>
  <c r="K2990" i="79"/>
  <c r="J2990" i="79"/>
  <c r="I2969" i="79"/>
  <c r="I2970" i="79"/>
  <c r="I2971" i="79"/>
  <c r="I2972" i="79"/>
  <c r="I2986" i="79"/>
  <c r="I2987" i="79"/>
  <c r="I2988" i="79"/>
  <c r="I2989" i="79"/>
  <c r="I2990" i="79"/>
  <c r="H2990" i="79"/>
  <c r="G2990" i="79"/>
  <c r="F2969" i="79"/>
  <c r="F2970" i="79"/>
  <c r="F2971" i="79"/>
  <c r="F2972" i="79"/>
  <c r="F2986" i="79"/>
  <c r="F2987" i="79"/>
  <c r="F2988" i="79"/>
  <c r="F2989" i="79"/>
  <c r="F2990" i="79" s="1"/>
  <c r="E2990" i="79"/>
  <c r="D2990" i="79"/>
  <c r="J2952" i="79"/>
  <c r="K2952" i="79"/>
  <c r="L2952" i="79"/>
  <c r="J2953" i="79"/>
  <c r="K2953" i="79"/>
  <c r="L2953" i="79" s="1"/>
  <c r="J2954" i="79"/>
  <c r="K2954" i="79"/>
  <c r="L2954" i="79"/>
  <c r="J2955" i="79"/>
  <c r="K2955" i="79"/>
  <c r="L2955" i="79"/>
  <c r="J2956" i="79"/>
  <c r="K2956" i="79"/>
  <c r="L2956" i="79" s="1"/>
  <c r="J2957" i="79"/>
  <c r="K2957" i="79"/>
  <c r="L2957" i="79"/>
  <c r="J2958" i="79"/>
  <c r="K2958" i="79"/>
  <c r="L2958" i="79" s="1"/>
  <c r="J2959" i="79"/>
  <c r="K2959" i="79"/>
  <c r="L2959" i="79"/>
  <c r="J2960" i="79"/>
  <c r="K2960" i="79"/>
  <c r="L2960" i="79" s="1"/>
  <c r="J2961" i="79"/>
  <c r="K2961" i="79"/>
  <c r="L2961" i="79"/>
  <c r="J2962" i="79"/>
  <c r="K2962" i="79"/>
  <c r="L2962" i="79" s="1"/>
  <c r="J2963" i="79"/>
  <c r="K2963" i="79"/>
  <c r="L2963" i="79"/>
  <c r="J2964" i="79"/>
  <c r="K2964" i="79"/>
  <c r="L2964" i="79" s="1"/>
  <c r="J2965" i="79"/>
  <c r="K2965" i="79"/>
  <c r="L2965" i="79" s="1"/>
  <c r="J2966" i="79"/>
  <c r="K2966" i="79"/>
  <c r="L2966" i="79"/>
  <c r="K2967" i="79"/>
  <c r="J2967" i="79"/>
  <c r="I2952" i="79"/>
  <c r="I2953" i="79"/>
  <c r="I2954" i="79"/>
  <c r="I2955" i="79"/>
  <c r="I2956" i="79"/>
  <c r="I2957" i="79"/>
  <c r="I2958" i="79"/>
  <c r="I2959" i="79"/>
  <c r="I2960" i="79"/>
  <c r="I2961" i="79"/>
  <c r="I2962" i="79"/>
  <c r="I2963" i="79"/>
  <c r="I2964" i="79"/>
  <c r="I2965" i="79"/>
  <c r="I2966" i="79"/>
  <c r="I2967" i="79"/>
  <c r="H2967" i="79"/>
  <c r="G2967" i="79"/>
  <c r="F2952" i="79"/>
  <c r="F2953" i="79"/>
  <c r="F2954" i="79"/>
  <c r="F2955" i="79"/>
  <c r="F2956" i="79"/>
  <c r="F2957" i="79"/>
  <c r="F2958" i="79"/>
  <c r="F2959" i="79"/>
  <c r="F2960" i="79"/>
  <c r="F2961" i="79"/>
  <c r="F2962" i="79"/>
  <c r="F2963" i="79"/>
  <c r="F2964" i="79"/>
  <c r="F2965" i="79"/>
  <c r="F2966" i="79"/>
  <c r="F2967" i="79"/>
  <c r="E2967" i="79"/>
  <c r="D2967" i="79"/>
  <c r="J2949" i="79"/>
  <c r="K2949" i="79"/>
  <c r="L2949" i="79"/>
  <c r="L2950" i="79" s="1"/>
  <c r="K2950" i="79"/>
  <c r="J2950" i="79"/>
  <c r="I2949" i="79"/>
  <c r="I2950" i="79" s="1"/>
  <c r="H2950" i="79"/>
  <c r="G2950" i="79"/>
  <c r="F2949" i="79"/>
  <c r="F2950" i="79" s="1"/>
  <c r="E2950" i="79"/>
  <c r="D2950" i="79"/>
  <c r="J2905" i="79"/>
  <c r="K2905" i="79"/>
  <c r="L2905" i="79"/>
  <c r="J2906" i="79"/>
  <c r="K2906" i="79"/>
  <c r="L2906" i="79" s="1"/>
  <c r="J2907" i="79"/>
  <c r="K2907" i="79"/>
  <c r="L2907" i="79"/>
  <c r="J2908" i="79"/>
  <c r="K2908" i="79"/>
  <c r="L2908" i="79" s="1"/>
  <c r="J2909" i="79"/>
  <c r="K2909" i="79"/>
  <c r="L2909" i="79"/>
  <c r="J2910" i="79"/>
  <c r="K2910" i="79"/>
  <c r="L2910" i="79" s="1"/>
  <c r="J2911" i="79"/>
  <c r="K2911" i="79"/>
  <c r="L2911" i="79"/>
  <c r="J2912" i="79"/>
  <c r="K2912" i="79"/>
  <c r="L2912" i="79" s="1"/>
  <c r="J2913" i="79"/>
  <c r="K2913" i="79"/>
  <c r="L2913" i="79"/>
  <c r="J2914" i="79"/>
  <c r="K2914" i="79"/>
  <c r="L2914" i="79" s="1"/>
  <c r="J2915" i="79"/>
  <c r="K2915" i="79"/>
  <c r="L2915" i="79"/>
  <c r="J2916" i="79"/>
  <c r="K2916" i="79"/>
  <c r="L2916" i="79" s="1"/>
  <c r="J2917" i="79"/>
  <c r="K2917" i="79"/>
  <c r="L2917" i="79"/>
  <c r="J2918" i="79"/>
  <c r="K2918" i="79"/>
  <c r="L2918" i="79" s="1"/>
  <c r="J2919" i="79"/>
  <c r="K2919" i="79"/>
  <c r="L2919" i="79"/>
  <c r="J2920" i="79"/>
  <c r="K2920" i="79"/>
  <c r="L2920" i="79" s="1"/>
  <c r="J2921" i="79"/>
  <c r="K2921" i="79"/>
  <c r="L2921" i="79"/>
  <c r="J2922" i="79"/>
  <c r="K2922" i="79"/>
  <c r="L2922" i="79" s="1"/>
  <c r="J2923" i="79"/>
  <c r="K2923" i="79"/>
  <c r="L2923" i="79"/>
  <c r="J2924" i="79"/>
  <c r="K2924" i="79"/>
  <c r="L2924" i="79"/>
  <c r="J2938" i="79"/>
  <c r="K2938" i="79"/>
  <c r="L2938" i="79"/>
  <c r="J2939" i="79"/>
  <c r="K2939" i="79"/>
  <c r="L2939" i="79"/>
  <c r="J2940" i="79"/>
  <c r="K2940" i="79"/>
  <c r="L2940" i="79" s="1"/>
  <c r="J2941" i="79"/>
  <c r="K2941" i="79"/>
  <c r="L2941" i="79"/>
  <c r="J2942" i="79"/>
  <c r="K2942" i="79"/>
  <c r="L2942" i="79" s="1"/>
  <c r="J2943" i="79"/>
  <c r="K2943" i="79"/>
  <c r="L2943" i="79"/>
  <c r="J2944" i="79"/>
  <c r="K2944" i="79"/>
  <c r="L2944" i="79" s="1"/>
  <c r="J2945" i="79"/>
  <c r="K2945" i="79"/>
  <c r="L2945" i="79"/>
  <c r="J2946" i="79"/>
  <c r="K2946" i="79"/>
  <c r="L2946" i="79" s="1"/>
  <c r="K2947" i="79"/>
  <c r="J2947" i="79"/>
  <c r="I2905" i="79"/>
  <c r="I2906" i="79"/>
  <c r="I2907" i="79"/>
  <c r="I2908" i="79"/>
  <c r="I2909" i="79"/>
  <c r="I2910" i="79"/>
  <c r="I2911" i="79"/>
  <c r="I2912" i="79"/>
  <c r="I2913" i="79"/>
  <c r="I2914" i="79"/>
  <c r="I2915" i="79"/>
  <c r="I2916" i="79"/>
  <c r="I2917" i="79"/>
  <c r="I2918" i="79"/>
  <c r="I2919" i="79"/>
  <c r="I2920" i="79"/>
  <c r="I2921" i="79"/>
  <c r="I2922" i="79"/>
  <c r="I2923" i="79"/>
  <c r="I2924" i="79"/>
  <c r="I2938" i="79"/>
  <c r="I2939" i="79"/>
  <c r="I2940" i="79"/>
  <c r="I2941" i="79"/>
  <c r="I2942" i="79"/>
  <c r="I2943" i="79"/>
  <c r="I2944" i="79"/>
  <c r="I2945" i="79"/>
  <c r="I2946" i="79"/>
  <c r="I2947" i="79"/>
  <c r="H2947" i="79"/>
  <c r="G2947" i="79"/>
  <c r="F2905" i="79"/>
  <c r="F2906" i="79"/>
  <c r="F2907" i="79"/>
  <c r="F2908" i="79"/>
  <c r="F2909" i="79"/>
  <c r="F2910" i="79"/>
  <c r="F2911" i="79"/>
  <c r="F2912" i="79"/>
  <c r="F2913" i="79"/>
  <c r="F2914" i="79"/>
  <c r="F2915" i="79"/>
  <c r="F2916" i="79"/>
  <c r="F2917" i="79"/>
  <c r="F2918" i="79"/>
  <c r="F2919" i="79"/>
  <c r="F2920" i="79"/>
  <c r="F2921" i="79"/>
  <c r="F2922" i="79"/>
  <c r="F2923" i="79"/>
  <c r="F2924" i="79"/>
  <c r="F2938" i="79"/>
  <c r="F2939" i="79"/>
  <c r="F2940" i="79"/>
  <c r="F2941" i="79"/>
  <c r="F2942" i="79"/>
  <c r="F2943" i="79"/>
  <c r="F2944" i="79"/>
  <c r="F2945" i="79"/>
  <c r="F2946" i="79"/>
  <c r="F2947" i="79"/>
  <c r="E2947" i="79"/>
  <c r="D2947" i="79"/>
  <c r="J2871" i="79"/>
  <c r="K2871" i="79"/>
  <c r="L2871" i="79" s="1"/>
  <c r="J2872" i="79"/>
  <c r="K2872" i="79"/>
  <c r="L2872" i="79"/>
  <c r="J2873" i="79"/>
  <c r="K2873" i="79"/>
  <c r="L2873" i="79" s="1"/>
  <c r="J2874" i="79"/>
  <c r="K2874" i="79"/>
  <c r="L2874" i="79"/>
  <c r="J2875" i="79"/>
  <c r="K2875" i="79"/>
  <c r="L2875" i="79" s="1"/>
  <c r="J2876" i="79"/>
  <c r="K2876" i="79"/>
  <c r="L2876" i="79"/>
  <c r="J2890" i="79"/>
  <c r="K2890" i="79"/>
  <c r="L2890" i="79" s="1"/>
  <c r="J2891" i="79"/>
  <c r="K2891" i="79"/>
  <c r="L2891" i="79"/>
  <c r="J2892" i="79"/>
  <c r="K2892" i="79"/>
  <c r="L2892" i="79" s="1"/>
  <c r="J2893" i="79"/>
  <c r="K2893" i="79"/>
  <c r="L2893" i="79"/>
  <c r="J2894" i="79"/>
  <c r="K2894" i="79"/>
  <c r="L2894" i="79" s="1"/>
  <c r="J2895" i="79"/>
  <c r="K2895" i="79"/>
  <c r="L2895" i="79"/>
  <c r="J2896" i="79"/>
  <c r="K2896" i="79"/>
  <c r="L2896" i="79" s="1"/>
  <c r="J2897" i="79"/>
  <c r="K2897" i="79"/>
  <c r="L2897" i="79"/>
  <c r="J2898" i="79"/>
  <c r="K2898" i="79"/>
  <c r="L2898" i="79" s="1"/>
  <c r="J2899" i="79"/>
  <c r="K2899" i="79"/>
  <c r="L2899" i="79"/>
  <c r="J2900" i="79"/>
  <c r="K2900" i="79"/>
  <c r="L2900" i="79" s="1"/>
  <c r="J2901" i="79"/>
  <c r="K2901" i="79"/>
  <c r="L2901" i="79"/>
  <c r="J2902" i="79"/>
  <c r="K2902" i="79"/>
  <c r="L2902" i="79" s="1"/>
  <c r="K2903" i="79"/>
  <c r="J2903" i="79"/>
  <c r="I2871" i="79"/>
  <c r="I2872" i="79"/>
  <c r="I2873" i="79"/>
  <c r="I2874" i="79"/>
  <c r="I2875" i="79"/>
  <c r="I2876" i="79"/>
  <c r="I2890" i="79"/>
  <c r="I2891" i="79"/>
  <c r="I2892" i="79"/>
  <c r="I2893" i="79"/>
  <c r="I2894" i="79"/>
  <c r="I2895" i="79"/>
  <c r="I2896" i="79"/>
  <c r="I2897" i="79"/>
  <c r="I2898" i="79"/>
  <c r="I2899" i="79"/>
  <c r="I2900" i="79"/>
  <c r="I2901" i="79"/>
  <c r="I2902" i="79"/>
  <c r="I2903" i="79"/>
  <c r="H2903" i="79"/>
  <c r="G2903" i="79"/>
  <c r="F2871" i="79"/>
  <c r="F2872" i="79"/>
  <c r="F2873" i="79"/>
  <c r="F2874" i="79"/>
  <c r="F2875" i="79"/>
  <c r="F2876" i="79"/>
  <c r="F2890" i="79"/>
  <c r="F2891" i="79"/>
  <c r="F2892" i="79"/>
  <c r="F2893" i="79"/>
  <c r="F2894" i="79"/>
  <c r="F2895" i="79"/>
  <c r="F2896" i="79"/>
  <c r="F2897" i="79"/>
  <c r="F2898" i="79"/>
  <c r="F2899" i="79"/>
  <c r="F2900" i="79"/>
  <c r="F2901" i="79"/>
  <c r="F2902" i="79"/>
  <c r="F2903" i="79"/>
  <c r="E2903" i="79"/>
  <c r="D2903" i="79"/>
  <c r="J2856" i="79"/>
  <c r="K2856" i="79"/>
  <c r="L2856" i="79"/>
  <c r="J2857" i="79"/>
  <c r="K2857" i="79"/>
  <c r="L2857" i="79"/>
  <c r="J2858" i="79"/>
  <c r="K2858" i="79"/>
  <c r="L2858" i="79" s="1"/>
  <c r="J2859" i="79"/>
  <c r="K2859" i="79"/>
  <c r="L2859" i="79"/>
  <c r="J2860" i="79"/>
  <c r="K2860" i="79"/>
  <c r="L2860" i="79" s="1"/>
  <c r="J2861" i="79"/>
  <c r="K2861" i="79"/>
  <c r="L2861" i="79" s="1"/>
  <c r="J2862" i="79"/>
  <c r="K2862" i="79"/>
  <c r="L2862" i="79"/>
  <c r="J2863" i="79"/>
  <c r="K2863" i="79"/>
  <c r="L2863" i="79" s="1"/>
  <c r="J2864" i="79"/>
  <c r="K2864" i="79"/>
  <c r="L2864" i="79"/>
  <c r="J2865" i="79"/>
  <c r="K2865" i="79"/>
  <c r="L2865" i="79" s="1"/>
  <c r="J2866" i="79"/>
  <c r="K2866" i="79"/>
  <c r="L2866" i="79"/>
  <c r="J2867" i="79"/>
  <c r="K2867" i="79"/>
  <c r="L2867" i="79" s="1"/>
  <c r="J2868" i="79"/>
  <c r="K2868" i="79"/>
  <c r="L2868" i="79"/>
  <c r="K2869" i="79"/>
  <c r="J2869" i="79"/>
  <c r="I2856" i="79"/>
  <c r="I2857" i="79"/>
  <c r="I2858" i="79"/>
  <c r="I2859" i="79"/>
  <c r="I2860" i="79"/>
  <c r="I2861" i="79"/>
  <c r="I2862" i="79"/>
  <c r="I2863" i="79"/>
  <c r="I2864" i="79"/>
  <c r="I2865" i="79"/>
  <c r="I2866" i="79"/>
  <c r="I2867" i="79"/>
  <c r="I2868" i="79"/>
  <c r="I2869" i="79"/>
  <c r="H2869" i="79"/>
  <c r="G2869" i="79"/>
  <c r="F2856" i="79"/>
  <c r="F2857" i="79"/>
  <c r="F2858" i="79"/>
  <c r="F2859" i="79"/>
  <c r="F2860" i="79"/>
  <c r="F2861" i="79"/>
  <c r="F2862" i="79"/>
  <c r="F2863" i="79"/>
  <c r="F2864" i="79"/>
  <c r="F2865" i="79"/>
  <c r="F2866" i="79"/>
  <c r="F2867" i="79"/>
  <c r="F2868" i="79"/>
  <c r="F2869" i="79"/>
  <c r="E2869" i="79"/>
  <c r="D2869" i="79"/>
  <c r="J2853" i="79"/>
  <c r="K2853" i="79"/>
  <c r="L2853" i="79"/>
  <c r="L2854" i="79" s="1"/>
  <c r="K2854" i="79"/>
  <c r="J2854" i="79"/>
  <c r="I2853" i="79"/>
  <c r="I2854" i="79" s="1"/>
  <c r="H2854" i="79"/>
  <c r="G2854" i="79"/>
  <c r="F2853" i="79"/>
  <c r="F2854" i="79" s="1"/>
  <c r="E2854" i="79"/>
  <c r="D2854" i="79"/>
  <c r="J2827" i="79"/>
  <c r="K2827" i="79"/>
  <c r="L2827" i="79"/>
  <c r="J2828" i="79"/>
  <c r="K2828" i="79"/>
  <c r="L2828" i="79"/>
  <c r="J2842" i="79"/>
  <c r="K2842" i="79"/>
  <c r="L2842" i="79"/>
  <c r="J2843" i="79"/>
  <c r="K2843" i="79"/>
  <c r="L2843" i="79" s="1"/>
  <c r="J2844" i="79"/>
  <c r="K2844" i="79"/>
  <c r="L2844" i="79"/>
  <c r="J2845" i="79"/>
  <c r="K2845" i="79"/>
  <c r="L2845" i="79" s="1"/>
  <c r="J2846" i="79"/>
  <c r="K2846" i="79"/>
  <c r="L2846" i="79"/>
  <c r="J2847" i="79"/>
  <c r="K2847" i="79"/>
  <c r="L2847" i="79" s="1"/>
  <c r="J2848" i="79"/>
  <c r="K2848" i="79"/>
  <c r="L2848" i="79"/>
  <c r="J2849" i="79"/>
  <c r="K2849" i="79"/>
  <c r="L2849" i="79" s="1"/>
  <c r="J2850" i="79"/>
  <c r="K2850" i="79"/>
  <c r="L2850" i="79"/>
  <c r="K2851" i="79"/>
  <c r="J2851" i="79"/>
  <c r="I2827" i="79"/>
  <c r="I2828" i="79"/>
  <c r="I2842" i="79"/>
  <c r="I2843" i="79"/>
  <c r="I2844" i="79"/>
  <c r="I2845" i="79"/>
  <c r="I2846" i="79"/>
  <c r="I2847" i="79"/>
  <c r="I2848" i="79"/>
  <c r="I2849" i="79"/>
  <c r="I2850" i="79"/>
  <c r="I2851" i="79"/>
  <c r="H2851" i="79"/>
  <c r="G2851" i="79"/>
  <c r="F2827" i="79"/>
  <c r="F2828" i="79"/>
  <c r="F2842" i="79"/>
  <c r="F2843" i="79"/>
  <c r="F2844" i="79"/>
  <c r="F2845" i="79"/>
  <c r="F2846" i="79"/>
  <c r="F2847" i="79"/>
  <c r="F2848" i="79"/>
  <c r="F2849" i="79"/>
  <c r="F2850" i="79"/>
  <c r="F2851" i="79"/>
  <c r="E2851" i="79"/>
  <c r="D2851" i="79"/>
  <c r="J2807" i="79"/>
  <c r="K2807" i="79"/>
  <c r="L2807" i="79"/>
  <c r="J2808" i="79"/>
  <c r="K2808" i="79"/>
  <c r="L2808" i="79" s="1"/>
  <c r="J2809" i="79"/>
  <c r="K2809" i="79"/>
  <c r="L2809" i="79"/>
  <c r="J2810" i="79"/>
  <c r="K2810" i="79"/>
  <c r="L2810" i="79" s="1"/>
  <c r="J2811" i="79"/>
  <c r="K2811" i="79"/>
  <c r="L2811" i="79"/>
  <c r="J2812" i="79"/>
  <c r="K2812" i="79"/>
  <c r="L2812" i="79" s="1"/>
  <c r="J2813" i="79"/>
  <c r="K2813" i="79"/>
  <c r="L2813" i="79"/>
  <c r="J2814" i="79"/>
  <c r="K2814" i="79"/>
  <c r="L2814" i="79" s="1"/>
  <c r="J2815" i="79"/>
  <c r="K2815" i="79"/>
  <c r="L2815" i="79"/>
  <c r="J2816" i="79"/>
  <c r="K2816" i="79"/>
  <c r="L2816" i="79" s="1"/>
  <c r="J2817" i="79"/>
  <c r="K2817" i="79"/>
  <c r="L2817" i="79"/>
  <c r="J2818" i="79"/>
  <c r="K2818" i="79"/>
  <c r="L2818" i="79" s="1"/>
  <c r="J2819" i="79"/>
  <c r="K2819" i="79"/>
  <c r="L2819" i="79"/>
  <c r="J2820" i="79"/>
  <c r="K2820" i="79"/>
  <c r="L2820" i="79" s="1"/>
  <c r="J2821" i="79"/>
  <c r="K2821" i="79"/>
  <c r="L2821" i="79"/>
  <c r="J2822" i="79"/>
  <c r="K2822" i="79"/>
  <c r="L2822" i="79" s="1"/>
  <c r="J2823" i="79"/>
  <c r="K2823" i="79"/>
  <c r="L2823" i="79"/>
  <c r="J2824" i="79"/>
  <c r="K2824" i="79"/>
  <c r="L2824" i="79" s="1"/>
  <c r="K2825" i="79"/>
  <c r="J2825" i="79"/>
  <c r="I2807" i="79"/>
  <c r="I2808" i="79"/>
  <c r="I2809" i="79"/>
  <c r="I2810" i="79"/>
  <c r="I2811" i="79"/>
  <c r="I2812" i="79"/>
  <c r="I2813" i="79"/>
  <c r="I2814" i="79"/>
  <c r="I2815" i="79"/>
  <c r="I2816" i="79"/>
  <c r="I2817" i="79"/>
  <c r="I2818" i="79"/>
  <c r="I2819" i="79"/>
  <c r="I2820" i="79"/>
  <c r="I2821" i="79"/>
  <c r="I2822" i="79"/>
  <c r="I2823" i="79"/>
  <c r="I2824" i="79"/>
  <c r="I2825" i="79" s="1"/>
  <c r="H2825" i="79"/>
  <c r="G2825" i="79"/>
  <c r="F2807" i="79"/>
  <c r="F2808" i="79"/>
  <c r="F2809" i="79"/>
  <c r="F2810" i="79"/>
  <c r="F2811" i="79"/>
  <c r="F2812" i="79"/>
  <c r="F2813" i="79"/>
  <c r="F2814" i="79"/>
  <c r="F2815" i="79"/>
  <c r="F2816" i="79"/>
  <c r="F2817" i="79"/>
  <c r="F2818" i="79"/>
  <c r="F2819" i="79"/>
  <c r="F2820" i="79"/>
  <c r="F2821" i="79"/>
  <c r="F2822" i="79"/>
  <c r="F2823" i="79"/>
  <c r="F2824" i="79"/>
  <c r="F2825" i="79"/>
  <c r="E2825" i="79"/>
  <c r="D2825" i="79"/>
  <c r="J2798" i="79"/>
  <c r="K2798" i="79"/>
  <c r="L2798" i="79"/>
  <c r="J2799" i="79"/>
  <c r="K2799" i="79"/>
  <c r="L2799" i="79" s="1"/>
  <c r="J2800" i="79"/>
  <c r="K2800" i="79"/>
  <c r="L2800" i="79"/>
  <c r="J2801" i="79"/>
  <c r="K2801" i="79"/>
  <c r="L2801" i="79" s="1"/>
  <c r="J2802" i="79"/>
  <c r="K2802" i="79"/>
  <c r="L2802" i="79"/>
  <c r="J2803" i="79"/>
  <c r="K2803" i="79"/>
  <c r="L2803" i="79" s="1"/>
  <c r="J2804" i="79"/>
  <c r="K2804" i="79"/>
  <c r="L2804" i="79"/>
  <c r="K2805" i="79"/>
  <c r="J2805" i="79"/>
  <c r="I2798" i="79"/>
  <c r="I2799" i="79"/>
  <c r="I2800" i="79"/>
  <c r="I2801" i="79"/>
  <c r="I2802" i="79"/>
  <c r="I2803" i="79"/>
  <c r="I2804" i="79"/>
  <c r="I2805" i="79"/>
  <c r="H2805" i="79"/>
  <c r="G2805" i="79"/>
  <c r="F2798" i="79"/>
  <c r="F2799" i="79"/>
  <c r="F2800" i="79"/>
  <c r="F2801" i="79"/>
  <c r="F2802" i="79"/>
  <c r="F2803" i="79"/>
  <c r="F2804" i="79"/>
  <c r="F2805" i="79" s="1"/>
  <c r="E2805" i="79"/>
  <c r="D2805" i="79"/>
  <c r="J2757" i="79"/>
  <c r="K2757" i="79"/>
  <c r="L2757" i="79"/>
  <c r="J2758" i="79"/>
  <c r="K2758" i="79"/>
  <c r="L2758" i="79" s="1"/>
  <c r="J2759" i="79"/>
  <c r="K2759" i="79"/>
  <c r="L2759" i="79"/>
  <c r="J2760" i="79"/>
  <c r="K2760" i="79"/>
  <c r="L2760" i="79" s="1"/>
  <c r="J2761" i="79"/>
  <c r="K2761" i="79"/>
  <c r="L2761" i="79"/>
  <c r="J2762" i="79"/>
  <c r="K2762" i="79"/>
  <c r="L2762" i="79" s="1"/>
  <c r="J2763" i="79"/>
  <c r="K2763" i="79"/>
  <c r="L2763" i="79"/>
  <c r="J2764" i="79"/>
  <c r="K2764" i="79"/>
  <c r="L2764" i="79" s="1"/>
  <c r="J2765" i="79"/>
  <c r="K2765" i="79"/>
  <c r="L2765" i="79"/>
  <c r="J2766" i="79"/>
  <c r="K2766" i="79"/>
  <c r="L2766" i="79" s="1"/>
  <c r="J2767" i="79"/>
  <c r="K2767" i="79"/>
  <c r="L2767" i="79"/>
  <c r="J2768" i="79"/>
  <c r="K2768" i="79"/>
  <c r="L2768" i="79" s="1"/>
  <c r="J2769" i="79"/>
  <c r="K2769" i="79"/>
  <c r="L2769" i="79"/>
  <c r="J2770" i="79"/>
  <c r="K2770" i="79"/>
  <c r="L2770" i="79" s="1"/>
  <c r="J2771" i="79"/>
  <c r="K2771" i="79"/>
  <c r="L2771" i="79"/>
  <c r="J2772" i="79"/>
  <c r="K2772" i="79"/>
  <c r="L2772" i="79" s="1"/>
  <c r="J2773" i="79"/>
  <c r="K2773" i="79"/>
  <c r="L2773" i="79"/>
  <c r="J2774" i="79"/>
  <c r="K2774" i="79"/>
  <c r="L2774" i="79" s="1"/>
  <c r="J2775" i="79"/>
  <c r="K2775" i="79"/>
  <c r="L2775" i="79"/>
  <c r="J2776" i="79"/>
  <c r="K2776" i="79"/>
  <c r="L2776" i="79" s="1"/>
  <c r="J2777" i="79"/>
  <c r="K2777" i="79"/>
  <c r="L2777" i="79"/>
  <c r="J2778" i="79"/>
  <c r="K2778" i="79"/>
  <c r="L2778" i="79" s="1"/>
  <c r="J2779" i="79"/>
  <c r="K2779" i="79"/>
  <c r="L2779" i="79"/>
  <c r="J2780" i="79"/>
  <c r="K2780" i="79"/>
  <c r="L2780" i="79" s="1"/>
  <c r="J2794" i="79"/>
  <c r="K2794" i="79"/>
  <c r="L2794" i="79"/>
  <c r="J2795" i="79"/>
  <c r="K2795" i="79"/>
  <c r="L2795" i="79" s="1"/>
  <c r="K2796" i="79"/>
  <c r="J2796" i="79"/>
  <c r="I2757" i="79"/>
  <c r="I2758" i="79"/>
  <c r="I2759" i="79"/>
  <c r="I2760" i="79"/>
  <c r="I2761" i="79"/>
  <c r="I2762" i="79"/>
  <c r="I2763" i="79"/>
  <c r="I2764" i="79"/>
  <c r="I2765" i="79"/>
  <c r="I2766" i="79"/>
  <c r="I2767" i="79"/>
  <c r="I2768" i="79"/>
  <c r="I2769" i="79"/>
  <c r="I2770" i="79"/>
  <c r="I2771" i="79"/>
  <c r="I2772" i="79"/>
  <c r="I2773" i="79"/>
  <c r="I2774" i="79"/>
  <c r="I2775" i="79"/>
  <c r="I2776" i="79"/>
  <c r="I2777" i="79"/>
  <c r="I2778" i="79"/>
  <c r="I2779" i="79"/>
  <c r="I2780" i="79"/>
  <c r="I2794" i="79"/>
  <c r="I2795" i="79"/>
  <c r="I2796" i="79"/>
  <c r="H2796" i="79"/>
  <c r="G2796" i="79"/>
  <c r="F2757" i="79"/>
  <c r="F2758" i="79"/>
  <c r="F2796" i="79" s="1"/>
  <c r="F2759" i="79"/>
  <c r="F2760" i="79"/>
  <c r="F2761" i="79"/>
  <c r="F2762" i="79"/>
  <c r="F2763" i="79"/>
  <c r="F2764" i="79"/>
  <c r="F2765" i="79"/>
  <c r="F2766" i="79"/>
  <c r="F2767" i="79"/>
  <c r="F2768" i="79"/>
  <c r="F2769" i="79"/>
  <c r="F2770" i="79"/>
  <c r="F2771" i="79"/>
  <c r="F2772" i="79"/>
  <c r="F2773" i="79"/>
  <c r="F2774" i="79"/>
  <c r="F2775" i="79"/>
  <c r="F2776" i="79"/>
  <c r="F2777" i="79"/>
  <c r="F2778" i="79"/>
  <c r="F2779" i="79"/>
  <c r="F2780" i="79"/>
  <c r="F2794" i="79"/>
  <c r="F2795" i="79"/>
  <c r="E2796" i="79"/>
  <c r="D2796" i="79"/>
  <c r="J2725" i="79"/>
  <c r="K2725" i="79"/>
  <c r="L2725" i="79"/>
  <c r="J2726" i="79"/>
  <c r="K2726" i="79"/>
  <c r="L2726" i="79" s="1"/>
  <c r="J2727" i="79"/>
  <c r="K2727" i="79"/>
  <c r="L2727" i="79"/>
  <c r="J2728" i="79"/>
  <c r="K2728" i="79"/>
  <c r="L2728" i="79" s="1"/>
  <c r="J2729" i="79"/>
  <c r="K2729" i="79"/>
  <c r="L2729" i="79"/>
  <c r="J2730" i="79"/>
  <c r="K2730" i="79"/>
  <c r="L2730" i="79" s="1"/>
  <c r="J2731" i="79"/>
  <c r="J2755" i="79" s="1"/>
  <c r="K2731" i="79"/>
  <c r="L2731" i="79"/>
  <c r="J2732" i="79"/>
  <c r="K2732" i="79"/>
  <c r="L2732" i="79" s="1"/>
  <c r="J2746" i="79"/>
  <c r="K2746" i="79"/>
  <c r="L2746" i="79"/>
  <c r="J2747" i="79"/>
  <c r="K2747" i="79"/>
  <c r="L2747" i="79" s="1"/>
  <c r="J2748" i="79"/>
  <c r="K2748" i="79"/>
  <c r="L2748" i="79"/>
  <c r="J2749" i="79"/>
  <c r="K2749" i="79"/>
  <c r="L2749" i="79" s="1"/>
  <c r="J2750" i="79"/>
  <c r="K2750" i="79"/>
  <c r="L2750" i="79"/>
  <c r="J2751" i="79"/>
  <c r="K2751" i="79"/>
  <c r="L2751" i="79" s="1"/>
  <c r="J2752" i="79"/>
  <c r="K2752" i="79"/>
  <c r="L2752" i="79"/>
  <c r="J2753" i="79"/>
  <c r="K2753" i="79"/>
  <c r="L2753" i="79" s="1"/>
  <c r="J2754" i="79"/>
  <c r="K2754" i="79"/>
  <c r="L2754" i="79"/>
  <c r="K2755" i="79"/>
  <c r="I2725" i="79"/>
  <c r="I2755" i="79" s="1"/>
  <c r="I2726" i="79"/>
  <c r="I2727" i="79"/>
  <c r="I2728" i="79"/>
  <c r="I2729" i="79"/>
  <c r="I2730" i="79"/>
  <c r="I2731" i="79"/>
  <c r="I2732" i="79"/>
  <c r="I2746" i="79"/>
  <c r="I2747" i="79"/>
  <c r="I2748" i="79"/>
  <c r="I2749" i="79"/>
  <c r="I2750" i="79"/>
  <c r="I2751" i="79"/>
  <c r="I2752" i="79"/>
  <c r="I2753" i="79"/>
  <c r="I2754" i="79"/>
  <c r="H2755" i="79"/>
  <c r="G2755" i="79"/>
  <c r="F2725" i="79"/>
  <c r="F2755" i="79" s="1"/>
  <c r="F2726" i="79"/>
  <c r="F2727" i="79"/>
  <c r="F2728" i="79"/>
  <c r="F2729" i="79"/>
  <c r="F2730" i="79"/>
  <c r="F2731" i="79"/>
  <c r="F2732" i="79"/>
  <c r="F2746" i="79"/>
  <c r="F2747" i="79"/>
  <c r="F2748" i="79"/>
  <c r="F2749" i="79"/>
  <c r="F2750" i="79"/>
  <c r="F2751" i="79"/>
  <c r="F2752" i="79"/>
  <c r="F2753" i="79"/>
  <c r="F2754" i="79"/>
  <c r="E2755" i="79"/>
  <c r="D2755" i="79"/>
  <c r="J2707" i="79"/>
  <c r="K2707" i="79"/>
  <c r="L2707" i="79"/>
  <c r="J2708" i="79"/>
  <c r="K2708" i="79"/>
  <c r="L2708" i="79" s="1"/>
  <c r="J2709" i="79"/>
  <c r="K2709" i="79"/>
  <c r="L2709" i="79"/>
  <c r="J2710" i="79"/>
  <c r="K2710" i="79"/>
  <c r="L2710" i="79" s="1"/>
  <c r="J2711" i="79"/>
  <c r="K2711" i="79"/>
  <c r="L2711" i="79"/>
  <c r="J2712" i="79"/>
  <c r="K2712" i="79"/>
  <c r="L2712" i="79" s="1"/>
  <c r="J2713" i="79"/>
  <c r="K2713" i="79"/>
  <c r="L2713" i="79"/>
  <c r="J2714" i="79"/>
  <c r="K2714" i="79"/>
  <c r="L2714" i="79" s="1"/>
  <c r="J2715" i="79"/>
  <c r="K2715" i="79"/>
  <c r="L2715" i="79"/>
  <c r="J2716" i="79"/>
  <c r="K2716" i="79"/>
  <c r="L2716" i="79" s="1"/>
  <c r="J2717" i="79"/>
  <c r="K2717" i="79"/>
  <c r="L2717" i="79"/>
  <c r="J2718" i="79"/>
  <c r="K2718" i="79"/>
  <c r="L2718" i="79" s="1"/>
  <c r="J2719" i="79"/>
  <c r="K2719" i="79"/>
  <c r="L2719" i="79"/>
  <c r="J2720" i="79"/>
  <c r="K2720" i="79"/>
  <c r="L2720" i="79" s="1"/>
  <c r="J2721" i="79"/>
  <c r="K2721" i="79"/>
  <c r="L2721" i="79"/>
  <c r="J2722" i="79"/>
  <c r="K2722" i="79"/>
  <c r="L2722" i="79" s="1"/>
  <c r="J2723" i="79"/>
  <c r="I2707" i="79"/>
  <c r="I2708" i="79"/>
  <c r="I2723" i="79" s="1"/>
  <c r="I2709" i="79"/>
  <c r="I2710" i="79"/>
  <c r="I2711" i="79"/>
  <c r="I2712" i="79"/>
  <c r="I2713" i="79"/>
  <c r="I2714" i="79"/>
  <c r="I2715" i="79"/>
  <c r="I2716" i="79"/>
  <c r="I2717" i="79"/>
  <c r="I2718" i="79"/>
  <c r="I2719" i="79"/>
  <c r="I2720" i="79"/>
  <c r="I2721" i="79"/>
  <c r="I2722" i="79"/>
  <c r="H2723" i="79"/>
  <c r="G2723" i="79"/>
  <c r="F2707" i="79"/>
  <c r="F2708" i="79"/>
  <c r="F2709" i="79"/>
  <c r="F2710" i="79"/>
  <c r="F2711" i="79"/>
  <c r="F2712" i="79"/>
  <c r="F2713" i="79"/>
  <c r="F2714" i="79"/>
  <c r="F2715" i="79"/>
  <c r="F2716" i="79"/>
  <c r="F2717" i="79"/>
  <c r="F2718" i="79"/>
  <c r="F2719" i="79"/>
  <c r="F2720" i="79"/>
  <c r="F2721" i="79"/>
  <c r="F2722" i="79"/>
  <c r="F2723" i="79"/>
  <c r="E2723" i="79"/>
  <c r="D2723" i="79"/>
  <c r="J2681" i="79"/>
  <c r="K2681" i="79"/>
  <c r="L2681" i="79" s="1"/>
  <c r="J2682" i="79"/>
  <c r="K2682" i="79"/>
  <c r="L2682" i="79"/>
  <c r="J2683" i="79"/>
  <c r="K2683" i="79"/>
  <c r="L2683" i="79" s="1"/>
  <c r="J2684" i="79"/>
  <c r="K2684" i="79"/>
  <c r="L2684" i="79"/>
  <c r="J2698" i="79"/>
  <c r="K2698" i="79"/>
  <c r="L2698" i="79" s="1"/>
  <c r="J2699" i="79"/>
  <c r="K2699" i="79"/>
  <c r="L2699" i="79"/>
  <c r="J2700" i="79"/>
  <c r="K2700" i="79"/>
  <c r="L2700" i="79" s="1"/>
  <c r="J2701" i="79"/>
  <c r="K2701" i="79"/>
  <c r="L2701" i="79"/>
  <c r="J2702" i="79"/>
  <c r="K2702" i="79"/>
  <c r="L2702" i="79" s="1"/>
  <c r="J2703" i="79"/>
  <c r="K2703" i="79"/>
  <c r="L2703" i="79"/>
  <c r="J2704" i="79"/>
  <c r="K2704" i="79"/>
  <c r="L2704" i="79" s="1"/>
  <c r="K2705" i="79"/>
  <c r="J2705" i="79"/>
  <c r="I2681" i="79"/>
  <c r="I2682" i="79"/>
  <c r="I2683" i="79"/>
  <c r="I2684" i="79"/>
  <c r="I2698" i="79"/>
  <c r="I2699" i="79"/>
  <c r="I2700" i="79"/>
  <c r="I2701" i="79"/>
  <c r="I2702" i="79"/>
  <c r="I2703" i="79"/>
  <c r="I2704" i="79"/>
  <c r="I2705" i="79"/>
  <c r="H2705" i="79"/>
  <c r="G2705" i="79"/>
  <c r="F2681" i="79"/>
  <c r="F2682" i="79"/>
  <c r="F2683" i="79"/>
  <c r="F2684" i="79"/>
  <c r="F2698" i="79"/>
  <c r="F2699" i="79"/>
  <c r="F2700" i="79"/>
  <c r="F2701" i="79"/>
  <c r="F2702" i="79"/>
  <c r="F2703" i="79"/>
  <c r="F2704" i="79"/>
  <c r="F2705" i="79"/>
  <c r="E2705" i="79"/>
  <c r="D2705" i="79"/>
  <c r="J2665" i="79"/>
  <c r="K2665" i="79"/>
  <c r="L2665" i="79"/>
  <c r="J2666" i="79"/>
  <c r="K2666" i="79"/>
  <c r="L2666" i="79" s="1"/>
  <c r="J2667" i="79"/>
  <c r="K2667" i="79"/>
  <c r="L2667" i="79" s="1"/>
  <c r="J2668" i="79"/>
  <c r="K2668" i="79"/>
  <c r="L2668" i="79"/>
  <c r="J2669" i="79"/>
  <c r="K2669" i="79"/>
  <c r="L2669" i="79" s="1"/>
  <c r="J2670" i="79"/>
  <c r="K2670" i="79"/>
  <c r="L2670" i="79"/>
  <c r="J2671" i="79"/>
  <c r="K2671" i="79"/>
  <c r="L2671" i="79" s="1"/>
  <c r="J2672" i="79"/>
  <c r="K2672" i="79"/>
  <c r="L2672" i="79"/>
  <c r="J2673" i="79"/>
  <c r="K2673" i="79"/>
  <c r="L2673" i="79" s="1"/>
  <c r="J2674" i="79"/>
  <c r="K2674" i="79"/>
  <c r="L2674" i="79"/>
  <c r="J2675" i="79"/>
  <c r="K2675" i="79"/>
  <c r="L2675" i="79" s="1"/>
  <c r="J2676" i="79"/>
  <c r="K2676" i="79"/>
  <c r="L2676" i="79"/>
  <c r="J2677" i="79"/>
  <c r="K2677" i="79"/>
  <c r="L2677" i="79" s="1"/>
  <c r="J2678" i="79"/>
  <c r="K2678" i="79"/>
  <c r="L2678" i="79"/>
  <c r="K2679" i="79"/>
  <c r="J2679" i="79"/>
  <c r="I2665" i="79"/>
  <c r="I2666" i="79"/>
  <c r="I2667" i="79"/>
  <c r="I2668" i="79"/>
  <c r="I2669" i="79"/>
  <c r="I2670" i="79"/>
  <c r="I2671" i="79"/>
  <c r="I2672" i="79"/>
  <c r="I2673" i="79"/>
  <c r="I2674" i="79"/>
  <c r="I2675" i="79"/>
  <c r="I2676" i="79"/>
  <c r="I2677" i="79"/>
  <c r="I2678" i="79"/>
  <c r="I2679" i="79"/>
  <c r="H2679" i="79"/>
  <c r="G2679" i="79"/>
  <c r="F2665" i="79"/>
  <c r="F2666" i="79"/>
  <c r="F2667" i="79"/>
  <c r="F2668" i="79"/>
  <c r="F2669" i="79"/>
  <c r="F2670" i="79"/>
  <c r="F2671" i="79"/>
  <c r="F2672" i="79"/>
  <c r="F2673" i="79"/>
  <c r="F2674" i="79"/>
  <c r="F2675" i="79"/>
  <c r="F2676" i="79"/>
  <c r="F2677" i="79"/>
  <c r="F2678" i="79"/>
  <c r="F2679" i="79" s="1"/>
  <c r="E2679" i="79"/>
  <c r="D2679" i="79"/>
  <c r="J2661" i="79"/>
  <c r="K2661" i="79"/>
  <c r="L2661" i="79"/>
  <c r="J2662" i="79"/>
  <c r="K2662" i="79"/>
  <c r="L2662" i="79"/>
  <c r="L2663" i="79"/>
  <c r="K2663" i="79"/>
  <c r="J2663" i="79"/>
  <c r="I2661" i="79"/>
  <c r="I2662" i="79"/>
  <c r="I2663" i="79"/>
  <c r="H2663" i="79"/>
  <c r="G2663" i="79"/>
  <c r="F2661" i="79"/>
  <c r="F2662" i="79"/>
  <c r="F2663" i="79"/>
  <c r="E2663" i="79"/>
  <c r="D2663" i="79"/>
  <c r="J2636" i="79"/>
  <c r="K2636" i="79"/>
  <c r="L2636" i="79"/>
  <c r="J2650" i="79"/>
  <c r="K2650" i="79"/>
  <c r="L2650" i="79"/>
  <c r="J2651" i="79"/>
  <c r="K2651" i="79"/>
  <c r="L2651" i="79" s="1"/>
  <c r="J2652" i="79"/>
  <c r="K2652" i="79"/>
  <c r="L2652" i="79"/>
  <c r="J2653" i="79"/>
  <c r="K2653" i="79"/>
  <c r="L2653" i="79" s="1"/>
  <c r="J2654" i="79"/>
  <c r="K2654" i="79"/>
  <c r="L2654" i="79"/>
  <c r="J2655" i="79"/>
  <c r="K2655" i="79"/>
  <c r="L2655" i="79" s="1"/>
  <c r="J2656" i="79"/>
  <c r="K2656" i="79"/>
  <c r="L2656" i="79"/>
  <c r="J2657" i="79"/>
  <c r="K2657" i="79"/>
  <c r="L2657" i="79" s="1"/>
  <c r="J2658" i="79"/>
  <c r="K2658" i="79"/>
  <c r="L2658" i="79"/>
  <c r="K2659" i="79"/>
  <c r="J2659" i="79"/>
  <c r="I2636" i="79"/>
  <c r="I2650" i="79"/>
  <c r="I2651" i="79"/>
  <c r="I2652" i="79"/>
  <c r="I2653" i="79"/>
  <c r="I2654" i="79"/>
  <c r="I2655" i="79"/>
  <c r="I2656" i="79"/>
  <c r="I2657" i="79"/>
  <c r="I2658" i="79"/>
  <c r="I2659" i="79"/>
  <c r="H2659" i="79"/>
  <c r="G2659" i="79"/>
  <c r="F2636" i="79"/>
  <c r="F2650" i="79"/>
  <c r="F2651" i="79"/>
  <c r="F2652" i="79"/>
  <c r="F2653" i="79"/>
  <c r="F2654" i="79"/>
  <c r="F2655" i="79"/>
  <c r="F2656" i="79"/>
  <c r="F2657" i="79"/>
  <c r="F2658" i="79"/>
  <c r="F2659" i="79"/>
  <c r="E2659" i="79"/>
  <c r="D2659" i="79"/>
  <c r="J2620" i="79"/>
  <c r="K2620" i="79"/>
  <c r="L2620" i="79"/>
  <c r="J2621" i="79"/>
  <c r="K2621" i="79"/>
  <c r="L2621" i="79" s="1"/>
  <c r="J2622" i="79"/>
  <c r="K2622" i="79"/>
  <c r="L2622" i="79"/>
  <c r="J2623" i="79"/>
  <c r="K2623" i="79"/>
  <c r="L2623" i="79" s="1"/>
  <c r="J2624" i="79"/>
  <c r="K2624" i="79"/>
  <c r="L2624" i="79"/>
  <c r="J2625" i="79"/>
  <c r="K2625" i="79"/>
  <c r="L2625" i="79" s="1"/>
  <c r="J2626" i="79"/>
  <c r="K2626" i="79"/>
  <c r="L2626" i="79"/>
  <c r="J2627" i="79"/>
  <c r="K2627" i="79"/>
  <c r="L2627" i="79" s="1"/>
  <c r="J2628" i="79"/>
  <c r="K2628" i="79"/>
  <c r="L2628" i="79"/>
  <c r="J2629" i="79"/>
  <c r="K2629" i="79"/>
  <c r="L2629" i="79" s="1"/>
  <c r="J2630" i="79"/>
  <c r="K2630" i="79"/>
  <c r="L2630" i="79"/>
  <c r="J2631" i="79"/>
  <c r="K2631" i="79"/>
  <c r="L2631" i="79" s="1"/>
  <c r="J2632" i="79"/>
  <c r="K2632" i="79"/>
  <c r="L2632" i="79"/>
  <c r="J2633" i="79"/>
  <c r="K2633" i="79"/>
  <c r="L2633" i="79" s="1"/>
  <c r="K2634" i="79"/>
  <c r="J2634" i="79"/>
  <c r="I2620" i="79"/>
  <c r="I2621" i="79"/>
  <c r="I2622" i="79"/>
  <c r="I2623" i="79"/>
  <c r="I2624" i="79"/>
  <c r="I2625" i="79"/>
  <c r="I2626" i="79"/>
  <c r="I2627" i="79"/>
  <c r="I2628" i="79"/>
  <c r="I2629" i="79"/>
  <c r="I2630" i="79"/>
  <c r="I2631" i="79"/>
  <c r="I2634" i="79" s="1"/>
  <c r="I2632" i="79"/>
  <c r="I2633" i="79"/>
  <c r="H2634" i="79"/>
  <c r="G2634" i="79"/>
  <c r="F2620" i="79"/>
  <c r="F2621" i="79"/>
  <c r="F2622" i="79"/>
  <c r="F2623" i="79"/>
  <c r="F2624" i="79"/>
  <c r="F2625" i="79"/>
  <c r="F2626" i="79"/>
  <c r="F2627" i="79"/>
  <c r="F2628" i="79"/>
  <c r="F2629" i="79"/>
  <c r="F2630" i="79"/>
  <c r="F2631" i="79"/>
  <c r="F2632" i="79"/>
  <c r="F2633" i="79"/>
  <c r="F2634" i="79"/>
  <c r="E2634" i="79"/>
  <c r="D2634" i="79"/>
  <c r="J2606" i="79"/>
  <c r="K2606" i="79"/>
  <c r="L2606" i="79" s="1"/>
  <c r="J2607" i="79"/>
  <c r="K2607" i="79"/>
  <c r="L2607" i="79"/>
  <c r="J2608" i="79"/>
  <c r="K2608" i="79"/>
  <c r="L2608" i="79" s="1"/>
  <c r="J2609" i="79"/>
  <c r="K2609" i="79"/>
  <c r="L2609" i="79"/>
  <c r="J2610" i="79"/>
  <c r="K2610" i="79"/>
  <c r="L2610" i="79" s="1"/>
  <c r="J2611" i="79"/>
  <c r="K2611" i="79"/>
  <c r="L2611" i="79"/>
  <c r="J2612" i="79"/>
  <c r="K2612" i="79"/>
  <c r="L2612" i="79" s="1"/>
  <c r="J2613" i="79"/>
  <c r="K2613" i="79"/>
  <c r="L2613" i="79"/>
  <c r="J2614" i="79"/>
  <c r="K2614" i="79"/>
  <c r="L2614" i="79" s="1"/>
  <c r="J2615" i="79"/>
  <c r="K2615" i="79"/>
  <c r="L2615" i="79"/>
  <c r="J2616" i="79"/>
  <c r="K2616" i="79"/>
  <c r="L2616" i="79" s="1"/>
  <c r="J2617" i="79"/>
  <c r="K2617" i="79"/>
  <c r="L2617" i="79"/>
  <c r="K2618" i="79"/>
  <c r="J2618" i="79"/>
  <c r="I2606" i="79"/>
  <c r="I2607" i="79"/>
  <c r="I2608" i="79"/>
  <c r="I2609" i="79"/>
  <c r="I2610" i="79"/>
  <c r="I2611" i="79"/>
  <c r="I2612" i="79"/>
  <c r="I2613" i="79"/>
  <c r="I2614" i="79"/>
  <c r="I2615" i="79"/>
  <c r="I2616" i="79"/>
  <c r="I2617" i="79"/>
  <c r="I2618" i="79"/>
  <c r="H2618" i="79"/>
  <c r="G2618" i="79"/>
  <c r="F2606" i="79"/>
  <c r="F2607" i="79"/>
  <c r="F2608" i="79"/>
  <c r="F2609" i="79"/>
  <c r="F2610" i="79"/>
  <c r="F2611" i="79"/>
  <c r="F2612" i="79"/>
  <c r="F2613" i="79"/>
  <c r="F2614" i="79"/>
  <c r="F2615" i="79"/>
  <c r="F2616" i="79"/>
  <c r="F2617" i="79"/>
  <c r="F2618" i="79"/>
  <c r="E2618" i="79"/>
  <c r="D2618" i="79"/>
  <c r="J2565" i="79"/>
  <c r="K2565" i="79"/>
  <c r="L2565" i="79"/>
  <c r="J2566" i="79"/>
  <c r="K2566" i="79"/>
  <c r="L2566" i="79" s="1"/>
  <c r="J2567" i="79"/>
  <c r="K2567" i="79"/>
  <c r="L2567" i="79"/>
  <c r="J2568" i="79"/>
  <c r="K2568" i="79"/>
  <c r="L2568" i="79" s="1"/>
  <c r="J2569" i="79"/>
  <c r="K2569" i="79"/>
  <c r="L2569" i="79"/>
  <c r="J2570" i="79"/>
  <c r="K2570" i="79"/>
  <c r="L2570" i="79" s="1"/>
  <c r="J2571" i="79"/>
  <c r="K2571" i="79"/>
  <c r="L2571" i="79"/>
  <c r="J2572" i="79"/>
  <c r="K2572" i="79"/>
  <c r="L2572" i="79" s="1"/>
  <c r="J2573" i="79"/>
  <c r="K2573" i="79"/>
  <c r="L2573" i="79"/>
  <c r="J2574" i="79"/>
  <c r="K2574" i="79"/>
  <c r="L2574" i="79" s="1"/>
  <c r="J2575" i="79"/>
  <c r="K2575" i="79"/>
  <c r="L2575" i="79"/>
  <c r="J2576" i="79"/>
  <c r="K2576" i="79"/>
  <c r="L2576" i="79" s="1"/>
  <c r="J2577" i="79"/>
  <c r="K2577" i="79"/>
  <c r="L2577" i="79"/>
  <c r="J2578" i="79"/>
  <c r="K2578" i="79"/>
  <c r="L2578" i="79" s="1"/>
  <c r="J2579" i="79"/>
  <c r="K2579" i="79"/>
  <c r="L2579" i="79"/>
  <c r="J2580" i="79"/>
  <c r="K2580" i="79"/>
  <c r="L2580" i="79" s="1"/>
  <c r="J2581" i="79"/>
  <c r="K2581" i="79"/>
  <c r="L2581" i="79"/>
  <c r="J2582" i="79"/>
  <c r="K2582" i="79"/>
  <c r="L2582" i="79" s="1"/>
  <c r="J2583" i="79"/>
  <c r="K2583" i="79"/>
  <c r="L2583" i="79"/>
  <c r="J2584" i="79"/>
  <c r="K2584" i="79"/>
  <c r="L2584" i="79" s="1"/>
  <c r="J2585" i="79"/>
  <c r="K2585" i="79"/>
  <c r="L2585" i="79"/>
  <c r="J2586" i="79"/>
  <c r="K2586" i="79"/>
  <c r="L2586" i="79" s="1"/>
  <c r="J2587" i="79"/>
  <c r="K2587" i="79"/>
  <c r="L2587" i="79"/>
  <c r="J2588" i="79"/>
  <c r="K2588" i="79"/>
  <c r="L2588" i="79" s="1"/>
  <c r="J2602" i="79"/>
  <c r="K2602" i="79"/>
  <c r="L2602" i="79"/>
  <c r="J2603" i="79"/>
  <c r="K2603" i="79"/>
  <c r="L2603" i="79" s="1"/>
  <c r="K2604" i="79"/>
  <c r="J2604" i="79"/>
  <c r="I2565" i="79"/>
  <c r="I2566" i="79"/>
  <c r="I2567" i="79"/>
  <c r="I2568" i="79"/>
  <c r="I2569" i="79"/>
  <c r="I2570" i="79"/>
  <c r="I2571" i="79"/>
  <c r="I2572" i="79"/>
  <c r="I2573" i="79"/>
  <c r="I2574" i="79"/>
  <c r="I2575" i="79"/>
  <c r="I2576" i="79"/>
  <c r="I2577" i="79"/>
  <c r="I2578" i="79"/>
  <c r="I2579" i="79"/>
  <c r="I2580" i="79"/>
  <c r="I2581" i="79"/>
  <c r="I2582" i="79"/>
  <c r="I2583" i="79"/>
  <c r="I2584" i="79"/>
  <c r="I2585" i="79"/>
  <c r="I2586" i="79"/>
  <c r="I2587" i="79"/>
  <c r="I2588" i="79"/>
  <c r="I2602" i="79"/>
  <c r="I2603" i="79"/>
  <c r="I2604" i="79"/>
  <c r="H2604" i="79"/>
  <c r="G2604" i="79"/>
  <c r="F2565" i="79"/>
  <c r="F2566" i="79"/>
  <c r="F2567" i="79"/>
  <c r="F2568" i="79"/>
  <c r="F2569" i="79"/>
  <c r="F2570" i="79"/>
  <c r="F2571" i="79"/>
  <c r="F2572" i="79"/>
  <c r="F2573" i="79"/>
  <c r="F2574" i="79"/>
  <c r="F2575" i="79"/>
  <c r="F2576" i="79"/>
  <c r="F2577" i="79"/>
  <c r="F2578" i="79"/>
  <c r="F2579" i="79"/>
  <c r="F2580" i="79"/>
  <c r="F2581" i="79"/>
  <c r="F2582" i="79"/>
  <c r="F2583" i="79"/>
  <c r="F2584" i="79"/>
  <c r="F2585" i="79"/>
  <c r="F2586" i="79"/>
  <c r="F2587" i="79"/>
  <c r="F2588" i="79"/>
  <c r="F2602" i="79"/>
  <c r="F2603" i="79"/>
  <c r="F2604" i="79"/>
  <c r="E2604" i="79"/>
  <c r="D2604" i="79"/>
  <c r="J2538" i="79"/>
  <c r="K2538" i="79"/>
  <c r="L2538" i="79"/>
  <c r="J2539" i="79"/>
  <c r="K2539" i="79"/>
  <c r="L2539" i="79" s="1"/>
  <c r="J2540" i="79"/>
  <c r="K2540" i="79"/>
  <c r="L2540" i="79"/>
  <c r="J2554" i="79"/>
  <c r="K2554" i="79"/>
  <c r="L2554" i="79"/>
  <c r="J2555" i="79"/>
  <c r="K2555" i="79"/>
  <c r="L2555" i="79" s="1"/>
  <c r="J2556" i="79"/>
  <c r="K2556" i="79"/>
  <c r="L2556" i="79" s="1"/>
  <c r="J2557" i="79"/>
  <c r="K2557" i="79"/>
  <c r="L2557" i="79"/>
  <c r="J2558" i="79"/>
  <c r="K2558" i="79"/>
  <c r="L2558" i="79" s="1"/>
  <c r="J2559" i="79"/>
  <c r="K2559" i="79"/>
  <c r="L2559" i="79"/>
  <c r="J2560" i="79"/>
  <c r="K2560" i="79"/>
  <c r="L2560" i="79" s="1"/>
  <c r="J2561" i="79"/>
  <c r="K2561" i="79"/>
  <c r="L2561" i="79"/>
  <c r="J2562" i="79"/>
  <c r="K2562" i="79"/>
  <c r="L2562" i="79" s="1"/>
  <c r="K2563" i="79"/>
  <c r="J2563" i="79"/>
  <c r="I2538" i="79"/>
  <c r="I2539" i="79"/>
  <c r="I2540" i="79"/>
  <c r="I2554" i="79"/>
  <c r="I2555" i="79"/>
  <c r="I2556" i="79"/>
  <c r="I2557" i="79"/>
  <c r="I2558" i="79"/>
  <c r="I2559" i="79"/>
  <c r="I2560" i="79"/>
  <c r="I2561" i="79"/>
  <c r="I2562" i="79"/>
  <c r="I2563" i="79" s="1"/>
  <c r="H2563" i="79"/>
  <c r="G2563" i="79"/>
  <c r="F2538" i="79"/>
  <c r="F2539" i="79"/>
  <c r="F2540" i="79"/>
  <c r="F2554" i="79"/>
  <c r="F2555" i="79"/>
  <c r="F2556" i="79"/>
  <c r="F2557" i="79"/>
  <c r="F2558" i="79"/>
  <c r="F2559" i="79"/>
  <c r="F2560" i="79"/>
  <c r="F2561" i="79"/>
  <c r="F2562" i="79"/>
  <c r="F2563" i="79"/>
  <c r="E2563" i="79"/>
  <c r="D2563" i="79"/>
  <c r="J2523" i="79"/>
  <c r="K2523" i="79"/>
  <c r="L2523" i="79" s="1"/>
  <c r="J2524" i="79"/>
  <c r="K2524" i="79"/>
  <c r="L2524" i="79"/>
  <c r="J2525" i="79"/>
  <c r="K2525" i="79"/>
  <c r="L2525" i="79" s="1"/>
  <c r="J2526" i="79"/>
  <c r="K2526" i="79"/>
  <c r="L2526" i="79"/>
  <c r="J2527" i="79"/>
  <c r="K2527" i="79"/>
  <c r="L2527" i="79" s="1"/>
  <c r="J2528" i="79"/>
  <c r="K2528" i="79"/>
  <c r="L2528" i="79"/>
  <c r="J2529" i="79"/>
  <c r="K2529" i="79"/>
  <c r="L2529" i="79" s="1"/>
  <c r="J2530" i="79"/>
  <c r="K2530" i="79"/>
  <c r="L2530" i="79"/>
  <c r="J2531" i="79"/>
  <c r="K2531" i="79"/>
  <c r="L2531" i="79" s="1"/>
  <c r="J2532" i="79"/>
  <c r="K2532" i="79"/>
  <c r="L2532" i="79"/>
  <c r="J2533" i="79"/>
  <c r="K2533" i="79"/>
  <c r="L2533" i="79" s="1"/>
  <c r="J2534" i="79"/>
  <c r="K2534" i="79"/>
  <c r="L2534" i="79"/>
  <c r="J2535" i="79"/>
  <c r="K2535" i="79"/>
  <c r="L2535" i="79" s="1"/>
  <c r="J2536" i="79"/>
  <c r="I2523" i="79"/>
  <c r="I2524" i="79"/>
  <c r="I2525" i="79"/>
  <c r="I2526" i="79"/>
  <c r="I2527" i="79"/>
  <c r="I2528" i="79"/>
  <c r="I2529" i="79"/>
  <c r="I2530" i="79"/>
  <c r="I2531" i="79"/>
  <c r="I2532" i="79"/>
  <c r="I2533" i="79"/>
  <c r="I2534" i="79"/>
  <c r="I2535" i="79"/>
  <c r="I2536" i="79"/>
  <c r="H2536" i="79"/>
  <c r="G2536" i="79"/>
  <c r="F2523" i="79"/>
  <c r="F2524" i="79"/>
  <c r="F2525" i="79"/>
  <c r="F2526" i="79"/>
  <c r="F2527" i="79"/>
  <c r="F2528" i="79"/>
  <c r="F2529" i="79"/>
  <c r="F2530" i="79"/>
  <c r="F2531" i="79"/>
  <c r="F2532" i="79"/>
  <c r="F2533" i="79"/>
  <c r="F2534" i="79"/>
  <c r="F2535" i="79"/>
  <c r="F2536" i="79"/>
  <c r="E2536" i="79"/>
  <c r="D2536" i="79"/>
  <c r="J2490" i="79"/>
  <c r="K2490" i="79"/>
  <c r="L2490" i="79" s="1"/>
  <c r="J2491" i="79"/>
  <c r="K2491" i="79"/>
  <c r="L2491" i="79"/>
  <c r="J2492" i="79"/>
  <c r="K2492" i="79"/>
  <c r="L2492" i="79" s="1"/>
  <c r="J2506" i="79"/>
  <c r="K2506" i="79"/>
  <c r="L2506" i="79"/>
  <c r="J2507" i="79"/>
  <c r="K2507" i="79"/>
  <c r="L2507" i="79" s="1"/>
  <c r="J2508" i="79"/>
  <c r="K2508" i="79"/>
  <c r="L2508" i="79"/>
  <c r="J2509" i="79"/>
  <c r="K2509" i="79"/>
  <c r="L2509" i="79" s="1"/>
  <c r="J2510" i="79"/>
  <c r="K2510" i="79"/>
  <c r="L2510" i="79"/>
  <c r="J2511" i="79"/>
  <c r="K2511" i="79"/>
  <c r="L2511" i="79" s="1"/>
  <c r="J2512" i="79"/>
  <c r="K2512" i="79"/>
  <c r="L2512" i="79"/>
  <c r="J2513" i="79"/>
  <c r="K2513" i="79"/>
  <c r="L2513" i="79" s="1"/>
  <c r="J2514" i="79"/>
  <c r="K2514" i="79"/>
  <c r="L2514" i="79"/>
  <c r="J2515" i="79"/>
  <c r="K2515" i="79"/>
  <c r="L2515" i="79" s="1"/>
  <c r="J2516" i="79"/>
  <c r="K2516" i="79"/>
  <c r="L2516" i="79"/>
  <c r="J2517" i="79"/>
  <c r="K2517" i="79"/>
  <c r="L2517" i="79" s="1"/>
  <c r="J2518" i="79"/>
  <c r="K2518" i="79"/>
  <c r="L2518" i="79"/>
  <c r="J2519" i="79"/>
  <c r="K2519" i="79"/>
  <c r="L2519" i="79" s="1"/>
  <c r="J2520" i="79"/>
  <c r="K2520" i="79"/>
  <c r="L2520" i="79"/>
  <c r="K2521" i="79"/>
  <c r="J2521" i="79"/>
  <c r="I2490" i="79"/>
  <c r="I2491" i="79"/>
  <c r="I2492" i="79"/>
  <c r="I2506" i="79"/>
  <c r="I2507" i="79"/>
  <c r="I2508" i="79"/>
  <c r="I2509" i="79"/>
  <c r="I2510" i="79"/>
  <c r="I2511" i="79"/>
  <c r="I2512" i="79"/>
  <c r="I2513" i="79"/>
  <c r="I2514" i="79"/>
  <c r="I2515" i="79"/>
  <c r="I2516" i="79"/>
  <c r="I2517" i="79"/>
  <c r="I2518" i="79"/>
  <c r="I2519" i="79"/>
  <c r="I2520" i="79"/>
  <c r="I2521" i="79"/>
  <c r="H2521" i="79"/>
  <c r="G2521" i="79"/>
  <c r="F2490" i="79"/>
  <c r="F2491" i="79"/>
  <c r="F2492" i="79"/>
  <c r="F2506" i="79"/>
  <c r="F2507" i="79"/>
  <c r="F2508" i="79"/>
  <c r="F2509" i="79"/>
  <c r="F2510" i="79"/>
  <c r="F2511" i="79"/>
  <c r="F2512" i="79"/>
  <c r="F2513" i="79"/>
  <c r="F2514" i="79"/>
  <c r="F2515" i="79"/>
  <c r="F2516" i="79"/>
  <c r="F2521" i="79" s="1"/>
  <c r="F2517" i="79"/>
  <c r="F2518" i="79"/>
  <c r="F2519" i="79"/>
  <c r="F2520" i="79"/>
  <c r="E2521" i="79"/>
  <c r="D2521" i="79"/>
  <c r="J2485" i="79"/>
  <c r="K2485" i="79"/>
  <c r="L2485" i="79"/>
  <c r="J2486" i="79"/>
  <c r="K2486" i="79"/>
  <c r="L2486" i="79" s="1"/>
  <c r="L2488" i="79" s="1"/>
  <c r="J2487" i="79"/>
  <c r="K2487" i="79"/>
  <c r="L2487" i="79"/>
  <c r="K2488" i="79"/>
  <c r="J2488" i="79"/>
  <c r="I2485" i="79"/>
  <c r="I2486" i="79"/>
  <c r="I2487" i="79"/>
  <c r="I2488" i="79" s="1"/>
  <c r="H2488" i="79"/>
  <c r="G2488" i="79"/>
  <c r="F2485" i="79"/>
  <c r="F2486" i="79"/>
  <c r="F2487" i="79"/>
  <c r="F2488" i="79"/>
  <c r="E2488" i="79"/>
  <c r="D2488" i="79"/>
  <c r="J2481" i="79"/>
  <c r="K2481" i="79"/>
  <c r="L2481" i="79"/>
  <c r="J2482" i="79"/>
  <c r="K2482" i="79"/>
  <c r="L2482" i="79"/>
  <c r="L2483" i="79"/>
  <c r="K2483" i="79"/>
  <c r="J2483" i="79"/>
  <c r="I2481" i="79"/>
  <c r="I2482" i="79"/>
  <c r="I2483" i="79" s="1"/>
  <c r="H2483" i="79"/>
  <c r="G2483" i="79"/>
  <c r="F2481" i="79"/>
  <c r="F2482" i="79"/>
  <c r="F2483" i="79"/>
  <c r="E2483" i="79"/>
  <c r="D2483" i="79"/>
  <c r="J2477" i="79"/>
  <c r="K2477" i="79"/>
  <c r="L2477" i="79"/>
  <c r="J2478" i="79"/>
  <c r="K2478" i="79"/>
  <c r="L2478" i="79" s="1"/>
  <c r="L2479" i="79" s="1"/>
  <c r="K2479" i="79"/>
  <c r="J2479" i="79"/>
  <c r="I2477" i="79"/>
  <c r="I2478" i="79"/>
  <c r="I2479" i="79"/>
  <c r="H2479" i="79"/>
  <c r="G2479" i="79"/>
  <c r="F2477" i="79"/>
  <c r="F2478" i="79"/>
  <c r="F2479" i="79" s="1"/>
  <c r="E2479" i="79"/>
  <c r="D2479" i="79"/>
  <c r="J2436" i="79"/>
  <c r="K2436" i="79"/>
  <c r="L2436" i="79"/>
  <c r="J2437" i="79"/>
  <c r="K2437" i="79"/>
  <c r="L2437" i="79" s="1"/>
  <c r="J2438" i="79"/>
  <c r="K2438" i="79"/>
  <c r="L2438" i="79"/>
  <c r="J2439" i="79"/>
  <c r="K2439" i="79"/>
  <c r="L2439" i="79" s="1"/>
  <c r="J2440" i="79"/>
  <c r="K2440" i="79"/>
  <c r="L2440" i="79"/>
  <c r="J2441" i="79"/>
  <c r="K2441" i="79"/>
  <c r="L2441" i="79" s="1"/>
  <c r="J2442" i="79"/>
  <c r="K2442" i="79"/>
  <c r="L2442" i="79"/>
  <c r="J2443" i="79"/>
  <c r="K2443" i="79"/>
  <c r="L2443" i="79" s="1"/>
  <c r="J2444" i="79"/>
  <c r="K2444" i="79"/>
  <c r="L2444" i="79"/>
  <c r="J2458" i="79"/>
  <c r="K2458" i="79"/>
  <c r="L2458" i="79"/>
  <c r="J2459" i="79"/>
  <c r="K2459" i="79"/>
  <c r="L2459" i="79" s="1"/>
  <c r="J2460" i="79"/>
  <c r="K2460" i="79"/>
  <c r="L2460" i="79"/>
  <c r="J2461" i="79"/>
  <c r="K2461" i="79"/>
  <c r="L2461" i="79" s="1"/>
  <c r="J2462" i="79"/>
  <c r="K2462" i="79"/>
  <c r="L2462" i="79"/>
  <c r="J2463" i="79"/>
  <c r="K2463" i="79"/>
  <c r="L2463" i="79"/>
  <c r="J2464" i="79"/>
  <c r="K2464" i="79"/>
  <c r="L2464" i="79" s="1"/>
  <c r="J2465" i="79"/>
  <c r="K2465" i="79"/>
  <c r="L2465" i="79"/>
  <c r="J2466" i="79"/>
  <c r="K2466" i="79"/>
  <c r="L2466" i="79" s="1"/>
  <c r="J2467" i="79"/>
  <c r="K2467" i="79"/>
  <c r="L2467" i="79"/>
  <c r="J2468" i="79"/>
  <c r="K2468" i="79"/>
  <c r="L2468" i="79" s="1"/>
  <c r="J2469" i="79"/>
  <c r="K2469" i="79"/>
  <c r="L2469" i="79"/>
  <c r="J2470" i="79"/>
  <c r="K2470" i="79"/>
  <c r="L2470" i="79" s="1"/>
  <c r="J2471" i="79"/>
  <c r="K2471" i="79"/>
  <c r="L2471" i="79"/>
  <c r="J2472" i="79"/>
  <c r="K2472" i="79"/>
  <c r="L2472" i="79" s="1"/>
  <c r="J2473" i="79"/>
  <c r="K2473" i="79"/>
  <c r="L2473" i="79"/>
  <c r="J2474" i="79"/>
  <c r="K2474" i="79"/>
  <c r="L2474" i="79" s="1"/>
  <c r="K2475" i="79"/>
  <c r="J2475" i="79"/>
  <c r="I2436" i="79"/>
  <c r="I2437" i="79"/>
  <c r="I2438" i="79"/>
  <c r="I2439" i="79"/>
  <c r="I2440" i="79"/>
  <c r="I2441" i="79"/>
  <c r="I2442" i="79"/>
  <c r="I2443" i="79"/>
  <c r="I2444" i="79"/>
  <c r="I2458" i="79"/>
  <c r="I2459" i="79"/>
  <c r="I2460" i="79"/>
  <c r="I2461" i="79"/>
  <c r="I2462" i="79"/>
  <c r="I2463" i="79"/>
  <c r="I2464" i="79"/>
  <c r="I2465" i="79"/>
  <c r="I2466" i="79"/>
  <c r="I2467" i="79"/>
  <c r="I2468" i="79"/>
  <c r="I2469" i="79"/>
  <c r="I2470" i="79"/>
  <c r="I2471" i="79"/>
  <c r="I2472" i="79"/>
  <c r="I2473" i="79"/>
  <c r="I2474" i="79"/>
  <c r="I2475" i="79"/>
  <c r="H2475" i="79"/>
  <c r="G2475" i="79"/>
  <c r="F2436" i="79"/>
  <c r="F2437" i="79"/>
  <c r="F2438" i="79"/>
  <c r="F2439" i="79"/>
  <c r="F2440" i="79"/>
  <c r="F2441" i="79"/>
  <c r="F2442" i="79"/>
  <c r="F2443" i="79"/>
  <c r="F2444" i="79"/>
  <c r="F2458" i="79"/>
  <c r="F2459" i="79"/>
  <c r="F2460" i="79"/>
  <c r="F2461" i="79"/>
  <c r="F2462" i="79"/>
  <c r="F2463" i="79"/>
  <c r="F2464" i="79"/>
  <c r="F2465" i="79"/>
  <c r="F2466" i="79"/>
  <c r="F2467" i="79"/>
  <c r="F2468" i="79"/>
  <c r="F2469" i="79"/>
  <c r="F2470" i="79"/>
  <c r="F2471" i="79"/>
  <c r="F2472" i="79"/>
  <c r="F2473" i="79"/>
  <c r="F2474" i="79"/>
  <c r="F2475" i="79"/>
  <c r="E2475" i="79"/>
  <c r="D2475" i="79"/>
  <c r="J2419" i="79"/>
  <c r="K2419" i="79"/>
  <c r="L2419" i="79" s="1"/>
  <c r="J2420" i="79"/>
  <c r="K2420" i="79"/>
  <c r="L2420" i="79"/>
  <c r="J2421" i="79"/>
  <c r="K2421" i="79"/>
  <c r="L2421" i="79"/>
  <c r="J2422" i="79"/>
  <c r="K2422" i="79"/>
  <c r="L2422" i="79" s="1"/>
  <c r="J2423" i="79"/>
  <c r="K2423" i="79"/>
  <c r="L2423" i="79"/>
  <c r="J2424" i="79"/>
  <c r="K2424" i="79"/>
  <c r="L2424" i="79" s="1"/>
  <c r="J2425" i="79"/>
  <c r="K2425" i="79"/>
  <c r="L2425" i="79"/>
  <c r="J2426" i="79"/>
  <c r="K2426" i="79"/>
  <c r="L2426" i="79" s="1"/>
  <c r="J2427" i="79"/>
  <c r="K2427" i="79"/>
  <c r="L2427" i="79"/>
  <c r="J2428" i="79"/>
  <c r="K2428" i="79"/>
  <c r="L2428" i="79" s="1"/>
  <c r="J2429" i="79"/>
  <c r="K2429" i="79"/>
  <c r="L2429" i="79"/>
  <c r="J2430" i="79"/>
  <c r="K2430" i="79"/>
  <c r="L2430" i="79" s="1"/>
  <c r="J2431" i="79"/>
  <c r="K2431" i="79"/>
  <c r="L2431" i="79"/>
  <c r="J2432" i="79"/>
  <c r="K2432" i="79"/>
  <c r="L2432" i="79" s="1"/>
  <c r="J2433" i="79"/>
  <c r="K2433" i="79"/>
  <c r="L2433" i="79"/>
  <c r="K2434" i="79"/>
  <c r="J2434" i="79"/>
  <c r="I2419" i="79"/>
  <c r="I2420" i="79"/>
  <c r="I2421" i="79"/>
  <c r="I2422" i="79"/>
  <c r="I2423" i="79"/>
  <c r="I2424" i="79"/>
  <c r="I2425" i="79"/>
  <c r="I2426" i="79"/>
  <c r="I2427" i="79"/>
  <c r="I2428" i="79"/>
  <c r="I2429" i="79"/>
  <c r="I2430" i="79"/>
  <c r="I2431" i="79"/>
  <c r="I2432" i="79"/>
  <c r="I2433" i="79"/>
  <c r="I2434" i="79"/>
  <c r="H2434" i="79"/>
  <c r="G2434" i="79"/>
  <c r="F2419" i="79"/>
  <c r="F2420" i="79"/>
  <c r="F2421" i="79"/>
  <c r="F2422" i="79"/>
  <c r="F2423" i="79"/>
  <c r="F2424" i="79"/>
  <c r="F2425" i="79"/>
  <c r="F2426" i="79"/>
  <c r="F2427" i="79"/>
  <c r="F2428" i="79"/>
  <c r="F2429" i="79"/>
  <c r="F2430" i="79"/>
  <c r="F2431" i="79"/>
  <c r="F2432" i="79"/>
  <c r="F2433" i="79"/>
  <c r="F2434" i="79"/>
  <c r="E2434" i="79"/>
  <c r="D2434" i="79"/>
  <c r="J2383" i="79"/>
  <c r="K2383" i="79"/>
  <c r="L2383" i="79"/>
  <c r="J2384" i="79"/>
  <c r="K2384" i="79"/>
  <c r="L2384" i="79" s="1"/>
  <c r="J2385" i="79"/>
  <c r="K2385" i="79"/>
  <c r="L2385" i="79"/>
  <c r="J2386" i="79"/>
  <c r="K2386" i="79"/>
  <c r="L2386" i="79" s="1"/>
  <c r="J2387" i="79"/>
  <c r="K2387" i="79"/>
  <c r="L2387" i="79"/>
  <c r="J2388" i="79"/>
  <c r="K2388" i="79"/>
  <c r="L2388" i="79" s="1"/>
  <c r="J2389" i="79"/>
  <c r="K2389" i="79"/>
  <c r="L2389" i="79"/>
  <c r="J2390" i="79"/>
  <c r="K2390" i="79"/>
  <c r="L2390" i="79" s="1"/>
  <c r="J2391" i="79"/>
  <c r="K2391" i="79"/>
  <c r="L2391" i="79"/>
  <c r="J2392" i="79"/>
  <c r="K2392" i="79"/>
  <c r="L2392" i="79" s="1"/>
  <c r="J2393" i="79"/>
  <c r="K2393" i="79"/>
  <c r="L2393" i="79"/>
  <c r="J2394" i="79"/>
  <c r="K2394" i="79"/>
  <c r="L2394" i="79" s="1"/>
  <c r="J2395" i="79"/>
  <c r="K2395" i="79"/>
  <c r="L2395" i="79"/>
  <c r="J2396" i="79"/>
  <c r="K2396" i="79"/>
  <c r="L2396" i="79" s="1"/>
  <c r="J2410" i="79"/>
  <c r="K2410" i="79"/>
  <c r="L2410" i="79"/>
  <c r="J2411" i="79"/>
  <c r="K2411" i="79"/>
  <c r="L2411" i="79" s="1"/>
  <c r="J2412" i="79"/>
  <c r="K2412" i="79"/>
  <c r="L2412" i="79"/>
  <c r="J2413" i="79"/>
  <c r="K2413" i="79"/>
  <c r="L2413" i="79" s="1"/>
  <c r="J2414" i="79"/>
  <c r="K2414" i="79"/>
  <c r="L2414" i="79"/>
  <c r="J2415" i="79"/>
  <c r="K2415" i="79"/>
  <c r="L2415" i="79" s="1"/>
  <c r="J2416" i="79"/>
  <c r="K2416" i="79"/>
  <c r="L2416" i="79"/>
  <c r="K2417" i="79"/>
  <c r="J2417" i="79"/>
  <c r="I2383" i="79"/>
  <c r="I2384" i="79"/>
  <c r="I2385" i="79"/>
  <c r="I2386" i="79"/>
  <c r="I2387" i="79"/>
  <c r="I2388" i="79"/>
  <c r="I2389" i="79"/>
  <c r="I2390" i="79"/>
  <c r="I2391" i="79"/>
  <c r="I2392" i="79"/>
  <c r="I2393" i="79"/>
  <c r="I2394" i="79"/>
  <c r="I2395" i="79"/>
  <c r="I2396" i="79"/>
  <c r="I2410" i="79"/>
  <c r="I2411" i="79"/>
  <c r="I2412" i="79"/>
  <c r="I2413" i="79"/>
  <c r="I2414" i="79"/>
  <c r="I2415" i="79"/>
  <c r="I2416" i="79"/>
  <c r="I2417" i="79"/>
  <c r="H2417" i="79"/>
  <c r="G2417" i="79"/>
  <c r="F2383" i="79"/>
  <c r="F2384" i="79"/>
  <c r="F2385" i="79"/>
  <c r="F2386" i="79"/>
  <c r="F2387" i="79"/>
  <c r="F2388" i="79"/>
  <c r="F2389" i="79"/>
  <c r="F2390" i="79"/>
  <c r="F2391" i="79"/>
  <c r="F2392" i="79"/>
  <c r="F2393" i="79"/>
  <c r="F2394" i="79"/>
  <c r="F2395" i="79"/>
  <c r="F2396" i="79"/>
  <c r="F2410" i="79"/>
  <c r="F2411" i="79"/>
  <c r="F2412" i="79"/>
  <c r="F2413" i="79"/>
  <c r="F2414" i="79"/>
  <c r="F2415" i="79"/>
  <c r="F2416" i="79"/>
  <c r="F2417" i="79"/>
  <c r="E2417" i="79"/>
  <c r="D2417" i="79"/>
  <c r="J2337" i="79"/>
  <c r="K2337" i="79"/>
  <c r="L2337" i="79" s="1"/>
  <c r="J2338" i="79"/>
  <c r="K2338" i="79"/>
  <c r="L2338" i="79"/>
  <c r="J2339" i="79"/>
  <c r="K2339" i="79"/>
  <c r="L2339" i="79" s="1"/>
  <c r="J2340" i="79"/>
  <c r="K2340" i="79"/>
  <c r="L2340" i="79"/>
  <c r="J2341" i="79"/>
  <c r="K2341" i="79"/>
  <c r="L2341" i="79" s="1"/>
  <c r="J2342" i="79"/>
  <c r="K2342" i="79"/>
  <c r="L2342" i="79"/>
  <c r="J2343" i="79"/>
  <c r="K2343" i="79"/>
  <c r="L2343" i="79" s="1"/>
  <c r="J2344" i="79"/>
  <c r="K2344" i="79"/>
  <c r="L2344" i="79"/>
  <c r="J2345" i="79"/>
  <c r="K2345" i="79"/>
  <c r="L2345" i="79" s="1"/>
  <c r="J2346" i="79"/>
  <c r="K2346" i="79"/>
  <c r="L2346" i="79"/>
  <c r="J2347" i="79"/>
  <c r="K2347" i="79"/>
  <c r="L2347" i="79" s="1"/>
  <c r="J2348" i="79"/>
  <c r="K2348" i="79"/>
  <c r="L2348" i="79"/>
  <c r="J2362" i="79"/>
  <c r="K2362" i="79"/>
  <c r="L2362" i="79"/>
  <c r="J2363" i="79"/>
  <c r="K2363" i="79"/>
  <c r="L2363" i="79"/>
  <c r="J2364" i="79"/>
  <c r="K2364" i="79"/>
  <c r="L2364" i="79"/>
  <c r="J2365" i="79"/>
  <c r="K2365" i="79"/>
  <c r="L2365" i="79"/>
  <c r="J2366" i="79"/>
  <c r="K2366" i="79"/>
  <c r="L2366" i="79" s="1"/>
  <c r="J2367" i="79"/>
  <c r="K2367" i="79"/>
  <c r="L2367" i="79"/>
  <c r="J2368" i="79"/>
  <c r="K2368" i="79"/>
  <c r="L2368" i="79" s="1"/>
  <c r="J2369" i="79"/>
  <c r="K2369" i="79"/>
  <c r="L2369" i="79"/>
  <c r="J2370" i="79"/>
  <c r="K2370" i="79"/>
  <c r="L2370" i="79" s="1"/>
  <c r="J2371" i="79"/>
  <c r="K2371" i="79"/>
  <c r="L2371" i="79"/>
  <c r="J2372" i="79"/>
  <c r="K2372" i="79"/>
  <c r="L2372" i="79" s="1"/>
  <c r="J2373" i="79"/>
  <c r="K2373" i="79"/>
  <c r="L2373" i="79"/>
  <c r="J2374" i="79"/>
  <c r="K2374" i="79"/>
  <c r="L2374" i="79" s="1"/>
  <c r="J2375" i="79"/>
  <c r="K2375" i="79"/>
  <c r="L2375" i="79"/>
  <c r="J2376" i="79"/>
  <c r="K2376" i="79"/>
  <c r="L2376" i="79" s="1"/>
  <c r="J2377" i="79"/>
  <c r="K2377" i="79"/>
  <c r="L2377" i="79"/>
  <c r="J2378" i="79"/>
  <c r="K2378" i="79"/>
  <c r="L2378" i="79" s="1"/>
  <c r="J2379" i="79"/>
  <c r="K2379" i="79"/>
  <c r="L2379" i="79"/>
  <c r="J2380" i="79"/>
  <c r="K2380" i="79"/>
  <c r="L2380" i="79" s="1"/>
  <c r="K2381" i="79"/>
  <c r="J2381" i="79"/>
  <c r="I2337" i="79"/>
  <c r="I2338" i="79"/>
  <c r="I2339" i="79"/>
  <c r="I2340" i="79"/>
  <c r="I2341" i="79"/>
  <c r="I2342" i="79"/>
  <c r="I2343" i="79"/>
  <c r="I2344" i="79"/>
  <c r="I2345" i="79"/>
  <c r="I2346" i="79"/>
  <c r="I2347" i="79"/>
  <c r="I2348" i="79"/>
  <c r="I2362" i="79"/>
  <c r="I2363" i="79"/>
  <c r="I2364" i="79"/>
  <c r="I2365" i="79"/>
  <c r="I2366" i="79"/>
  <c r="I2367" i="79"/>
  <c r="I2368" i="79"/>
  <c r="I2369" i="79"/>
  <c r="I2370" i="79"/>
  <c r="I2371" i="79"/>
  <c r="I2372" i="79"/>
  <c r="I2373" i="79"/>
  <c r="I2374" i="79"/>
  <c r="I2375" i="79"/>
  <c r="I2376" i="79"/>
  <c r="I2377" i="79"/>
  <c r="I2378" i="79"/>
  <c r="I2379" i="79"/>
  <c r="I2380" i="79"/>
  <c r="I2381" i="79"/>
  <c r="H2381" i="79"/>
  <c r="G2381" i="79"/>
  <c r="F2337" i="79"/>
  <c r="F2338" i="79"/>
  <c r="F2339" i="79"/>
  <c r="F2340" i="79"/>
  <c r="F2341" i="79"/>
  <c r="F2342" i="79"/>
  <c r="F2343" i="79"/>
  <c r="F2344" i="79"/>
  <c r="F2345" i="79"/>
  <c r="F2346" i="79"/>
  <c r="F2347" i="79"/>
  <c r="F2348" i="79"/>
  <c r="F2362" i="79"/>
  <c r="F2363" i="79"/>
  <c r="F2364" i="79"/>
  <c r="F2365" i="79"/>
  <c r="F2366" i="79"/>
  <c r="F2367" i="79"/>
  <c r="F2368" i="79"/>
  <c r="F2369" i="79"/>
  <c r="F2370" i="79"/>
  <c r="F2371" i="79"/>
  <c r="F2372" i="79"/>
  <c r="F2373" i="79"/>
  <c r="F2374" i="79"/>
  <c r="F2375" i="79"/>
  <c r="F2376" i="79"/>
  <c r="F2377" i="79"/>
  <c r="F2378" i="79"/>
  <c r="F2379" i="79"/>
  <c r="F2380" i="79"/>
  <c r="F2381" i="79"/>
  <c r="E2381" i="79"/>
  <c r="D2381" i="79"/>
  <c r="J2301" i="79"/>
  <c r="K2301" i="79"/>
  <c r="L2301" i="79" s="1"/>
  <c r="J2314" i="79"/>
  <c r="K2314" i="79"/>
  <c r="L2314" i="79"/>
  <c r="J2315" i="79"/>
  <c r="K2315" i="79"/>
  <c r="L2315" i="79" s="1"/>
  <c r="J2316" i="79"/>
  <c r="K2316" i="79"/>
  <c r="L2316" i="79"/>
  <c r="J2317" i="79"/>
  <c r="K2317" i="79"/>
  <c r="L2317" i="79" s="1"/>
  <c r="J2318" i="79"/>
  <c r="K2318" i="79"/>
  <c r="L2318" i="79"/>
  <c r="J2319" i="79"/>
  <c r="K2319" i="79"/>
  <c r="L2319" i="79" s="1"/>
  <c r="J2320" i="79"/>
  <c r="K2320" i="79"/>
  <c r="L2320" i="79"/>
  <c r="J2321" i="79"/>
  <c r="K2321" i="79"/>
  <c r="L2321" i="79" s="1"/>
  <c r="J2322" i="79"/>
  <c r="K2322" i="79"/>
  <c r="L2322" i="79"/>
  <c r="J2323" i="79"/>
  <c r="K2323" i="79"/>
  <c r="L2323" i="79" s="1"/>
  <c r="J2324" i="79"/>
  <c r="K2324" i="79"/>
  <c r="L2324" i="79"/>
  <c r="J2325" i="79"/>
  <c r="K2325" i="79"/>
  <c r="L2325" i="79" s="1"/>
  <c r="J2326" i="79"/>
  <c r="K2326" i="79"/>
  <c r="L2326" i="79"/>
  <c r="J2327" i="79"/>
  <c r="K2327" i="79"/>
  <c r="L2327" i="79" s="1"/>
  <c r="J2328" i="79"/>
  <c r="K2328" i="79"/>
  <c r="L2328" i="79"/>
  <c r="J2329" i="79"/>
  <c r="K2329" i="79"/>
  <c r="L2329" i="79" s="1"/>
  <c r="J2330" i="79"/>
  <c r="K2330" i="79"/>
  <c r="L2330" i="79"/>
  <c r="J2331" i="79"/>
  <c r="K2331" i="79"/>
  <c r="L2331" i="79" s="1"/>
  <c r="J2332" i="79"/>
  <c r="K2332" i="79"/>
  <c r="L2332" i="79"/>
  <c r="J2333" i="79"/>
  <c r="K2333" i="79"/>
  <c r="L2333" i="79" s="1"/>
  <c r="J2334" i="79"/>
  <c r="K2334" i="79"/>
  <c r="L2334" i="79"/>
  <c r="K2335" i="79"/>
  <c r="J2335" i="79"/>
  <c r="I2301" i="79"/>
  <c r="I2314" i="79"/>
  <c r="I2315" i="79"/>
  <c r="I2316" i="79"/>
  <c r="I2317" i="79"/>
  <c r="I2318" i="79"/>
  <c r="I2319" i="79"/>
  <c r="I2320" i="79"/>
  <c r="I2321" i="79"/>
  <c r="I2322" i="79"/>
  <c r="I2323" i="79"/>
  <c r="I2324" i="79"/>
  <c r="I2325" i="79"/>
  <c r="I2326" i="79"/>
  <c r="I2327" i="79"/>
  <c r="I2328" i="79"/>
  <c r="I2329" i="79"/>
  <c r="I2330" i="79"/>
  <c r="I2331" i="79"/>
  <c r="I2332" i="79"/>
  <c r="I2333" i="79"/>
  <c r="I2334" i="79"/>
  <c r="I2335" i="79"/>
  <c r="H2335" i="79"/>
  <c r="G2335" i="79"/>
  <c r="F2301" i="79"/>
  <c r="F2314" i="79"/>
  <c r="F2315" i="79"/>
  <c r="F2316" i="79"/>
  <c r="F2317" i="79"/>
  <c r="F2318" i="79"/>
  <c r="F2319" i="79"/>
  <c r="F2320" i="79"/>
  <c r="F2321" i="79"/>
  <c r="F2322" i="79"/>
  <c r="F2323" i="79"/>
  <c r="F2324" i="79"/>
  <c r="F2325" i="79"/>
  <c r="F2326" i="79"/>
  <c r="F2327" i="79"/>
  <c r="F2328" i="79"/>
  <c r="F2329" i="79"/>
  <c r="F2330" i="79"/>
  <c r="F2331" i="79"/>
  <c r="F2332" i="79"/>
  <c r="F2333" i="79"/>
  <c r="F2334" i="79"/>
  <c r="F2335" i="79" s="1"/>
  <c r="E2335" i="79"/>
  <c r="D2335" i="79"/>
  <c r="J2252" i="79"/>
  <c r="K2252" i="79"/>
  <c r="L2252" i="79"/>
  <c r="J2266" i="79"/>
  <c r="K2266" i="79"/>
  <c r="L2266" i="79"/>
  <c r="J2267" i="79"/>
  <c r="K2267" i="79"/>
  <c r="L2267" i="79" s="1"/>
  <c r="J2268" i="79"/>
  <c r="K2268" i="79"/>
  <c r="L2268" i="79"/>
  <c r="J2269" i="79"/>
  <c r="K2269" i="79"/>
  <c r="L2269" i="79" s="1"/>
  <c r="J2270" i="79"/>
  <c r="K2270" i="79"/>
  <c r="L2270" i="79"/>
  <c r="J2271" i="79"/>
  <c r="K2271" i="79"/>
  <c r="L2271" i="79" s="1"/>
  <c r="J2272" i="79"/>
  <c r="K2272" i="79"/>
  <c r="L2272" i="79"/>
  <c r="J2273" i="79"/>
  <c r="K2273" i="79"/>
  <c r="L2273" i="79" s="1"/>
  <c r="J2274" i="79"/>
  <c r="K2274" i="79"/>
  <c r="L2274" i="79"/>
  <c r="J2275" i="79"/>
  <c r="K2275" i="79"/>
  <c r="L2275" i="79" s="1"/>
  <c r="J2276" i="79"/>
  <c r="K2276" i="79"/>
  <c r="L2276" i="79"/>
  <c r="J2277" i="79"/>
  <c r="K2277" i="79"/>
  <c r="L2277" i="79" s="1"/>
  <c r="J2278" i="79"/>
  <c r="K2278" i="79"/>
  <c r="L2278" i="79"/>
  <c r="J2279" i="79"/>
  <c r="K2279" i="79"/>
  <c r="L2279" i="79" s="1"/>
  <c r="J2280" i="79"/>
  <c r="K2280" i="79"/>
  <c r="L2280" i="79"/>
  <c r="J2281" i="79"/>
  <c r="K2281" i="79"/>
  <c r="L2281" i="79" s="1"/>
  <c r="J2282" i="79"/>
  <c r="K2282" i="79"/>
  <c r="L2282" i="79"/>
  <c r="J2283" i="79"/>
  <c r="K2283" i="79"/>
  <c r="L2283" i="79" s="1"/>
  <c r="J2284" i="79"/>
  <c r="K2284" i="79"/>
  <c r="L2284" i="79"/>
  <c r="J2285" i="79"/>
  <c r="K2285" i="79"/>
  <c r="L2285" i="79" s="1"/>
  <c r="J2286" i="79"/>
  <c r="K2286" i="79"/>
  <c r="L2286" i="79"/>
  <c r="J2287" i="79"/>
  <c r="K2287" i="79"/>
  <c r="L2287" i="79" s="1"/>
  <c r="J2288" i="79"/>
  <c r="K2288" i="79"/>
  <c r="L2288" i="79"/>
  <c r="J2289" i="79"/>
  <c r="K2289" i="79"/>
  <c r="L2289" i="79" s="1"/>
  <c r="J2290" i="79"/>
  <c r="K2290" i="79"/>
  <c r="L2290" i="79"/>
  <c r="J2291" i="79"/>
  <c r="K2291" i="79"/>
  <c r="L2291" i="79" s="1"/>
  <c r="J2292" i="79"/>
  <c r="K2292" i="79"/>
  <c r="L2292" i="79"/>
  <c r="J2293" i="79"/>
  <c r="K2293" i="79"/>
  <c r="L2293" i="79" s="1"/>
  <c r="J2294" i="79"/>
  <c r="K2294" i="79"/>
  <c r="L2294" i="79"/>
  <c r="J2295" i="79"/>
  <c r="K2295" i="79"/>
  <c r="L2295" i="79" s="1"/>
  <c r="J2296" i="79"/>
  <c r="K2296" i="79"/>
  <c r="L2296" i="79"/>
  <c r="J2297" i="79"/>
  <c r="K2297" i="79"/>
  <c r="L2297" i="79" s="1"/>
  <c r="J2298" i="79"/>
  <c r="K2298" i="79"/>
  <c r="L2298" i="79"/>
  <c r="K2299" i="79"/>
  <c r="J2299" i="79"/>
  <c r="I2252" i="79"/>
  <c r="I2266" i="79"/>
  <c r="I2267" i="79"/>
  <c r="I2268" i="79"/>
  <c r="I2269" i="79"/>
  <c r="I2270" i="79"/>
  <c r="I2271" i="79"/>
  <c r="I2272" i="79"/>
  <c r="I2273" i="79"/>
  <c r="I2274" i="79"/>
  <c r="I2275" i="79"/>
  <c r="I2276" i="79"/>
  <c r="I2277" i="79"/>
  <c r="I2278" i="79"/>
  <c r="I2279" i="79"/>
  <c r="I2280" i="79"/>
  <c r="I2281" i="79"/>
  <c r="I2282" i="79"/>
  <c r="I2283" i="79"/>
  <c r="I2284" i="79"/>
  <c r="I2285" i="79"/>
  <c r="I2286" i="79"/>
  <c r="I2287" i="79"/>
  <c r="I2288" i="79"/>
  <c r="I2289" i="79"/>
  <c r="I2290" i="79"/>
  <c r="I2291" i="79"/>
  <c r="I2292" i="79"/>
  <c r="I2293" i="79"/>
  <c r="I2294" i="79"/>
  <c r="I2295" i="79"/>
  <c r="I2296" i="79"/>
  <c r="I2297" i="79"/>
  <c r="I2298" i="79"/>
  <c r="I2299" i="79"/>
  <c r="H2299" i="79"/>
  <c r="G2299" i="79"/>
  <c r="F2252" i="79"/>
  <c r="F2266" i="79"/>
  <c r="F2267" i="79"/>
  <c r="F2268" i="79"/>
  <c r="F2269" i="79"/>
  <c r="F2270" i="79"/>
  <c r="F2271" i="79"/>
  <c r="F2272" i="79"/>
  <c r="F2273" i="79"/>
  <c r="F2274" i="79"/>
  <c r="F2275" i="79"/>
  <c r="F2276" i="79"/>
  <c r="F2277" i="79"/>
  <c r="F2278" i="79"/>
  <c r="F2279" i="79"/>
  <c r="F2280" i="79"/>
  <c r="F2281" i="79"/>
  <c r="F2282" i="79"/>
  <c r="F2283" i="79"/>
  <c r="F2284" i="79"/>
  <c r="F2285" i="79"/>
  <c r="F2286" i="79"/>
  <c r="F2287" i="79"/>
  <c r="F2288" i="79"/>
  <c r="F2289" i="79"/>
  <c r="F2290" i="79"/>
  <c r="F2291" i="79"/>
  <c r="F2292" i="79"/>
  <c r="F2293" i="79"/>
  <c r="F2294" i="79"/>
  <c r="F2295" i="79"/>
  <c r="F2296" i="79"/>
  <c r="F2297" i="79"/>
  <c r="F2298" i="79"/>
  <c r="F2299" i="79" s="1"/>
  <c r="E2299" i="79"/>
  <c r="D2299" i="79"/>
  <c r="J2232" i="79"/>
  <c r="K2232" i="79"/>
  <c r="L2232" i="79"/>
  <c r="J2233" i="79"/>
  <c r="K2233" i="79"/>
  <c r="L2233" i="79" s="1"/>
  <c r="J2234" i="79"/>
  <c r="K2234" i="79"/>
  <c r="L2234" i="79"/>
  <c r="J2235" i="79"/>
  <c r="K2235" i="79"/>
  <c r="L2235" i="79" s="1"/>
  <c r="J2236" i="79"/>
  <c r="K2236" i="79"/>
  <c r="L2236" i="79"/>
  <c r="J2237" i="79"/>
  <c r="K2237" i="79"/>
  <c r="L2237" i="79" s="1"/>
  <c r="J2238" i="79"/>
  <c r="K2238" i="79"/>
  <c r="L2238" i="79"/>
  <c r="J2239" i="79"/>
  <c r="K2239" i="79"/>
  <c r="L2239" i="79" s="1"/>
  <c r="J2240" i="79"/>
  <c r="K2240" i="79"/>
  <c r="L2240" i="79"/>
  <c r="J2241" i="79"/>
  <c r="K2241" i="79"/>
  <c r="L2241" i="79" s="1"/>
  <c r="J2242" i="79"/>
  <c r="K2242" i="79"/>
  <c r="L2242" i="79"/>
  <c r="J2243" i="79"/>
  <c r="K2243" i="79"/>
  <c r="L2243" i="79" s="1"/>
  <c r="J2244" i="79"/>
  <c r="K2244" i="79"/>
  <c r="L2244" i="79"/>
  <c r="J2245" i="79"/>
  <c r="K2245" i="79"/>
  <c r="L2245" i="79" s="1"/>
  <c r="J2246" i="79"/>
  <c r="K2246" i="79"/>
  <c r="L2246" i="79"/>
  <c r="J2247" i="79"/>
  <c r="K2247" i="79"/>
  <c r="L2247" i="79" s="1"/>
  <c r="J2248" i="79"/>
  <c r="K2248" i="79"/>
  <c r="L2248" i="79"/>
  <c r="J2249" i="79"/>
  <c r="K2249" i="79"/>
  <c r="L2249" i="79" s="1"/>
  <c r="K2250" i="79"/>
  <c r="J2250" i="79"/>
  <c r="I2232" i="79"/>
  <c r="I2233" i="79"/>
  <c r="I2234" i="79"/>
  <c r="I2235" i="79"/>
  <c r="I2236" i="79"/>
  <c r="I2237" i="79"/>
  <c r="I2238" i="79"/>
  <c r="I2239" i="79"/>
  <c r="I2240" i="79"/>
  <c r="I2241" i="79"/>
  <c r="I2242" i="79"/>
  <c r="I2243" i="79"/>
  <c r="I2244" i="79"/>
  <c r="I2245" i="79"/>
  <c r="I2246" i="79"/>
  <c r="I2247" i="79"/>
  <c r="I2248" i="79"/>
  <c r="I2249" i="79"/>
  <c r="I2250" i="79" s="1"/>
  <c r="H2250" i="79"/>
  <c r="G2250" i="79"/>
  <c r="F2232" i="79"/>
  <c r="F2233" i="79"/>
  <c r="F2234" i="79"/>
  <c r="F2235" i="79"/>
  <c r="F2236" i="79"/>
  <c r="F2237" i="79"/>
  <c r="F2238" i="79"/>
  <c r="F2239" i="79"/>
  <c r="F2240" i="79"/>
  <c r="F2241" i="79"/>
  <c r="F2242" i="79"/>
  <c r="F2243" i="79"/>
  <c r="F2244" i="79"/>
  <c r="F2245" i="79"/>
  <c r="F2246" i="79"/>
  <c r="F2247" i="79"/>
  <c r="F2248" i="79"/>
  <c r="F2249" i="79"/>
  <c r="F2250" i="79"/>
  <c r="E2250" i="79"/>
  <c r="D2250" i="79"/>
  <c r="J2188" i="79"/>
  <c r="K2188" i="79"/>
  <c r="L2188" i="79"/>
  <c r="J2189" i="79"/>
  <c r="K2189" i="79"/>
  <c r="L2189" i="79" s="1"/>
  <c r="J2190" i="79"/>
  <c r="K2190" i="79"/>
  <c r="L2190" i="79"/>
  <c r="J2191" i="79"/>
  <c r="K2191" i="79"/>
  <c r="L2191" i="79" s="1"/>
  <c r="J2192" i="79"/>
  <c r="K2192" i="79"/>
  <c r="L2192" i="79"/>
  <c r="J2193" i="79"/>
  <c r="K2193" i="79"/>
  <c r="L2193" i="79" s="1"/>
  <c r="J2194" i="79"/>
  <c r="K2194" i="79"/>
  <c r="L2194" i="79"/>
  <c r="J2195" i="79"/>
  <c r="K2195" i="79"/>
  <c r="L2195" i="79" s="1"/>
  <c r="J2196" i="79"/>
  <c r="K2196" i="79"/>
  <c r="L2196" i="79"/>
  <c r="J2197" i="79"/>
  <c r="K2197" i="79"/>
  <c r="L2197" i="79" s="1"/>
  <c r="J2198" i="79"/>
  <c r="K2198" i="79"/>
  <c r="L2198" i="79"/>
  <c r="J2199" i="79"/>
  <c r="K2199" i="79"/>
  <c r="L2199" i="79" s="1"/>
  <c r="J2200" i="79"/>
  <c r="K2200" i="79"/>
  <c r="L2200" i="79"/>
  <c r="J2201" i="79"/>
  <c r="K2201" i="79"/>
  <c r="L2201" i="79" s="1"/>
  <c r="J2202" i="79"/>
  <c r="K2202" i="79"/>
  <c r="L2202" i="79"/>
  <c r="J2203" i="79"/>
  <c r="K2203" i="79"/>
  <c r="L2203" i="79" s="1"/>
  <c r="J2204" i="79"/>
  <c r="K2204" i="79"/>
  <c r="L2204" i="79"/>
  <c r="J2218" i="79"/>
  <c r="K2218" i="79"/>
  <c r="L2218" i="79" s="1"/>
  <c r="J2219" i="79"/>
  <c r="K2219" i="79"/>
  <c r="L2219" i="79"/>
  <c r="J2220" i="79"/>
  <c r="K2220" i="79"/>
  <c r="L2220" i="79" s="1"/>
  <c r="J2221" i="79"/>
  <c r="K2221" i="79"/>
  <c r="L2221" i="79"/>
  <c r="J2222" i="79"/>
  <c r="K2222" i="79"/>
  <c r="L2222" i="79" s="1"/>
  <c r="J2223" i="79"/>
  <c r="K2223" i="79"/>
  <c r="L2223" i="79"/>
  <c r="J2224" i="79"/>
  <c r="K2224" i="79"/>
  <c r="L2224" i="79" s="1"/>
  <c r="J2225" i="79"/>
  <c r="K2225" i="79"/>
  <c r="L2225" i="79"/>
  <c r="J2226" i="79"/>
  <c r="K2226" i="79"/>
  <c r="L2226" i="79" s="1"/>
  <c r="J2227" i="79"/>
  <c r="K2227" i="79"/>
  <c r="L2227" i="79"/>
  <c r="J2228" i="79"/>
  <c r="K2228" i="79"/>
  <c r="L2228" i="79" s="1"/>
  <c r="J2229" i="79"/>
  <c r="K2229" i="79"/>
  <c r="L2229" i="79"/>
  <c r="K2230" i="79"/>
  <c r="J2230" i="79"/>
  <c r="I2188" i="79"/>
  <c r="I2189" i="79"/>
  <c r="I2190" i="79"/>
  <c r="I2191" i="79"/>
  <c r="I2192" i="79"/>
  <c r="I2193" i="79"/>
  <c r="I2194" i="79"/>
  <c r="I2195" i="79"/>
  <c r="I2196" i="79"/>
  <c r="I2197" i="79"/>
  <c r="I2198" i="79"/>
  <c r="I2199" i="79"/>
  <c r="I2200" i="79"/>
  <c r="I2201" i="79"/>
  <c r="I2202" i="79"/>
  <c r="I2203" i="79"/>
  <c r="I2204" i="79"/>
  <c r="I2218" i="79"/>
  <c r="I2219" i="79"/>
  <c r="I2220" i="79"/>
  <c r="I2221" i="79"/>
  <c r="I2222" i="79"/>
  <c r="I2223" i="79"/>
  <c r="I2224" i="79"/>
  <c r="I2225" i="79"/>
  <c r="I2226" i="79"/>
  <c r="I2227" i="79"/>
  <c r="I2228" i="79"/>
  <c r="I2229" i="79"/>
  <c r="I2230" i="79"/>
  <c r="H2230" i="79"/>
  <c r="G2230" i="79"/>
  <c r="F2188" i="79"/>
  <c r="F2189" i="79"/>
  <c r="F2190" i="79"/>
  <c r="F2191" i="79"/>
  <c r="F2192" i="79"/>
  <c r="F2193" i="79"/>
  <c r="F2194" i="79"/>
  <c r="F2195" i="79"/>
  <c r="F2196" i="79"/>
  <c r="F2197" i="79"/>
  <c r="F2198" i="79"/>
  <c r="F2199" i="79"/>
  <c r="F2200" i="79"/>
  <c r="F2201" i="79"/>
  <c r="F2202" i="79"/>
  <c r="F2203" i="79"/>
  <c r="F2204" i="79"/>
  <c r="F2218" i="79"/>
  <c r="F2219" i="79"/>
  <c r="F2220" i="79"/>
  <c r="F2221" i="79"/>
  <c r="F2222" i="79"/>
  <c r="F2223" i="79"/>
  <c r="F2224" i="79"/>
  <c r="F2225" i="79"/>
  <c r="F2226" i="79"/>
  <c r="F2227" i="79"/>
  <c r="F2228" i="79"/>
  <c r="F2229" i="79"/>
  <c r="F2230" i="79"/>
  <c r="E2230" i="79"/>
  <c r="D2230" i="79"/>
  <c r="J2154" i="79"/>
  <c r="K2154" i="79"/>
  <c r="L2154" i="79" s="1"/>
  <c r="J2155" i="79"/>
  <c r="K2155" i="79"/>
  <c r="L2155" i="79"/>
  <c r="J2156" i="79"/>
  <c r="K2156" i="79"/>
  <c r="L2156" i="79" s="1"/>
  <c r="J2170" i="79"/>
  <c r="K2170" i="79"/>
  <c r="L2170" i="79"/>
  <c r="J2171" i="79"/>
  <c r="K2171" i="79"/>
  <c r="L2171" i="79" s="1"/>
  <c r="J2172" i="79"/>
  <c r="K2172" i="79"/>
  <c r="L2172" i="79"/>
  <c r="J2173" i="79"/>
  <c r="K2173" i="79"/>
  <c r="L2173" i="79" s="1"/>
  <c r="J2174" i="79"/>
  <c r="K2174" i="79"/>
  <c r="L2174" i="79"/>
  <c r="J2175" i="79"/>
  <c r="K2175" i="79"/>
  <c r="L2175" i="79" s="1"/>
  <c r="J2176" i="79"/>
  <c r="K2176" i="79"/>
  <c r="L2176" i="79"/>
  <c r="J2177" i="79"/>
  <c r="K2177" i="79"/>
  <c r="L2177" i="79" s="1"/>
  <c r="J2178" i="79"/>
  <c r="K2178" i="79"/>
  <c r="L2178" i="79"/>
  <c r="J2179" i="79"/>
  <c r="K2179" i="79"/>
  <c r="L2179" i="79" s="1"/>
  <c r="J2180" i="79"/>
  <c r="K2180" i="79"/>
  <c r="L2180" i="79"/>
  <c r="J2181" i="79"/>
  <c r="K2181" i="79"/>
  <c r="L2181" i="79" s="1"/>
  <c r="J2182" i="79"/>
  <c r="K2182" i="79"/>
  <c r="L2182" i="79"/>
  <c r="J2183" i="79"/>
  <c r="K2183" i="79"/>
  <c r="L2183" i="79" s="1"/>
  <c r="J2184" i="79"/>
  <c r="K2184" i="79"/>
  <c r="L2184" i="79"/>
  <c r="J2185" i="79"/>
  <c r="K2185" i="79"/>
  <c r="L2185" i="79" s="1"/>
  <c r="K2186" i="79"/>
  <c r="J2186" i="79"/>
  <c r="I2154" i="79"/>
  <c r="I2155" i="79"/>
  <c r="I2156" i="79"/>
  <c r="I2170" i="79"/>
  <c r="I2171" i="79"/>
  <c r="I2172" i="79"/>
  <c r="I2173" i="79"/>
  <c r="I2174" i="79"/>
  <c r="I2175" i="79"/>
  <c r="I2176" i="79"/>
  <c r="I2177" i="79"/>
  <c r="I2178" i="79"/>
  <c r="I2179" i="79"/>
  <c r="I2180" i="79"/>
  <c r="I2181" i="79"/>
  <c r="I2182" i="79"/>
  <c r="I2183" i="79"/>
  <c r="I2184" i="79"/>
  <c r="I2185" i="79"/>
  <c r="I2186" i="79"/>
  <c r="H2186" i="79"/>
  <c r="G2186" i="79"/>
  <c r="F2154" i="79"/>
  <c r="F2155" i="79"/>
  <c r="F2156" i="79"/>
  <c r="F2170" i="79"/>
  <c r="F2171" i="79"/>
  <c r="F2172" i="79"/>
  <c r="F2173" i="79"/>
  <c r="F2174" i="79"/>
  <c r="F2175" i="79"/>
  <c r="F2176" i="79"/>
  <c r="F2177" i="79"/>
  <c r="F2178" i="79"/>
  <c r="F2179" i="79"/>
  <c r="F2180" i="79"/>
  <c r="F2181" i="79"/>
  <c r="F2182" i="79"/>
  <c r="F2183" i="79"/>
  <c r="F2184" i="79"/>
  <c r="F2185" i="79"/>
  <c r="F2186" i="79"/>
  <c r="E2186" i="79"/>
  <c r="D2186" i="79"/>
  <c r="J2129" i="79"/>
  <c r="K2129" i="79"/>
  <c r="L2129" i="79" s="1"/>
  <c r="J2130" i="79"/>
  <c r="K2130" i="79"/>
  <c r="L2130" i="79"/>
  <c r="J2131" i="79"/>
  <c r="K2131" i="79"/>
  <c r="L2131" i="79" s="1"/>
  <c r="J2132" i="79"/>
  <c r="K2132" i="79"/>
  <c r="L2132" i="79"/>
  <c r="J2133" i="79"/>
  <c r="K2133" i="79"/>
  <c r="L2133" i="79" s="1"/>
  <c r="J2134" i="79"/>
  <c r="K2134" i="79"/>
  <c r="L2134" i="79"/>
  <c r="J2135" i="79"/>
  <c r="K2135" i="79"/>
  <c r="L2135" i="79" s="1"/>
  <c r="J2136" i="79"/>
  <c r="K2136" i="79"/>
  <c r="L2136" i="79"/>
  <c r="J2137" i="79"/>
  <c r="K2137" i="79"/>
  <c r="L2137" i="79" s="1"/>
  <c r="J2138" i="79"/>
  <c r="K2138" i="79"/>
  <c r="L2138" i="79"/>
  <c r="J2139" i="79"/>
  <c r="K2139" i="79"/>
  <c r="L2139" i="79" s="1"/>
  <c r="J2140" i="79"/>
  <c r="K2140" i="79"/>
  <c r="L2140" i="79"/>
  <c r="J2141" i="79"/>
  <c r="K2141" i="79"/>
  <c r="L2141" i="79" s="1"/>
  <c r="J2142" i="79"/>
  <c r="K2142" i="79"/>
  <c r="L2142" i="79"/>
  <c r="J2143" i="79"/>
  <c r="K2143" i="79"/>
  <c r="L2143" i="79" s="1"/>
  <c r="J2144" i="79"/>
  <c r="K2144" i="79"/>
  <c r="L2144" i="79"/>
  <c r="J2145" i="79"/>
  <c r="K2145" i="79"/>
  <c r="L2145" i="79" s="1"/>
  <c r="J2146" i="79"/>
  <c r="K2146" i="79"/>
  <c r="L2146" i="79"/>
  <c r="J2147" i="79"/>
  <c r="K2147" i="79"/>
  <c r="L2147" i="79" s="1"/>
  <c r="J2148" i="79"/>
  <c r="K2148" i="79"/>
  <c r="L2148" i="79"/>
  <c r="J2149" i="79"/>
  <c r="K2149" i="79"/>
  <c r="L2149" i="79" s="1"/>
  <c r="J2150" i="79"/>
  <c r="K2150" i="79"/>
  <c r="L2150" i="79"/>
  <c r="J2151" i="79"/>
  <c r="K2151" i="79"/>
  <c r="L2151" i="79" s="1"/>
  <c r="K2152" i="79"/>
  <c r="J2152" i="79"/>
  <c r="I2129" i="79"/>
  <c r="I2130" i="79"/>
  <c r="I2131" i="79"/>
  <c r="I2132" i="79"/>
  <c r="I2133" i="79"/>
  <c r="I2134" i="79"/>
  <c r="I2135" i="79"/>
  <c r="I2136" i="79"/>
  <c r="I2137" i="79"/>
  <c r="I2138" i="79"/>
  <c r="I2139" i="79"/>
  <c r="I2140" i="79"/>
  <c r="I2141" i="79"/>
  <c r="I2142" i="79"/>
  <c r="I2143" i="79"/>
  <c r="I2144" i="79"/>
  <c r="I2145" i="79"/>
  <c r="I2146" i="79"/>
  <c r="I2147" i="79"/>
  <c r="I2148" i="79"/>
  <c r="I2149" i="79"/>
  <c r="I2150" i="79"/>
  <c r="I2151" i="79"/>
  <c r="I2152" i="79"/>
  <c r="H2152" i="79"/>
  <c r="G2152" i="79"/>
  <c r="F2129" i="79"/>
  <c r="F2130" i="79"/>
  <c r="F2131" i="79"/>
  <c r="F2132" i="79"/>
  <c r="F2133" i="79"/>
  <c r="F2134" i="79"/>
  <c r="F2135" i="79"/>
  <c r="F2136" i="79"/>
  <c r="F2137" i="79"/>
  <c r="F2138" i="79"/>
  <c r="F2139" i="79"/>
  <c r="F2140" i="79"/>
  <c r="F2141" i="79"/>
  <c r="F2142" i="79"/>
  <c r="F2143" i="79"/>
  <c r="F2144" i="79"/>
  <c r="F2145" i="79"/>
  <c r="F2146" i="79"/>
  <c r="F2147" i="79"/>
  <c r="F2148" i="79"/>
  <c r="F2149" i="79"/>
  <c r="F2150" i="79"/>
  <c r="F2151" i="79"/>
  <c r="F2152" i="79"/>
  <c r="E2152" i="79"/>
  <c r="D2152" i="79"/>
  <c r="J2092" i="79"/>
  <c r="K2092" i="79"/>
  <c r="L2092" i="79" s="1"/>
  <c r="J2093" i="79"/>
  <c r="K2093" i="79"/>
  <c r="L2093" i="79"/>
  <c r="J2094" i="79"/>
  <c r="K2094" i="79"/>
  <c r="L2094" i="79" s="1"/>
  <c r="J2095" i="79"/>
  <c r="K2095" i="79"/>
  <c r="L2095" i="79"/>
  <c r="J2096" i="79"/>
  <c r="K2096" i="79"/>
  <c r="L2096" i="79" s="1"/>
  <c r="J2097" i="79"/>
  <c r="K2097" i="79"/>
  <c r="L2097" i="79"/>
  <c r="J2098" i="79"/>
  <c r="K2098" i="79"/>
  <c r="L2098" i="79" s="1"/>
  <c r="J2099" i="79"/>
  <c r="K2099" i="79"/>
  <c r="L2099" i="79"/>
  <c r="J2100" i="79"/>
  <c r="K2100" i="79"/>
  <c r="L2100" i="79" s="1"/>
  <c r="J2101" i="79"/>
  <c r="K2101" i="79"/>
  <c r="L2101" i="79"/>
  <c r="J2102" i="79"/>
  <c r="K2102" i="79"/>
  <c r="L2102" i="79" s="1"/>
  <c r="J2103" i="79"/>
  <c r="K2103" i="79"/>
  <c r="L2103" i="79"/>
  <c r="J2104" i="79"/>
  <c r="K2104" i="79"/>
  <c r="L2104" i="79" s="1"/>
  <c r="J2105" i="79"/>
  <c r="K2105" i="79"/>
  <c r="L2105" i="79"/>
  <c r="J2106" i="79"/>
  <c r="K2106" i="79"/>
  <c r="L2106" i="79" s="1"/>
  <c r="J2107" i="79"/>
  <c r="K2107" i="79"/>
  <c r="L2107" i="79"/>
  <c r="J2108" i="79"/>
  <c r="K2108" i="79"/>
  <c r="L2108" i="79" s="1"/>
  <c r="J2122" i="79"/>
  <c r="K2122" i="79"/>
  <c r="L2122" i="79"/>
  <c r="J2123" i="79"/>
  <c r="K2123" i="79"/>
  <c r="L2123" i="79" s="1"/>
  <c r="J2124" i="79"/>
  <c r="K2124" i="79"/>
  <c r="L2124" i="79"/>
  <c r="J2125" i="79"/>
  <c r="K2125" i="79"/>
  <c r="L2125" i="79" s="1"/>
  <c r="J2126" i="79"/>
  <c r="K2126" i="79"/>
  <c r="L2126" i="79"/>
  <c r="K2127" i="79"/>
  <c r="J2127" i="79"/>
  <c r="I2092" i="79"/>
  <c r="I2093" i="79"/>
  <c r="I2094" i="79"/>
  <c r="I2095" i="79"/>
  <c r="I2096" i="79"/>
  <c r="I2097" i="79"/>
  <c r="I2098" i="79"/>
  <c r="I2099" i="79"/>
  <c r="I2100" i="79"/>
  <c r="I2101" i="79"/>
  <c r="I2102" i="79"/>
  <c r="I2103" i="79"/>
  <c r="I2104" i="79"/>
  <c r="I2105" i="79"/>
  <c r="I2106" i="79"/>
  <c r="I2107" i="79"/>
  <c r="I2108" i="79"/>
  <c r="I2122" i="79"/>
  <c r="I2123" i="79"/>
  <c r="I2124" i="79"/>
  <c r="I2125" i="79"/>
  <c r="I2126" i="79"/>
  <c r="I2127" i="79"/>
  <c r="H2127" i="79"/>
  <c r="G2127" i="79"/>
  <c r="F2092" i="79"/>
  <c r="F2093" i="79"/>
  <c r="F2094" i="79"/>
  <c r="F2095" i="79"/>
  <c r="F2096" i="79"/>
  <c r="F2097" i="79"/>
  <c r="F2098" i="79"/>
  <c r="F2099" i="79"/>
  <c r="F2100" i="79"/>
  <c r="F2101" i="79"/>
  <c r="F2102" i="79"/>
  <c r="F2103" i="79"/>
  <c r="F2104" i="79"/>
  <c r="F2105" i="79"/>
  <c r="F2106" i="79"/>
  <c r="F2107" i="79"/>
  <c r="F2108" i="79"/>
  <c r="F2122" i="79"/>
  <c r="F2123" i="79"/>
  <c r="F2124" i="79"/>
  <c r="F2125" i="79"/>
  <c r="F2126" i="79"/>
  <c r="F2127" i="79" s="1"/>
  <c r="E2127" i="79"/>
  <c r="D2127" i="79"/>
  <c r="J2044" i="79"/>
  <c r="K2044" i="79"/>
  <c r="L2044" i="79"/>
  <c r="J2045" i="79"/>
  <c r="K2045" i="79"/>
  <c r="L2045" i="79" s="1"/>
  <c r="J2046" i="79"/>
  <c r="K2046" i="79"/>
  <c r="L2046" i="79"/>
  <c r="J2047" i="79"/>
  <c r="K2047" i="79"/>
  <c r="L2047" i="79" s="1"/>
  <c r="J2048" i="79"/>
  <c r="K2048" i="79"/>
  <c r="L2048" i="79"/>
  <c r="J2049" i="79"/>
  <c r="K2049" i="79"/>
  <c r="L2049" i="79" s="1"/>
  <c r="J2050" i="79"/>
  <c r="K2050" i="79"/>
  <c r="L2050" i="79"/>
  <c r="J2051" i="79"/>
  <c r="K2051" i="79"/>
  <c r="L2051" i="79" s="1"/>
  <c r="J2052" i="79"/>
  <c r="K2052" i="79"/>
  <c r="L2052" i="79"/>
  <c r="J2053" i="79"/>
  <c r="K2053" i="79"/>
  <c r="L2053" i="79" s="1"/>
  <c r="J2054" i="79"/>
  <c r="K2054" i="79"/>
  <c r="L2054" i="79"/>
  <c r="J2055" i="79"/>
  <c r="K2055" i="79"/>
  <c r="L2055" i="79" s="1"/>
  <c r="J2056" i="79"/>
  <c r="K2056" i="79"/>
  <c r="L2056" i="79"/>
  <c r="J2057" i="79"/>
  <c r="K2057" i="79"/>
  <c r="L2057" i="79" s="1"/>
  <c r="J2058" i="79"/>
  <c r="K2058" i="79"/>
  <c r="L2058" i="79"/>
  <c r="J2059" i="79"/>
  <c r="K2059" i="79"/>
  <c r="L2059" i="79" s="1"/>
  <c r="J2060" i="79"/>
  <c r="K2060" i="79"/>
  <c r="L2060" i="79"/>
  <c r="J2074" i="79"/>
  <c r="K2074" i="79"/>
  <c r="L2074" i="79" s="1"/>
  <c r="J2075" i="79"/>
  <c r="K2075" i="79"/>
  <c r="L2075" i="79"/>
  <c r="J2076" i="79"/>
  <c r="K2076" i="79"/>
  <c r="L2076" i="79" s="1"/>
  <c r="J2077" i="79"/>
  <c r="K2077" i="79"/>
  <c r="L2077" i="79"/>
  <c r="J2078" i="79"/>
  <c r="K2078" i="79"/>
  <c r="L2078" i="79" s="1"/>
  <c r="J2079" i="79"/>
  <c r="K2079" i="79"/>
  <c r="L2079" i="79"/>
  <c r="J2080" i="79"/>
  <c r="K2080" i="79"/>
  <c r="L2080" i="79" s="1"/>
  <c r="J2081" i="79"/>
  <c r="K2081" i="79"/>
  <c r="L2081" i="79"/>
  <c r="J2082" i="79"/>
  <c r="K2082" i="79"/>
  <c r="L2082" i="79" s="1"/>
  <c r="J2083" i="79"/>
  <c r="K2083" i="79"/>
  <c r="L2083" i="79"/>
  <c r="J2084" i="79"/>
  <c r="K2084" i="79"/>
  <c r="L2084" i="79" s="1"/>
  <c r="J2085" i="79"/>
  <c r="K2085" i="79"/>
  <c r="L2085" i="79"/>
  <c r="J2086" i="79"/>
  <c r="K2086" i="79"/>
  <c r="L2086" i="79" s="1"/>
  <c r="J2087" i="79"/>
  <c r="K2087" i="79"/>
  <c r="L2087" i="79"/>
  <c r="J2088" i="79"/>
  <c r="K2088" i="79"/>
  <c r="L2088" i="79" s="1"/>
  <c r="J2089" i="79"/>
  <c r="K2089" i="79"/>
  <c r="L2089" i="79"/>
  <c r="K2090" i="79"/>
  <c r="J2090" i="79"/>
  <c r="I2044" i="79"/>
  <c r="I2045" i="79"/>
  <c r="I2046" i="79"/>
  <c r="I2047" i="79"/>
  <c r="I2048" i="79"/>
  <c r="I2049" i="79"/>
  <c r="I2050" i="79"/>
  <c r="I2051" i="79"/>
  <c r="I2052" i="79"/>
  <c r="I2053" i="79"/>
  <c r="I2054" i="79"/>
  <c r="I2055" i="79"/>
  <c r="I2056" i="79"/>
  <c r="I2057" i="79"/>
  <c r="I2058" i="79"/>
  <c r="I2059" i="79"/>
  <c r="I2060" i="79"/>
  <c r="I2074" i="79"/>
  <c r="I2075" i="79"/>
  <c r="I2076" i="79"/>
  <c r="I2077" i="79"/>
  <c r="I2078" i="79"/>
  <c r="I2079" i="79"/>
  <c r="I2080" i="79"/>
  <c r="I2081" i="79"/>
  <c r="I2082" i="79"/>
  <c r="I2083" i="79"/>
  <c r="I2084" i="79"/>
  <c r="I2085" i="79"/>
  <c r="I2086" i="79"/>
  <c r="I2087" i="79"/>
  <c r="I2088" i="79"/>
  <c r="I2089" i="79"/>
  <c r="I2090" i="79"/>
  <c r="H2090" i="79"/>
  <c r="G2090" i="79"/>
  <c r="F2044" i="79"/>
  <c r="F2045" i="79"/>
  <c r="F2046" i="79"/>
  <c r="F2047" i="79"/>
  <c r="F2048" i="79"/>
  <c r="F2049" i="79"/>
  <c r="F2050" i="79"/>
  <c r="F2051" i="79"/>
  <c r="F2052" i="79"/>
  <c r="F2053" i="79"/>
  <c r="F2054" i="79"/>
  <c r="F2055" i="79"/>
  <c r="F2056" i="79"/>
  <c r="F2057" i="79"/>
  <c r="F2058" i="79"/>
  <c r="F2059" i="79"/>
  <c r="F2060" i="79"/>
  <c r="F2074" i="79"/>
  <c r="F2075" i="79"/>
  <c r="F2076" i="79"/>
  <c r="F2077" i="79"/>
  <c r="F2078" i="79"/>
  <c r="F2079" i="79"/>
  <c r="F2080" i="79"/>
  <c r="F2081" i="79"/>
  <c r="F2082" i="79"/>
  <c r="F2083" i="79"/>
  <c r="F2084" i="79"/>
  <c r="F2085" i="79"/>
  <c r="F2086" i="79"/>
  <c r="F2087" i="79"/>
  <c r="F2088" i="79"/>
  <c r="F2089" i="79"/>
  <c r="F2090" i="79"/>
  <c r="E2090" i="79"/>
  <c r="D2090" i="79"/>
  <c r="J2031" i="79"/>
  <c r="K2031" i="79"/>
  <c r="L2031" i="79" s="1"/>
  <c r="J2032" i="79"/>
  <c r="K2032" i="79"/>
  <c r="L2032" i="79"/>
  <c r="J2033" i="79"/>
  <c r="K2033" i="79"/>
  <c r="L2033" i="79" s="1"/>
  <c r="J2034" i="79"/>
  <c r="K2034" i="79"/>
  <c r="L2034" i="79"/>
  <c r="J2035" i="79"/>
  <c r="K2035" i="79"/>
  <c r="L2035" i="79" s="1"/>
  <c r="J2036" i="79"/>
  <c r="K2036" i="79"/>
  <c r="L2036" i="79"/>
  <c r="J2037" i="79"/>
  <c r="K2037" i="79"/>
  <c r="L2037" i="79" s="1"/>
  <c r="J2038" i="79"/>
  <c r="K2038" i="79"/>
  <c r="L2038" i="79"/>
  <c r="J2039" i="79"/>
  <c r="K2039" i="79"/>
  <c r="L2039" i="79" s="1"/>
  <c r="J2040" i="79"/>
  <c r="K2040" i="79"/>
  <c r="L2040" i="79"/>
  <c r="J2041" i="79"/>
  <c r="K2041" i="79"/>
  <c r="L2041" i="79" s="1"/>
  <c r="J2042" i="79"/>
  <c r="I2031" i="79"/>
  <c r="I2032" i="79"/>
  <c r="I2033" i="79"/>
  <c r="I2034" i="79"/>
  <c r="I2035" i="79"/>
  <c r="I2036" i="79"/>
  <c r="I2037" i="79"/>
  <c r="I2038" i="79"/>
  <c r="I2039" i="79"/>
  <c r="I2040" i="79"/>
  <c r="I2041" i="79"/>
  <c r="I2042" i="79"/>
  <c r="H2042" i="79"/>
  <c r="G2042" i="79"/>
  <c r="F2031" i="79"/>
  <c r="F2032" i="79"/>
  <c r="F2033" i="79"/>
  <c r="F2034" i="79"/>
  <c r="F2035" i="79"/>
  <c r="F2036" i="79"/>
  <c r="F2037" i="79"/>
  <c r="F2038" i="79"/>
  <c r="F2039" i="79"/>
  <c r="F2040" i="79"/>
  <c r="F2041" i="79"/>
  <c r="F2042" i="79"/>
  <c r="E2042" i="79"/>
  <c r="D2042" i="79"/>
  <c r="J1996" i="79"/>
  <c r="K1996" i="79"/>
  <c r="L1996" i="79" s="1"/>
  <c r="J1997" i="79"/>
  <c r="K1997" i="79"/>
  <c r="L1997" i="79"/>
  <c r="J1998" i="79"/>
  <c r="K1998" i="79"/>
  <c r="L1998" i="79" s="1"/>
  <c r="J1999" i="79"/>
  <c r="K1999" i="79"/>
  <c r="L1999" i="79"/>
  <c r="J2000" i="79"/>
  <c r="K2000" i="79"/>
  <c r="L2000" i="79" s="1"/>
  <c r="J2001" i="79"/>
  <c r="K2001" i="79"/>
  <c r="L2001" i="79"/>
  <c r="J2002" i="79"/>
  <c r="K2002" i="79"/>
  <c r="L2002" i="79" s="1"/>
  <c r="J2003" i="79"/>
  <c r="K2003" i="79"/>
  <c r="L2003" i="79"/>
  <c r="J2004" i="79"/>
  <c r="K2004" i="79"/>
  <c r="L2004" i="79" s="1"/>
  <c r="J2005" i="79"/>
  <c r="K2005" i="79"/>
  <c r="L2005" i="79"/>
  <c r="J2006" i="79"/>
  <c r="K2006" i="79"/>
  <c r="L2006" i="79" s="1"/>
  <c r="J2007" i="79"/>
  <c r="K2007" i="79"/>
  <c r="L2007" i="79"/>
  <c r="J2008" i="79"/>
  <c r="K2008" i="79"/>
  <c r="L2008" i="79" s="1"/>
  <c r="J2009" i="79"/>
  <c r="K2009" i="79"/>
  <c r="L2009" i="79"/>
  <c r="J2010" i="79"/>
  <c r="K2010" i="79"/>
  <c r="L2010" i="79" s="1"/>
  <c r="J2011" i="79"/>
  <c r="K2011" i="79"/>
  <c r="L2011" i="79"/>
  <c r="J2012" i="79"/>
  <c r="K2012" i="79"/>
  <c r="L2012" i="79" s="1"/>
  <c r="J2026" i="79"/>
  <c r="K2026" i="79"/>
  <c r="L2026" i="79"/>
  <c r="J2027" i="79"/>
  <c r="K2027" i="79"/>
  <c r="L2027" i="79" s="1"/>
  <c r="J2028" i="79"/>
  <c r="K2028" i="79"/>
  <c r="L2028" i="79"/>
  <c r="K2029" i="79"/>
  <c r="J2029" i="79"/>
  <c r="I1996" i="79"/>
  <c r="I1997" i="79"/>
  <c r="I1998" i="79"/>
  <c r="I1999" i="79"/>
  <c r="I2000" i="79"/>
  <c r="I2001" i="79"/>
  <c r="I2002" i="79"/>
  <c r="I2003" i="79"/>
  <c r="I2004" i="79"/>
  <c r="I2005" i="79"/>
  <c r="I2006" i="79"/>
  <c r="I2007" i="79"/>
  <c r="I2008" i="79"/>
  <c r="I2009" i="79"/>
  <c r="I2010" i="79"/>
  <c r="I2011" i="79"/>
  <c r="I2012" i="79"/>
  <c r="I2026" i="79"/>
  <c r="I2027" i="79"/>
  <c r="I2028" i="79"/>
  <c r="I2029" i="79"/>
  <c r="H2029" i="79"/>
  <c r="G2029" i="79"/>
  <c r="F1996" i="79"/>
  <c r="F1997" i="79"/>
  <c r="F1998" i="79"/>
  <c r="F1999" i="79"/>
  <c r="F2000" i="79"/>
  <c r="F2001" i="79"/>
  <c r="F2002" i="79"/>
  <c r="F2003" i="79"/>
  <c r="F2004" i="79"/>
  <c r="F2005" i="79"/>
  <c r="F2006" i="79"/>
  <c r="F2007" i="79"/>
  <c r="F2008" i="79"/>
  <c r="F2009" i="79"/>
  <c r="F2010" i="79"/>
  <c r="F2011" i="79"/>
  <c r="F2012" i="79"/>
  <c r="F2026" i="79"/>
  <c r="F2027" i="79"/>
  <c r="F2028" i="79"/>
  <c r="F2029" i="79"/>
  <c r="E2029" i="79"/>
  <c r="D2029" i="79"/>
  <c r="J1962" i="79"/>
  <c r="K1962" i="79"/>
  <c r="L1962" i="79"/>
  <c r="J1963" i="79"/>
  <c r="K1963" i="79"/>
  <c r="L1963" i="79" s="1"/>
  <c r="J1964" i="79"/>
  <c r="K1964" i="79"/>
  <c r="L1964" i="79"/>
  <c r="J1978" i="79"/>
  <c r="K1978" i="79"/>
  <c r="L1978" i="79"/>
  <c r="J1979" i="79"/>
  <c r="K1979" i="79"/>
  <c r="L1979" i="79" s="1"/>
  <c r="J1980" i="79"/>
  <c r="K1980" i="79"/>
  <c r="L1980" i="79"/>
  <c r="J1981" i="79"/>
  <c r="K1981" i="79"/>
  <c r="L1981" i="79" s="1"/>
  <c r="J1982" i="79"/>
  <c r="K1982" i="79"/>
  <c r="L1982" i="79"/>
  <c r="J1983" i="79"/>
  <c r="K1983" i="79"/>
  <c r="L1983" i="79" s="1"/>
  <c r="J1984" i="79"/>
  <c r="K1984" i="79"/>
  <c r="L1984" i="79"/>
  <c r="J1985" i="79"/>
  <c r="K1985" i="79"/>
  <c r="L1985" i="79" s="1"/>
  <c r="J1986" i="79"/>
  <c r="K1986" i="79"/>
  <c r="L1986" i="79"/>
  <c r="J1987" i="79"/>
  <c r="K1987" i="79"/>
  <c r="L1987" i="79" s="1"/>
  <c r="J1988" i="79"/>
  <c r="K1988" i="79"/>
  <c r="L1988" i="79"/>
  <c r="J1989" i="79"/>
  <c r="K1989" i="79"/>
  <c r="L1989" i="79" s="1"/>
  <c r="J1990" i="79"/>
  <c r="K1990" i="79"/>
  <c r="L1990" i="79"/>
  <c r="J1991" i="79"/>
  <c r="K1991" i="79"/>
  <c r="L1991" i="79" s="1"/>
  <c r="J1992" i="79"/>
  <c r="K1992" i="79"/>
  <c r="L1992" i="79"/>
  <c r="J1993" i="79"/>
  <c r="K1993" i="79"/>
  <c r="L1993" i="79" s="1"/>
  <c r="K1994" i="79"/>
  <c r="J1994" i="79"/>
  <c r="I1962" i="79"/>
  <c r="I1963" i="79"/>
  <c r="I1964" i="79"/>
  <c r="I1978" i="79"/>
  <c r="I1979" i="79"/>
  <c r="I1980" i="79"/>
  <c r="I1981" i="79"/>
  <c r="I1982" i="79"/>
  <c r="I1983" i="79"/>
  <c r="I1984" i="79"/>
  <c r="I1985" i="79"/>
  <c r="I1986" i="79"/>
  <c r="I1987" i="79"/>
  <c r="I1988" i="79"/>
  <c r="I1989" i="79"/>
  <c r="I1990" i="79"/>
  <c r="I1991" i="79"/>
  <c r="I1992" i="79"/>
  <c r="I1993" i="79"/>
  <c r="I1994" i="79"/>
  <c r="H1994" i="79"/>
  <c r="G1994" i="79"/>
  <c r="F1962" i="79"/>
  <c r="F1963" i="79"/>
  <c r="F1964" i="79"/>
  <c r="F1978" i="79"/>
  <c r="F1979" i="79"/>
  <c r="F1980" i="79"/>
  <c r="F1981" i="79"/>
  <c r="F1982" i="79"/>
  <c r="F1983" i="79"/>
  <c r="F1984" i="79"/>
  <c r="F1985" i="79"/>
  <c r="F1986" i="79"/>
  <c r="F1987" i="79"/>
  <c r="F1988" i="79"/>
  <c r="F1989" i="79"/>
  <c r="F1990" i="79"/>
  <c r="F1991" i="79"/>
  <c r="F1992" i="79"/>
  <c r="F1993" i="79"/>
  <c r="F1994" i="79"/>
  <c r="E1994" i="79"/>
  <c r="D1994" i="79"/>
  <c r="J1943" i="79"/>
  <c r="K1943" i="79"/>
  <c r="L1943" i="79" s="1"/>
  <c r="J1944" i="79"/>
  <c r="K1944" i="79"/>
  <c r="L1944" i="79"/>
  <c r="J1945" i="79"/>
  <c r="K1945" i="79"/>
  <c r="L1945" i="79" s="1"/>
  <c r="J1946" i="79"/>
  <c r="K1946" i="79"/>
  <c r="L1946" i="79"/>
  <c r="J1947" i="79"/>
  <c r="K1947" i="79"/>
  <c r="L1947" i="79" s="1"/>
  <c r="J1948" i="79"/>
  <c r="K1948" i="79"/>
  <c r="L1948" i="79"/>
  <c r="J1949" i="79"/>
  <c r="K1949" i="79"/>
  <c r="L1949" i="79" s="1"/>
  <c r="J1950" i="79"/>
  <c r="K1950" i="79"/>
  <c r="L1950" i="79"/>
  <c r="J1951" i="79"/>
  <c r="K1951" i="79"/>
  <c r="L1951" i="79" s="1"/>
  <c r="J1952" i="79"/>
  <c r="K1952" i="79"/>
  <c r="L1952" i="79"/>
  <c r="J1953" i="79"/>
  <c r="K1953" i="79"/>
  <c r="L1953" i="79" s="1"/>
  <c r="J1954" i="79"/>
  <c r="K1954" i="79"/>
  <c r="L1954" i="79"/>
  <c r="J1955" i="79"/>
  <c r="K1955" i="79"/>
  <c r="L1955" i="79" s="1"/>
  <c r="J1956" i="79"/>
  <c r="K1956" i="79"/>
  <c r="L1956" i="79"/>
  <c r="J1957" i="79"/>
  <c r="K1957" i="79"/>
  <c r="L1957" i="79" s="1"/>
  <c r="J1958" i="79"/>
  <c r="K1958" i="79"/>
  <c r="L1958" i="79"/>
  <c r="J1959" i="79"/>
  <c r="K1959" i="79"/>
  <c r="L1959" i="79" s="1"/>
  <c r="K1960" i="79"/>
  <c r="J1960" i="79"/>
  <c r="I1943" i="79"/>
  <c r="I1944" i="79"/>
  <c r="I1945" i="79"/>
  <c r="I1946" i="79"/>
  <c r="I1947" i="79"/>
  <c r="I1948" i="79"/>
  <c r="I1949" i="79"/>
  <c r="I1950" i="79"/>
  <c r="I1951" i="79"/>
  <c r="I1952" i="79"/>
  <c r="I1953" i="79"/>
  <c r="I1954" i="79"/>
  <c r="I1955" i="79"/>
  <c r="I1956" i="79"/>
  <c r="I1957" i="79"/>
  <c r="I1958" i="79"/>
  <c r="I1959" i="79"/>
  <c r="I1960" i="79"/>
  <c r="H1960" i="79"/>
  <c r="G1960" i="79"/>
  <c r="F1943" i="79"/>
  <c r="F1944" i="79"/>
  <c r="F1945" i="79"/>
  <c r="F1946" i="79"/>
  <c r="F1947" i="79"/>
  <c r="F1948" i="79"/>
  <c r="F1949" i="79"/>
  <c r="F1950" i="79"/>
  <c r="F1951" i="79"/>
  <c r="F1952" i="79"/>
  <c r="F1953" i="79"/>
  <c r="F1954" i="79"/>
  <c r="F1955" i="79"/>
  <c r="F1956" i="79"/>
  <c r="F1957" i="79"/>
  <c r="F1958" i="79"/>
  <c r="F1959" i="79"/>
  <c r="F1960" i="79"/>
  <c r="E1960" i="79"/>
  <c r="D1960" i="79"/>
  <c r="J1913" i="79"/>
  <c r="K1913" i="79"/>
  <c r="L1913" i="79"/>
  <c r="J1914" i="79"/>
  <c r="K1914" i="79"/>
  <c r="L1914" i="79" s="1"/>
  <c r="J1915" i="79"/>
  <c r="K1915" i="79"/>
  <c r="L1915" i="79"/>
  <c r="J1916" i="79"/>
  <c r="K1916" i="79"/>
  <c r="L1916" i="79" s="1"/>
  <c r="J1930" i="79"/>
  <c r="K1930" i="79"/>
  <c r="L1930" i="79"/>
  <c r="J1931" i="79"/>
  <c r="K1931" i="79"/>
  <c r="L1931" i="79" s="1"/>
  <c r="J1932" i="79"/>
  <c r="K1932" i="79"/>
  <c r="L1932" i="79"/>
  <c r="J1933" i="79"/>
  <c r="K1933" i="79"/>
  <c r="L1933" i="79" s="1"/>
  <c r="J1934" i="79"/>
  <c r="K1934" i="79"/>
  <c r="L1934" i="79"/>
  <c r="J1935" i="79"/>
  <c r="K1935" i="79"/>
  <c r="L1935" i="79" s="1"/>
  <c r="J1936" i="79"/>
  <c r="K1936" i="79"/>
  <c r="L1936" i="79"/>
  <c r="J1937" i="79"/>
  <c r="K1937" i="79"/>
  <c r="L1937" i="79" s="1"/>
  <c r="J1938" i="79"/>
  <c r="K1938" i="79"/>
  <c r="L1938" i="79"/>
  <c r="J1939" i="79"/>
  <c r="K1939" i="79"/>
  <c r="L1939" i="79" s="1"/>
  <c r="J1940" i="79"/>
  <c r="K1940" i="79"/>
  <c r="L1940" i="79"/>
  <c r="K1941" i="79"/>
  <c r="J1941" i="79"/>
  <c r="I1913" i="79"/>
  <c r="I1914" i="79"/>
  <c r="I1915" i="79"/>
  <c r="I1916" i="79"/>
  <c r="I1930" i="79"/>
  <c r="I1931" i="79"/>
  <c r="I1932" i="79"/>
  <c r="I1933" i="79"/>
  <c r="I1934" i="79"/>
  <c r="I1935" i="79"/>
  <c r="I1936" i="79"/>
  <c r="I1937" i="79"/>
  <c r="I1938" i="79"/>
  <c r="I1939" i="79"/>
  <c r="I1940" i="79"/>
  <c r="I1941" i="79"/>
  <c r="H1941" i="79"/>
  <c r="G1941" i="79"/>
  <c r="F1913" i="79"/>
  <c r="F1914" i="79"/>
  <c r="F1915" i="79"/>
  <c r="F1916" i="79"/>
  <c r="F1930" i="79"/>
  <c r="F1931" i="79"/>
  <c r="F1932" i="79"/>
  <c r="F1933" i="79"/>
  <c r="F1934" i="79"/>
  <c r="F1935" i="79"/>
  <c r="F1936" i="79"/>
  <c r="F1937" i="79"/>
  <c r="F1938" i="79"/>
  <c r="F1939" i="79"/>
  <c r="F1940" i="79"/>
  <c r="F1941" i="79"/>
  <c r="E1941" i="79"/>
  <c r="D1941" i="79"/>
  <c r="J1900" i="79"/>
  <c r="K1900" i="79"/>
  <c r="L1900" i="79"/>
  <c r="J1901" i="79"/>
  <c r="K1901" i="79"/>
  <c r="L1901" i="79" s="1"/>
  <c r="J1902" i="79"/>
  <c r="K1902" i="79"/>
  <c r="L1902" i="79"/>
  <c r="J1903" i="79"/>
  <c r="K1903" i="79"/>
  <c r="L1903" i="79"/>
  <c r="J1904" i="79"/>
  <c r="K1904" i="79"/>
  <c r="L1904" i="79" s="1"/>
  <c r="J1905" i="79"/>
  <c r="K1905" i="79"/>
  <c r="L1905" i="79"/>
  <c r="J1906" i="79"/>
  <c r="K1906" i="79"/>
  <c r="L1906" i="79" s="1"/>
  <c r="J1907" i="79"/>
  <c r="K1907" i="79"/>
  <c r="L1907" i="79"/>
  <c r="J1908" i="79"/>
  <c r="K1908" i="79"/>
  <c r="L1908" i="79" s="1"/>
  <c r="J1909" i="79"/>
  <c r="K1909" i="79"/>
  <c r="L1909" i="79"/>
  <c r="J1910" i="79"/>
  <c r="K1910" i="79"/>
  <c r="L1910" i="79" s="1"/>
  <c r="K1911" i="79"/>
  <c r="J1911" i="79"/>
  <c r="I1900" i="79"/>
  <c r="I1901" i="79"/>
  <c r="I1902" i="79"/>
  <c r="I1903" i="79"/>
  <c r="I1904" i="79"/>
  <c r="I1905" i="79"/>
  <c r="I1906" i="79"/>
  <c r="I1907" i="79"/>
  <c r="I1908" i="79"/>
  <c r="I1909" i="79"/>
  <c r="I1910" i="79"/>
  <c r="I1911" i="79"/>
  <c r="H1911" i="79"/>
  <c r="G1911" i="79"/>
  <c r="F1900" i="79"/>
  <c r="F1901" i="79"/>
  <c r="F1902" i="79"/>
  <c r="F1903" i="79"/>
  <c r="F1904" i="79"/>
  <c r="F1905" i="79"/>
  <c r="F1906" i="79"/>
  <c r="F1907" i="79"/>
  <c r="F1908" i="79"/>
  <c r="F1909" i="79"/>
  <c r="F1910" i="79"/>
  <c r="F1911" i="79"/>
  <c r="E1911" i="79"/>
  <c r="D1911" i="79"/>
  <c r="J1869" i="79"/>
  <c r="K1869" i="79"/>
  <c r="L1869" i="79"/>
  <c r="J1882" i="79"/>
  <c r="K1882" i="79"/>
  <c r="L1882" i="79"/>
  <c r="J1883" i="79"/>
  <c r="K1883" i="79"/>
  <c r="L1883" i="79" s="1"/>
  <c r="J1884" i="79"/>
  <c r="K1884" i="79"/>
  <c r="L1884" i="79"/>
  <c r="J1885" i="79"/>
  <c r="K1885" i="79"/>
  <c r="L1885" i="79" s="1"/>
  <c r="J1886" i="79"/>
  <c r="K1886" i="79"/>
  <c r="L1886" i="79"/>
  <c r="J1887" i="79"/>
  <c r="K1887" i="79"/>
  <c r="L1887" i="79" s="1"/>
  <c r="J1888" i="79"/>
  <c r="K1888" i="79"/>
  <c r="L1888" i="79"/>
  <c r="J1889" i="79"/>
  <c r="K1889" i="79"/>
  <c r="L1889" i="79" s="1"/>
  <c r="J1890" i="79"/>
  <c r="K1890" i="79"/>
  <c r="L1890" i="79"/>
  <c r="J1891" i="79"/>
  <c r="K1891" i="79"/>
  <c r="L1891" i="79" s="1"/>
  <c r="J1892" i="79"/>
  <c r="K1892" i="79"/>
  <c r="L1892" i="79"/>
  <c r="J1893" i="79"/>
  <c r="K1893" i="79"/>
  <c r="L1893" i="79" s="1"/>
  <c r="J1894" i="79"/>
  <c r="K1894" i="79"/>
  <c r="L1894" i="79"/>
  <c r="J1895" i="79"/>
  <c r="K1895" i="79"/>
  <c r="L1895" i="79" s="1"/>
  <c r="J1896" i="79"/>
  <c r="K1896" i="79"/>
  <c r="L1896" i="79"/>
  <c r="J1897" i="79"/>
  <c r="K1897" i="79"/>
  <c r="L1897" i="79" s="1"/>
  <c r="K1898" i="79"/>
  <c r="J1898" i="79"/>
  <c r="I1869" i="79"/>
  <c r="I1882" i="79"/>
  <c r="I1883" i="79"/>
  <c r="I1884" i="79"/>
  <c r="I1885" i="79"/>
  <c r="I1886" i="79"/>
  <c r="I1887" i="79"/>
  <c r="I1888" i="79"/>
  <c r="I1889" i="79"/>
  <c r="I1890" i="79"/>
  <c r="I1891" i="79"/>
  <c r="I1892" i="79"/>
  <c r="I1893" i="79"/>
  <c r="I1894" i="79"/>
  <c r="I1895" i="79"/>
  <c r="I1896" i="79"/>
  <c r="I1897" i="79"/>
  <c r="I1898" i="79"/>
  <c r="H1898" i="79"/>
  <c r="G1898" i="79"/>
  <c r="F1869" i="79"/>
  <c r="F1882" i="79"/>
  <c r="F1883" i="79"/>
  <c r="F1884" i="79"/>
  <c r="F1885" i="79"/>
  <c r="F1886" i="79"/>
  <c r="F1887" i="79"/>
  <c r="F1888" i="79"/>
  <c r="F1889" i="79"/>
  <c r="F1890" i="79"/>
  <c r="F1891" i="79"/>
  <c r="F1892" i="79"/>
  <c r="F1893" i="79"/>
  <c r="F1894" i="79"/>
  <c r="F1895" i="79"/>
  <c r="F1896" i="79"/>
  <c r="F1897" i="79"/>
  <c r="F1898" i="79"/>
  <c r="E1898" i="79"/>
  <c r="D1898" i="79"/>
  <c r="J1846" i="79"/>
  <c r="K1846" i="79"/>
  <c r="L1846" i="79" s="1"/>
  <c r="J1847" i="79"/>
  <c r="K1847" i="79"/>
  <c r="L1847" i="79"/>
  <c r="J1848" i="79"/>
  <c r="K1848" i="79"/>
  <c r="L1848" i="79" s="1"/>
  <c r="J1849" i="79"/>
  <c r="K1849" i="79"/>
  <c r="L1849" i="79"/>
  <c r="J1850" i="79"/>
  <c r="K1850" i="79"/>
  <c r="L1850" i="79" s="1"/>
  <c r="J1851" i="79"/>
  <c r="K1851" i="79"/>
  <c r="L1851" i="79"/>
  <c r="J1852" i="79"/>
  <c r="K1852" i="79"/>
  <c r="L1852" i="79" s="1"/>
  <c r="J1853" i="79"/>
  <c r="K1853" i="79"/>
  <c r="L1853" i="79"/>
  <c r="J1854" i="79"/>
  <c r="K1854" i="79"/>
  <c r="L1854" i="79" s="1"/>
  <c r="J1855" i="79"/>
  <c r="K1855" i="79"/>
  <c r="L1855" i="79"/>
  <c r="J1856" i="79"/>
  <c r="K1856" i="79"/>
  <c r="L1856" i="79" s="1"/>
  <c r="J1857" i="79"/>
  <c r="K1857" i="79"/>
  <c r="L1857" i="79"/>
  <c r="J1858" i="79"/>
  <c r="K1858" i="79"/>
  <c r="L1858" i="79" s="1"/>
  <c r="J1859" i="79"/>
  <c r="K1859" i="79"/>
  <c r="L1859" i="79"/>
  <c r="J1860" i="79"/>
  <c r="K1860" i="79"/>
  <c r="L1860" i="79" s="1"/>
  <c r="J1861" i="79"/>
  <c r="K1861" i="79"/>
  <c r="L1861" i="79"/>
  <c r="J1862" i="79"/>
  <c r="K1862" i="79"/>
  <c r="L1862" i="79" s="1"/>
  <c r="J1863" i="79"/>
  <c r="K1863" i="79"/>
  <c r="L1863" i="79"/>
  <c r="J1864" i="79"/>
  <c r="K1864" i="79"/>
  <c r="L1864" i="79" s="1"/>
  <c r="J1865" i="79"/>
  <c r="K1865" i="79"/>
  <c r="L1865" i="79"/>
  <c r="J1866" i="79"/>
  <c r="K1866" i="79"/>
  <c r="L1866" i="79" s="1"/>
  <c r="J1867" i="79"/>
  <c r="I1846" i="79"/>
  <c r="I1847" i="79"/>
  <c r="I1848" i="79"/>
  <c r="I1849" i="79"/>
  <c r="I1850" i="79"/>
  <c r="I1851" i="79"/>
  <c r="I1852" i="79"/>
  <c r="I1853" i="79"/>
  <c r="I1854" i="79"/>
  <c r="I1855" i="79"/>
  <c r="I1856" i="79"/>
  <c r="I1857" i="79"/>
  <c r="I1858" i="79"/>
  <c r="I1859" i="79"/>
  <c r="I1860" i="79"/>
  <c r="I1861" i="79"/>
  <c r="I1862" i="79"/>
  <c r="I1863" i="79"/>
  <c r="I1864" i="79"/>
  <c r="I1865" i="79"/>
  <c r="I1866" i="79"/>
  <c r="I1867" i="79"/>
  <c r="H1867" i="79"/>
  <c r="G1867" i="79"/>
  <c r="F1846" i="79"/>
  <c r="F1847" i="79"/>
  <c r="F1848" i="79"/>
  <c r="F1849" i="79"/>
  <c r="F1850" i="79"/>
  <c r="F1851" i="79"/>
  <c r="F1852" i="79"/>
  <c r="F1853" i="79"/>
  <c r="F1854" i="79"/>
  <c r="F1855" i="79"/>
  <c r="F1856" i="79"/>
  <c r="F1857" i="79"/>
  <c r="F1858" i="79"/>
  <c r="F1859" i="79"/>
  <c r="F1860" i="79"/>
  <c r="F1861" i="79"/>
  <c r="F1862" i="79"/>
  <c r="F1863" i="79"/>
  <c r="F1864" i="79"/>
  <c r="F1865" i="79"/>
  <c r="F1866" i="79"/>
  <c r="F1867" i="79"/>
  <c r="E1867" i="79"/>
  <c r="D1867" i="79"/>
  <c r="J1839" i="79"/>
  <c r="K1839" i="79"/>
  <c r="L1839" i="79" s="1"/>
  <c r="J1840" i="79"/>
  <c r="K1840" i="79"/>
  <c r="L1840" i="79"/>
  <c r="J1841" i="79"/>
  <c r="K1841" i="79"/>
  <c r="L1841" i="79" s="1"/>
  <c r="J1842" i="79"/>
  <c r="K1842" i="79"/>
  <c r="L1842" i="79"/>
  <c r="J1843" i="79"/>
  <c r="K1843" i="79"/>
  <c r="L1843" i="79" s="1"/>
  <c r="J1844" i="79"/>
  <c r="I1839" i="79"/>
  <c r="I1840" i="79"/>
  <c r="I1841" i="79"/>
  <c r="I1842" i="79"/>
  <c r="I1843" i="79"/>
  <c r="I1844" i="79"/>
  <c r="H1844" i="79"/>
  <c r="G1844" i="79"/>
  <c r="F1839" i="79"/>
  <c r="F1840" i="79"/>
  <c r="F1841" i="79"/>
  <c r="F1842" i="79"/>
  <c r="F1843" i="79"/>
  <c r="F1844" i="79"/>
  <c r="E1844" i="79"/>
  <c r="D1844" i="79"/>
  <c r="J1802" i="79"/>
  <c r="K1802" i="79"/>
  <c r="L1802" i="79"/>
  <c r="J1803" i="79"/>
  <c r="K1803" i="79"/>
  <c r="L1803" i="79" s="1"/>
  <c r="J1804" i="79"/>
  <c r="K1804" i="79"/>
  <c r="L1804" i="79"/>
  <c r="J1805" i="79"/>
  <c r="K1805" i="79"/>
  <c r="L1805" i="79" s="1"/>
  <c r="J1806" i="79"/>
  <c r="K1806" i="79"/>
  <c r="L1806" i="79"/>
  <c r="J1807" i="79"/>
  <c r="K1807" i="79"/>
  <c r="L1807" i="79" s="1"/>
  <c r="J1808" i="79"/>
  <c r="K1808" i="79"/>
  <c r="L1808" i="79"/>
  <c r="J1809" i="79"/>
  <c r="K1809" i="79"/>
  <c r="L1809" i="79" s="1"/>
  <c r="J1810" i="79"/>
  <c r="K1810" i="79"/>
  <c r="L1810" i="79"/>
  <c r="J1811" i="79"/>
  <c r="K1811" i="79"/>
  <c r="L1811" i="79" s="1"/>
  <c r="J1812" i="79"/>
  <c r="K1812" i="79"/>
  <c r="L1812" i="79"/>
  <c r="J1813" i="79"/>
  <c r="K1813" i="79"/>
  <c r="L1813" i="79" s="1"/>
  <c r="J1814" i="79"/>
  <c r="K1814" i="79"/>
  <c r="L1814" i="79"/>
  <c r="J1815" i="79"/>
  <c r="K1815" i="79"/>
  <c r="L1815" i="79" s="1"/>
  <c r="J1816" i="79"/>
  <c r="K1816" i="79"/>
  <c r="L1816" i="79"/>
  <c r="J1817" i="79"/>
  <c r="K1817" i="79"/>
  <c r="L1817" i="79" s="1"/>
  <c r="J1818" i="79"/>
  <c r="K1818" i="79"/>
  <c r="L1818" i="79"/>
  <c r="J1819" i="79"/>
  <c r="K1819" i="79"/>
  <c r="L1819" i="79" s="1"/>
  <c r="J1820" i="79"/>
  <c r="K1820" i="79"/>
  <c r="L1820" i="79"/>
  <c r="J1834" i="79"/>
  <c r="K1834" i="79"/>
  <c r="L1834" i="79"/>
  <c r="J1835" i="79"/>
  <c r="K1835" i="79"/>
  <c r="L1835" i="79" s="1"/>
  <c r="J1836" i="79"/>
  <c r="K1836" i="79"/>
  <c r="L1836" i="79"/>
  <c r="K1837" i="79"/>
  <c r="J1837" i="79"/>
  <c r="I1802" i="79"/>
  <c r="I1803" i="79"/>
  <c r="I1804" i="79"/>
  <c r="I1805" i="79"/>
  <c r="I1806" i="79"/>
  <c r="I1807" i="79"/>
  <c r="I1808" i="79"/>
  <c r="I1809" i="79"/>
  <c r="I1810" i="79"/>
  <c r="I1811" i="79"/>
  <c r="I1812" i="79"/>
  <c r="I1813" i="79"/>
  <c r="I1814" i="79"/>
  <c r="I1815" i="79"/>
  <c r="I1816" i="79"/>
  <c r="I1817" i="79"/>
  <c r="I1818" i="79"/>
  <c r="I1819" i="79"/>
  <c r="I1820" i="79"/>
  <c r="I1834" i="79"/>
  <c r="I1835" i="79"/>
  <c r="I1836" i="79"/>
  <c r="I1837" i="79"/>
  <c r="H1837" i="79"/>
  <c r="G1837" i="79"/>
  <c r="F1802" i="79"/>
  <c r="F1803" i="79"/>
  <c r="F1804" i="79"/>
  <c r="F1805" i="79"/>
  <c r="F1806" i="79"/>
  <c r="F1807" i="79"/>
  <c r="F1808" i="79"/>
  <c r="F1809" i="79"/>
  <c r="F1810" i="79"/>
  <c r="F1811" i="79"/>
  <c r="F1812" i="79"/>
  <c r="F1813" i="79"/>
  <c r="F1814" i="79"/>
  <c r="F1815" i="79"/>
  <c r="F1816" i="79"/>
  <c r="F1817" i="79"/>
  <c r="F1818" i="79"/>
  <c r="F1819" i="79"/>
  <c r="F1820" i="79"/>
  <c r="F1834" i="79"/>
  <c r="F1835" i="79"/>
  <c r="F1836" i="79"/>
  <c r="F1837" i="79"/>
  <c r="E1837" i="79"/>
  <c r="D1837" i="79"/>
  <c r="J1761" i="79"/>
  <c r="K1761" i="79"/>
  <c r="L1761" i="79"/>
  <c r="J1762" i="79"/>
  <c r="K1762" i="79"/>
  <c r="L1762" i="79"/>
  <c r="J1763" i="79"/>
  <c r="K1763" i="79"/>
  <c r="L1763" i="79" s="1"/>
  <c r="J1764" i="79"/>
  <c r="K1764" i="79"/>
  <c r="L1764" i="79"/>
  <c r="J1765" i="79"/>
  <c r="K1765" i="79"/>
  <c r="L1765" i="79" s="1"/>
  <c r="J1766" i="79"/>
  <c r="K1766" i="79"/>
  <c r="L1766" i="79"/>
  <c r="J1767" i="79"/>
  <c r="K1767" i="79"/>
  <c r="L1767" i="79" s="1"/>
  <c r="J1768" i="79"/>
  <c r="K1768" i="79"/>
  <c r="L1768" i="79"/>
  <c r="J1769" i="79"/>
  <c r="K1769" i="79"/>
  <c r="L1769" i="79" s="1"/>
  <c r="J1770" i="79"/>
  <c r="K1770" i="79"/>
  <c r="L1770" i="79"/>
  <c r="J1771" i="79"/>
  <c r="K1771" i="79"/>
  <c r="L1771" i="79" s="1"/>
  <c r="J1772" i="79"/>
  <c r="K1772" i="79"/>
  <c r="L1772" i="79"/>
  <c r="J1786" i="79"/>
  <c r="K1786" i="79"/>
  <c r="L1786" i="79"/>
  <c r="J1787" i="79"/>
  <c r="K1787" i="79"/>
  <c r="L1787" i="79" s="1"/>
  <c r="J1788" i="79"/>
  <c r="K1788" i="79"/>
  <c r="L1788" i="79"/>
  <c r="J1789" i="79"/>
  <c r="K1789" i="79"/>
  <c r="L1789" i="79" s="1"/>
  <c r="J1790" i="79"/>
  <c r="K1790" i="79"/>
  <c r="L1790" i="79"/>
  <c r="J1791" i="79"/>
  <c r="K1791" i="79"/>
  <c r="L1791" i="79" s="1"/>
  <c r="J1792" i="79"/>
  <c r="K1792" i="79"/>
  <c r="L1792" i="79"/>
  <c r="J1793" i="79"/>
  <c r="K1793" i="79"/>
  <c r="L1793" i="79" s="1"/>
  <c r="J1794" i="79"/>
  <c r="K1794" i="79"/>
  <c r="L1794" i="79"/>
  <c r="J1795" i="79"/>
  <c r="K1795" i="79"/>
  <c r="L1795" i="79" s="1"/>
  <c r="J1796" i="79"/>
  <c r="K1796" i="79"/>
  <c r="L1796" i="79"/>
  <c r="J1797" i="79"/>
  <c r="K1797" i="79"/>
  <c r="L1797" i="79" s="1"/>
  <c r="J1798" i="79"/>
  <c r="K1798" i="79"/>
  <c r="L1798" i="79"/>
  <c r="J1799" i="79"/>
  <c r="K1799" i="79"/>
  <c r="L1799" i="79" s="1"/>
  <c r="K1800" i="79"/>
  <c r="J1800" i="79"/>
  <c r="I1761" i="79"/>
  <c r="I1762" i="79"/>
  <c r="I1763" i="79"/>
  <c r="I1764" i="79"/>
  <c r="I1765" i="79"/>
  <c r="I1766" i="79"/>
  <c r="I1767" i="79"/>
  <c r="I1768" i="79"/>
  <c r="I1769" i="79"/>
  <c r="I1770" i="79"/>
  <c r="I1771" i="79"/>
  <c r="I1772" i="79"/>
  <c r="I1786" i="79"/>
  <c r="I1787" i="79"/>
  <c r="I1788" i="79"/>
  <c r="I1789" i="79"/>
  <c r="I1790" i="79"/>
  <c r="I1791" i="79"/>
  <c r="I1792" i="79"/>
  <c r="I1793" i="79"/>
  <c r="I1794" i="79"/>
  <c r="I1795" i="79"/>
  <c r="I1796" i="79"/>
  <c r="I1797" i="79"/>
  <c r="I1798" i="79"/>
  <c r="I1799" i="79"/>
  <c r="I1800" i="79"/>
  <c r="H1800" i="79"/>
  <c r="G1800" i="79"/>
  <c r="F1761" i="79"/>
  <c r="F1762" i="79"/>
  <c r="F1763" i="79"/>
  <c r="F1764" i="79"/>
  <c r="F1765" i="79"/>
  <c r="F1766" i="79"/>
  <c r="F1767" i="79"/>
  <c r="F1768" i="79"/>
  <c r="F1769" i="79"/>
  <c r="F1770" i="79"/>
  <c r="F1771" i="79"/>
  <c r="F1772" i="79"/>
  <c r="F1786" i="79"/>
  <c r="F1787" i="79"/>
  <c r="F1788" i="79"/>
  <c r="F1789" i="79"/>
  <c r="F1790" i="79"/>
  <c r="F1791" i="79"/>
  <c r="F1792" i="79"/>
  <c r="F1793" i="79"/>
  <c r="F1794" i="79"/>
  <c r="F1795" i="79"/>
  <c r="F1796" i="79"/>
  <c r="F1797" i="79"/>
  <c r="F1798" i="79"/>
  <c r="F1799" i="79"/>
  <c r="F1800" i="79"/>
  <c r="E1800" i="79"/>
  <c r="D1800" i="79"/>
  <c r="J1711" i="79"/>
  <c r="K1711" i="79"/>
  <c r="L1711" i="79"/>
  <c r="J1712" i="79"/>
  <c r="K1712" i="79"/>
  <c r="L1712" i="79"/>
  <c r="J1713" i="79"/>
  <c r="K1713" i="79"/>
  <c r="L1713" i="79" s="1"/>
  <c r="J1714" i="79"/>
  <c r="K1714" i="79"/>
  <c r="L1714" i="79"/>
  <c r="J1715" i="79"/>
  <c r="K1715" i="79"/>
  <c r="L1715" i="79" s="1"/>
  <c r="J1716" i="79"/>
  <c r="K1716" i="79"/>
  <c r="L1716" i="79"/>
  <c r="J1717" i="79"/>
  <c r="K1717" i="79"/>
  <c r="L1717" i="79" s="1"/>
  <c r="J1718" i="79"/>
  <c r="K1718" i="79"/>
  <c r="L1718" i="79"/>
  <c r="J1719" i="79"/>
  <c r="K1719" i="79"/>
  <c r="L1719" i="79"/>
  <c r="J1720" i="79"/>
  <c r="K1720" i="79"/>
  <c r="L1720" i="79" s="1"/>
  <c r="J1721" i="79"/>
  <c r="K1721" i="79"/>
  <c r="L1721" i="79"/>
  <c r="J1722" i="79"/>
  <c r="K1722" i="79"/>
  <c r="L1722" i="79" s="1"/>
  <c r="J1723" i="79"/>
  <c r="K1723" i="79"/>
  <c r="L1723" i="79"/>
  <c r="J1724" i="79"/>
  <c r="K1724" i="79"/>
  <c r="L1724" i="79" s="1"/>
  <c r="J1738" i="79"/>
  <c r="K1738" i="79"/>
  <c r="L1738" i="79"/>
  <c r="J1739" i="79"/>
  <c r="K1739" i="79"/>
  <c r="L1739" i="79"/>
  <c r="J1740" i="79"/>
  <c r="K1740" i="79"/>
  <c r="L1740" i="79" s="1"/>
  <c r="J1741" i="79"/>
  <c r="K1741" i="79"/>
  <c r="L1741" i="79"/>
  <c r="J1742" i="79"/>
  <c r="K1742" i="79"/>
  <c r="L1742" i="79" s="1"/>
  <c r="J1743" i="79"/>
  <c r="K1743" i="79"/>
  <c r="L1743" i="79"/>
  <c r="J1744" i="79"/>
  <c r="K1744" i="79"/>
  <c r="L1744" i="79" s="1"/>
  <c r="J1745" i="79"/>
  <c r="K1745" i="79"/>
  <c r="L1745" i="79"/>
  <c r="J1746" i="79"/>
  <c r="K1746" i="79"/>
  <c r="L1746" i="79" s="1"/>
  <c r="J1747" i="79"/>
  <c r="K1747" i="79"/>
  <c r="L1747" i="79"/>
  <c r="J1748" i="79"/>
  <c r="K1748" i="79"/>
  <c r="L1748" i="79" s="1"/>
  <c r="J1749" i="79"/>
  <c r="K1749" i="79"/>
  <c r="L1749" i="79"/>
  <c r="J1750" i="79"/>
  <c r="K1750" i="79"/>
  <c r="L1750" i="79" s="1"/>
  <c r="J1751" i="79"/>
  <c r="K1751" i="79"/>
  <c r="L1751" i="79"/>
  <c r="J1752" i="79"/>
  <c r="K1752" i="79"/>
  <c r="L1752" i="79" s="1"/>
  <c r="J1753" i="79"/>
  <c r="K1753" i="79"/>
  <c r="L1753" i="79"/>
  <c r="J1754" i="79"/>
  <c r="K1754" i="79"/>
  <c r="L1754" i="79" s="1"/>
  <c r="J1755" i="79"/>
  <c r="K1755" i="79"/>
  <c r="L1755" i="79"/>
  <c r="J1756" i="79"/>
  <c r="K1756" i="79"/>
  <c r="L1756" i="79" s="1"/>
  <c r="J1757" i="79"/>
  <c r="K1757" i="79"/>
  <c r="L1757" i="79"/>
  <c r="J1758" i="79"/>
  <c r="K1758" i="79"/>
  <c r="L1758" i="79" s="1"/>
  <c r="K1759" i="79"/>
  <c r="J1759" i="79"/>
  <c r="I1711" i="79"/>
  <c r="I1712" i="79"/>
  <c r="I1713" i="79"/>
  <c r="I1714" i="79"/>
  <c r="I1715" i="79"/>
  <c r="I1716" i="79"/>
  <c r="I1717" i="79"/>
  <c r="I1718" i="79"/>
  <c r="I1719" i="79"/>
  <c r="I1720" i="79"/>
  <c r="I1721" i="79"/>
  <c r="I1722" i="79"/>
  <c r="I1723" i="79"/>
  <c r="I1724" i="79"/>
  <c r="I1738" i="79"/>
  <c r="I1739" i="79"/>
  <c r="I1740" i="79"/>
  <c r="I1741" i="79"/>
  <c r="I1742" i="79"/>
  <c r="I1743" i="79"/>
  <c r="I1744" i="79"/>
  <c r="I1745" i="79"/>
  <c r="I1746" i="79"/>
  <c r="I1747" i="79"/>
  <c r="I1748" i="79"/>
  <c r="I1749" i="79"/>
  <c r="I1750" i="79"/>
  <c r="I1751" i="79"/>
  <c r="I1752" i="79"/>
  <c r="I1753" i="79"/>
  <c r="I1754" i="79"/>
  <c r="I1755" i="79"/>
  <c r="I1756" i="79"/>
  <c r="I1757" i="79"/>
  <c r="I1758" i="79"/>
  <c r="I1759" i="79"/>
  <c r="H1759" i="79"/>
  <c r="G1759" i="79"/>
  <c r="F1711" i="79"/>
  <c r="F1712" i="79"/>
  <c r="F1713" i="79"/>
  <c r="F1714" i="79"/>
  <c r="F1715" i="79"/>
  <c r="F1716" i="79"/>
  <c r="F1717" i="79"/>
  <c r="F1718" i="79"/>
  <c r="F1719" i="79"/>
  <c r="F1720" i="79"/>
  <c r="F1721" i="79"/>
  <c r="F1722" i="79"/>
  <c r="F1723" i="79"/>
  <c r="F1724" i="79"/>
  <c r="F1738" i="79"/>
  <c r="F1739" i="79"/>
  <c r="F1740" i="79"/>
  <c r="F1741" i="79"/>
  <c r="F1742" i="79"/>
  <c r="F1743" i="79"/>
  <c r="F1744" i="79"/>
  <c r="F1745" i="79"/>
  <c r="F1746" i="79"/>
  <c r="F1747" i="79"/>
  <c r="F1748" i="79"/>
  <c r="F1749" i="79"/>
  <c r="F1750" i="79"/>
  <c r="F1751" i="79"/>
  <c r="F1752" i="79"/>
  <c r="F1753" i="79"/>
  <c r="F1754" i="79"/>
  <c r="F1755" i="79"/>
  <c r="F1756" i="79"/>
  <c r="F1757" i="79"/>
  <c r="F1758" i="79"/>
  <c r="F1759" i="79"/>
  <c r="E1759" i="79"/>
  <c r="D1759" i="79"/>
  <c r="J1693" i="79"/>
  <c r="K1693" i="79"/>
  <c r="L1693" i="79" s="1"/>
  <c r="J1694" i="79"/>
  <c r="K1694" i="79"/>
  <c r="L1694" i="79"/>
  <c r="J1695" i="79"/>
  <c r="K1695" i="79"/>
  <c r="L1695" i="79" s="1"/>
  <c r="J1696" i="79"/>
  <c r="K1696" i="79"/>
  <c r="L1696" i="79"/>
  <c r="J1697" i="79"/>
  <c r="K1697" i="79"/>
  <c r="L1697" i="79" s="1"/>
  <c r="J1698" i="79"/>
  <c r="K1698" i="79"/>
  <c r="L1698" i="79"/>
  <c r="J1699" i="79"/>
  <c r="K1699" i="79"/>
  <c r="L1699" i="79" s="1"/>
  <c r="J1700" i="79"/>
  <c r="K1700" i="79"/>
  <c r="L1700" i="79"/>
  <c r="J1701" i="79"/>
  <c r="K1701" i="79"/>
  <c r="L1701" i="79" s="1"/>
  <c r="J1702" i="79"/>
  <c r="K1702" i="79"/>
  <c r="L1702" i="79"/>
  <c r="J1703" i="79"/>
  <c r="K1703" i="79"/>
  <c r="L1703" i="79" s="1"/>
  <c r="J1704" i="79"/>
  <c r="K1704" i="79"/>
  <c r="L1704" i="79"/>
  <c r="J1705" i="79"/>
  <c r="K1705" i="79"/>
  <c r="L1705" i="79" s="1"/>
  <c r="J1706" i="79"/>
  <c r="K1706" i="79"/>
  <c r="L1706" i="79"/>
  <c r="J1707" i="79"/>
  <c r="K1707" i="79"/>
  <c r="L1707" i="79" s="1"/>
  <c r="J1708" i="79"/>
  <c r="K1708" i="79"/>
  <c r="L1708" i="79"/>
  <c r="K1709" i="79"/>
  <c r="J1709" i="79"/>
  <c r="I1693" i="79"/>
  <c r="I1694" i="79"/>
  <c r="I1695" i="79"/>
  <c r="I1696" i="79"/>
  <c r="I1697" i="79"/>
  <c r="I1698" i="79"/>
  <c r="I1699" i="79"/>
  <c r="I1700" i="79"/>
  <c r="I1701" i="79"/>
  <c r="I1702" i="79"/>
  <c r="I1703" i="79"/>
  <c r="I1704" i="79"/>
  <c r="I1705" i="79"/>
  <c r="I1706" i="79"/>
  <c r="I1707" i="79"/>
  <c r="I1708" i="79"/>
  <c r="I1709" i="79"/>
  <c r="H1709" i="79"/>
  <c r="G1709" i="79"/>
  <c r="F1693" i="79"/>
  <c r="F1694" i="79"/>
  <c r="F1695" i="79"/>
  <c r="F1696" i="79"/>
  <c r="F1697" i="79"/>
  <c r="F1698" i="79"/>
  <c r="F1699" i="79"/>
  <c r="F1700" i="79"/>
  <c r="F1701" i="79"/>
  <c r="F1702" i="79"/>
  <c r="F1703" i="79"/>
  <c r="F1704" i="79"/>
  <c r="F1709" i="79" s="1"/>
  <c r="F1705" i="79"/>
  <c r="F1706" i="79"/>
  <c r="F1707" i="79"/>
  <c r="F1708" i="79"/>
  <c r="E1709" i="79"/>
  <c r="D1709" i="79"/>
  <c r="J1663" i="79"/>
  <c r="K1663" i="79"/>
  <c r="L1663" i="79"/>
  <c r="J1664" i="79"/>
  <c r="K1664" i="79"/>
  <c r="L1664" i="79" s="1"/>
  <c r="J1665" i="79"/>
  <c r="K1665" i="79"/>
  <c r="L1665" i="79"/>
  <c r="J1666" i="79"/>
  <c r="K1666" i="79"/>
  <c r="L1666" i="79" s="1"/>
  <c r="L1691" i="79" s="1"/>
  <c r="J1667" i="79"/>
  <c r="K1667" i="79"/>
  <c r="L1667" i="79"/>
  <c r="J1668" i="79"/>
  <c r="K1668" i="79"/>
  <c r="L1668" i="79" s="1"/>
  <c r="J1669" i="79"/>
  <c r="K1669" i="79"/>
  <c r="L1669" i="79"/>
  <c r="J1670" i="79"/>
  <c r="K1670" i="79"/>
  <c r="L1670" i="79" s="1"/>
  <c r="J1671" i="79"/>
  <c r="K1671" i="79"/>
  <c r="L1671" i="79"/>
  <c r="J1672" i="79"/>
  <c r="K1672" i="79"/>
  <c r="L1672" i="79" s="1"/>
  <c r="J1673" i="79"/>
  <c r="K1673" i="79"/>
  <c r="L1673" i="79"/>
  <c r="J1674" i="79"/>
  <c r="K1674" i="79"/>
  <c r="L1674" i="79" s="1"/>
  <c r="J1675" i="79"/>
  <c r="K1675" i="79"/>
  <c r="L1675" i="79"/>
  <c r="J1676" i="79"/>
  <c r="K1676" i="79"/>
  <c r="L1676" i="79" s="1"/>
  <c r="J1690" i="79"/>
  <c r="J1691" i="79" s="1"/>
  <c r="K1690" i="79"/>
  <c r="L1690" i="79"/>
  <c r="K1691" i="79"/>
  <c r="I1663" i="79"/>
  <c r="I1691" i="79" s="1"/>
  <c r="I1664" i="79"/>
  <c r="I1665" i="79"/>
  <c r="I1666" i="79"/>
  <c r="I1667" i="79"/>
  <c r="I1668" i="79"/>
  <c r="I1669" i="79"/>
  <c r="I1670" i="79"/>
  <c r="I1671" i="79"/>
  <c r="I1672" i="79"/>
  <c r="I1673" i="79"/>
  <c r="I1674" i="79"/>
  <c r="I1675" i="79"/>
  <c r="I1676" i="79"/>
  <c r="I1690" i="79"/>
  <c r="H1691" i="79"/>
  <c r="G1691" i="79"/>
  <c r="F1663" i="79"/>
  <c r="F1691" i="79" s="1"/>
  <c r="F1664" i="79"/>
  <c r="F1665" i="79"/>
  <c r="F1666" i="79"/>
  <c r="F1667" i="79"/>
  <c r="F1668" i="79"/>
  <c r="F1669" i="79"/>
  <c r="F1670" i="79"/>
  <c r="F1671" i="79"/>
  <c r="F1672" i="79"/>
  <c r="F1673" i="79"/>
  <c r="F1674" i="79"/>
  <c r="F1675" i="79"/>
  <c r="F1676" i="79"/>
  <c r="F1690" i="79"/>
  <c r="E1691" i="79"/>
  <c r="D1691" i="79"/>
  <c r="J1648" i="79"/>
  <c r="J1661" i="79" s="1"/>
  <c r="K1648" i="79"/>
  <c r="L1648" i="79"/>
  <c r="J1649" i="79"/>
  <c r="K1649" i="79"/>
  <c r="L1649" i="79" s="1"/>
  <c r="J1650" i="79"/>
  <c r="K1650" i="79"/>
  <c r="L1650" i="79"/>
  <c r="J1651" i="79"/>
  <c r="K1651" i="79"/>
  <c r="L1651" i="79" s="1"/>
  <c r="J1652" i="79"/>
  <c r="K1652" i="79"/>
  <c r="L1652" i="79"/>
  <c r="J1653" i="79"/>
  <c r="K1653" i="79"/>
  <c r="L1653" i="79" s="1"/>
  <c r="J1654" i="79"/>
  <c r="K1654" i="79"/>
  <c r="L1654" i="79"/>
  <c r="J1655" i="79"/>
  <c r="K1655" i="79"/>
  <c r="L1655" i="79" s="1"/>
  <c r="J1656" i="79"/>
  <c r="K1656" i="79"/>
  <c r="L1656" i="79"/>
  <c r="J1657" i="79"/>
  <c r="K1657" i="79"/>
  <c r="L1657" i="79" s="1"/>
  <c r="J1658" i="79"/>
  <c r="K1658" i="79"/>
  <c r="L1658" i="79"/>
  <c r="J1659" i="79"/>
  <c r="K1659" i="79"/>
  <c r="L1659" i="79" s="1"/>
  <c r="J1660" i="79"/>
  <c r="K1660" i="79"/>
  <c r="L1660" i="79"/>
  <c r="K1661" i="79"/>
  <c r="I1648" i="79"/>
  <c r="I1661" i="79" s="1"/>
  <c r="I1649" i="79"/>
  <c r="I1650" i="79"/>
  <c r="I1651" i="79"/>
  <c r="I1652" i="79"/>
  <c r="I1653" i="79"/>
  <c r="I1654" i="79"/>
  <c r="I1655" i="79"/>
  <c r="I1656" i="79"/>
  <c r="I1657" i="79"/>
  <c r="I1658" i="79"/>
  <c r="I1659" i="79"/>
  <c r="I1660" i="79"/>
  <c r="H1661" i="79"/>
  <c r="G1661" i="79"/>
  <c r="F1648" i="79"/>
  <c r="F1661" i="79" s="1"/>
  <c r="F1649" i="79"/>
  <c r="F1650" i="79"/>
  <c r="F1651" i="79"/>
  <c r="F1652" i="79"/>
  <c r="F1653" i="79"/>
  <c r="F1654" i="79"/>
  <c r="F1655" i="79"/>
  <c r="F1656" i="79"/>
  <c r="F1657" i="79"/>
  <c r="F1658" i="79"/>
  <c r="F1659" i="79"/>
  <c r="F1660" i="79"/>
  <c r="E1661" i="79"/>
  <c r="D1661" i="79"/>
  <c r="J1599" i="79"/>
  <c r="K1599" i="79"/>
  <c r="L1599" i="79"/>
  <c r="J1600" i="79"/>
  <c r="K1600" i="79"/>
  <c r="L1600" i="79" s="1"/>
  <c r="J1601" i="79"/>
  <c r="K1601" i="79"/>
  <c r="L1601" i="79"/>
  <c r="J1602" i="79"/>
  <c r="K1602" i="79"/>
  <c r="L1602" i="79" s="1"/>
  <c r="J1603" i="79"/>
  <c r="K1603" i="79"/>
  <c r="L1603" i="79"/>
  <c r="J1604" i="79"/>
  <c r="K1604" i="79"/>
  <c r="L1604" i="79" s="1"/>
  <c r="J1605" i="79"/>
  <c r="K1605" i="79"/>
  <c r="L1605" i="79"/>
  <c r="J1606" i="79"/>
  <c r="K1606" i="79"/>
  <c r="L1606" i="79" s="1"/>
  <c r="J1607" i="79"/>
  <c r="K1607" i="79"/>
  <c r="L1607" i="79"/>
  <c r="J1608" i="79"/>
  <c r="K1608" i="79"/>
  <c r="L1608" i="79" s="1"/>
  <c r="J1609" i="79"/>
  <c r="K1609" i="79"/>
  <c r="L1609" i="79"/>
  <c r="J1610" i="79"/>
  <c r="K1610" i="79"/>
  <c r="L1610" i="79" s="1"/>
  <c r="J1611" i="79"/>
  <c r="K1611" i="79"/>
  <c r="L1611" i="79"/>
  <c r="J1612" i="79"/>
  <c r="K1612" i="79"/>
  <c r="L1612" i="79" s="1"/>
  <c r="J1613" i="79"/>
  <c r="K1613" i="79"/>
  <c r="L1613" i="79"/>
  <c r="J1614" i="79"/>
  <c r="K1614" i="79"/>
  <c r="L1614" i="79" s="1"/>
  <c r="J1615" i="79"/>
  <c r="K1615" i="79"/>
  <c r="L1615" i="79"/>
  <c r="J1616" i="79"/>
  <c r="K1616" i="79"/>
  <c r="L1616" i="79" s="1"/>
  <c r="J1617" i="79"/>
  <c r="K1617" i="79"/>
  <c r="L1617" i="79"/>
  <c r="J1618" i="79"/>
  <c r="K1618" i="79"/>
  <c r="L1618" i="79" s="1"/>
  <c r="J1619" i="79"/>
  <c r="K1619" i="79"/>
  <c r="L1619" i="79"/>
  <c r="J1620" i="79"/>
  <c r="K1620" i="79"/>
  <c r="L1620" i="79" s="1"/>
  <c r="J1621" i="79"/>
  <c r="K1621" i="79"/>
  <c r="L1621" i="79"/>
  <c r="J1622" i="79"/>
  <c r="K1622" i="79"/>
  <c r="L1622" i="79" s="1"/>
  <c r="J1623" i="79"/>
  <c r="K1623" i="79"/>
  <c r="L1623" i="79"/>
  <c r="J1624" i="79"/>
  <c r="K1624" i="79"/>
  <c r="L1624" i="79" s="1"/>
  <c r="J1625" i="79"/>
  <c r="K1625" i="79"/>
  <c r="L1625" i="79"/>
  <c r="J1626" i="79"/>
  <c r="K1626" i="79"/>
  <c r="L1626" i="79" s="1"/>
  <c r="J1627" i="79"/>
  <c r="K1627" i="79"/>
  <c r="L1627" i="79"/>
  <c r="J1628" i="79"/>
  <c r="K1628" i="79"/>
  <c r="L1628" i="79" s="1"/>
  <c r="J1642" i="79"/>
  <c r="K1642" i="79"/>
  <c r="L1642" i="79"/>
  <c r="J1643" i="79"/>
  <c r="K1643" i="79"/>
  <c r="L1643" i="79" s="1"/>
  <c r="J1644" i="79"/>
  <c r="K1644" i="79"/>
  <c r="L1644" i="79"/>
  <c r="J1645" i="79"/>
  <c r="K1645" i="79"/>
  <c r="L1645" i="79" s="1"/>
  <c r="J1646" i="79"/>
  <c r="I1599" i="79"/>
  <c r="I1600" i="79"/>
  <c r="I1646" i="79" s="1"/>
  <c r="I1601" i="79"/>
  <c r="I1602" i="79"/>
  <c r="I1603" i="79"/>
  <c r="I1604" i="79"/>
  <c r="I1605" i="79"/>
  <c r="I1606" i="79"/>
  <c r="I1607" i="79"/>
  <c r="I1608" i="79"/>
  <c r="I1609" i="79"/>
  <c r="I1610" i="79"/>
  <c r="I1611" i="79"/>
  <c r="I1612" i="79"/>
  <c r="I1613" i="79"/>
  <c r="I1614" i="79"/>
  <c r="I1615" i="79"/>
  <c r="I1616" i="79"/>
  <c r="I1617" i="79"/>
  <c r="I1618" i="79"/>
  <c r="I1619" i="79"/>
  <c r="I1620" i="79"/>
  <c r="I1621" i="79"/>
  <c r="I1622" i="79"/>
  <c r="I1623" i="79"/>
  <c r="I1624" i="79"/>
  <c r="I1625" i="79"/>
  <c r="I1626" i="79"/>
  <c r="I1627" i="79"/>
  <c r="I1628" i="79"/>
  <c r="I1642" i="79"/>
  <c r="I1643" i="79"/>
  <c r="I1644" i="79"/>
  <c r="I1645" i="79"/>
  <c r="H1646" i="79"/>
  <c r="G1646" i="79"/>
  <c r="F1599" i="79"/>
  <c r="F1600" i="79"/>
  <c r="F1601" i="79"/>
  <c r="F1602" i="79"/>
  <c r="F1603" i="79"/>
  <c r="F1604" i="79"/>
  <c r="F1605" i="79"/>
  <c r="F1606" i="79"/>
  <c r="F1607" i="79"/>
  <c r="F1608" i="79"/>
  <c r="F1609" i="79"/>
  <c r="F1610" i="79"/>
  <c r="F1611" i="79"/>
  <c r="F1612" i="79"/>
  <c r="F1613" i="79"/>
  <c r="F1614" i="79"/>
  <c r="F1615" i="79"/>
  <c r="F1616" i="79"/>
  <c r="F1617" i="79"/>
  <c r="F1618" i="79"/>
  <c r="F1619" i="79"/>
  <c r="F1620" i="79"/>
  <c r="F1621" i="79"/>
  <c r="F1622" i="79"/>
  <c r="F1623" i="79"/>
  <c r="F1624" i="79"/>
  <c r="F1625" i="79"/>
  <c r="F1626" i="79"/>
  <c r="F1627" i="79"/>
  <c r="F1628" i="79"/>
  <c r="F1642" i="79"/>
  <c r="F1643" i="79"/>
  <c r="F1644" i="79"/>
  <c r="F1645" i="79"/>
  <c r="F1646" i="79"/>
  <c r="E1646" i="79"/>
  <c r="D1646" i="79"/>
  <c r="J1569" i="79"/>
  <c r="K1569" i="79"/>
  <c r="L1569" i="79" s="1"/>
  <c r="J1570" i="79"/>
  <c r="K1570" i="79"/>
  <c r="L1570" i="79"/>
  <c r="J1571" i="79"/>
  <c r="K1571" i="79"/>
  <c r="L1571" i="79" s="1"/>
  <c r="J1572" i="79"/>
  <c r="K1572" i="79"/>
  <c r="L1572" i="79"/>
  <c r="J1573" i="79"/>
  <c r="K1573" i="79"/>
  <c r="L1573" i="79" s="1"/>
  <c r="J1574" i="79"/>
  <c r="K1574" i="79"/>
  <c r="L1574" i="79"/>
  <c r="J1575" i="79"/>
  <c r="K1575" i="79"/>
  <c r="L1575" i="79" s="1"/>
  <c r="J1576" i="79"/>
  <c r="K1576" i="79"/>
  <c r="L1576" i="79"/>
  <c r="J1577" i="79"/>
  <c r="K1577" i="79"/>
  <c r="L1577" i="79" s="1"/>
  <c r="J1578" i="79"/>
  <c r="K1578" i="79"/>
  <c r="L1578" i="79"/>
  <c r="J1579" i="79"/>
  <c r="K1579" i="79"/>
  <c r="L1579" i="79" s="1"/>
  <c r="J1580" i="79"/>
  <c r="K1580" i="79"/>
  <c r="L1580" i="79"/>
  <c r="J1594" i="79"/>
  <c r="K1594" i="79"/>
  <c r="L1594" i="79" s="1"/>
  <c r="J1595" i="79"/>
  <c r="K1595" i="79"/>
  <c r="L1595" i="79"/>
  <c r="J1596" i="79"/>
  <c r="K1596" i="79"/>
  <c r="L1596" i="79" s="1"/>
  <c r="J1597" i="79"/>
  <c r="I1569" i="79"/>
  <c r="I1570" i="79"/>
  <c r="I1571" i="79"/>
  <c r="I1572" i="79"/>
  <c r="I1573" i="79"/>
  <c r="I1574" i="79"/>
  <c r="I1575" i="79"/>
  <c r="I1576" i="79"/>
  <c r="I1577" i="79"/>
  <c r="I1578" i="79"/>
  <c r="I1579" i="79"/>
  <c r="I1580" i="79"/>
  <c r="I1594" i="79"/>
  <c r="I1595" i="79"/>
  <c r="I1596" i="79"/>
  <c r="I1597" i="79"/>
  <c r="H1597" i="79"/>
  <c r="G1597" i="79"/>
  <c r="F1569" i="79"/>
  <c r="F1570" i="79"/>
  <c r="F1571" i="79"/>
  <c r="F1572" i="79"/>
  <c r="F1573" i="79"/>
  <c r="F1574" i="79"/>
  <c r="F1575" i="79"/>
  <c r="F1576" i="79"/>
  <c r="F1577" i="79"/>
  <c r="F1578" i="79"/>
  <c r="F1579" i="79"/>
  <c r="F1580" i="79"/>
  <c r="F1594" i="79"/>
  <c r="F1595" i="79"/>
  <c r="F1596" i="79"/>
  <c r="F1597" i="79"/>
  <c r="E1597" i="79"/>
  <c r="D1597" i="79"/>
  <c r="J1527" i="79"/>
  <c r="K1527" i="79"/>
  <c r="L1527" i="79" s="1"/>
  <c r="J1528" i="79"/>
  <c r="K1528" i="79"/>
  <c r="L1528" i="79"/>
  <c r="J1529" i="79"/>
  <c r="K1529" i="79"/>
  <c r="L1529" i="79" s="1"/>
  <c r="J1530" i="79"/>
  <c r="K1530" i="79"/>
  <c r="L1530" i="79"/>
  <c r="J1531" i="79"/>
  <c r="K1531" i="79"/>
  <c r="L1531" i="79" s="1"/>
  <c r="J1532" i="79"/>
  <c r="K1532" i="79"/>
  <c r="L1532" i="79"/>
  <c r="J1546" i="79"/>
  <c r="K1546" i="79"/>
  <c r="L1546" i="79" s="1"/>
  <c r="J1547" i="79"/>
  <c r="K1547" i="79"/>
  <c r="L1547" i="79"/>
  <c r="J1548" i="79"/>
  <c r="K1548" i="79"/>
  <c r="L1548" i="79" s="1"/>
  <c r="J1549" i="79"/>
  <c r="K1549" i="79"/>
  <c r="L1549" i="79"/>
  <c r="J1550" i="79"/>
  <c r="K1550" i="79"/>
  <c r="L1550" i="79" s="1"/>
  <c r="J1551" i="79"/>
  <c r="K1551" i="79"/>
  <c r="L1551" i="79"/>
  <c r="J1552" i="79"/>
  <c r="K1552" i="79"/>
  <c r="L1552" i="79" s="1"/>
  <c r="J1553" i="79"/>
  <c r="K1553" i="79"/>
  <c r="L1553" i="79"/>
  <c r="J1554" i="79"/>
  <c r="K1554" i="79"/>
  <c r="L1554" i="79" s="1"/>
  <c r="J1555" i="79"/>
  <c r="K1555" i="79"/>
  <c r="L1555" i="79"/>
  <c r="J1556" i="79"/>
  <c r="K1556" i="79"/>
  <c r="L1556" i="79" s="1"/>
  <c r="J1557" i="79"/>
  <c r="K1557" i="79"/>
  <c r="L1557" i="79"/>
  <c r="J1558" i="79"/>
  <c r="K1558" i="79"/>
  <c r="L1558" i="79" s="1"/>
  <c r="J1559" i="79"/>
  <c r="K1559" i="79"/>
  <c r="L1559" i="79"/>
  <c r="J1560" i="79"/>
  <c r="K1560" i="79"/>
  <c r="L1560" i="79" s="1"/>
  <c r="J1561" i="79"/>
  <c r="K1561" i="79"/>
  <c r="L1561" i="79"/>
  <c r="J1562" i="79"/>
  <c r="K1562" i="79"/>
  <c r="L1562" i="79" s="1"/>
  <c r="J1563" i="79"/>
  <c r="K1563" i="79"/>
  <c r="L1563" i="79"/>
  <c r="J1564" i="79"/>
  <c r="K1564" i="79"/>
  <c r="L1564" i="79" s="1"/>
  <c r="J1565" i="79"/>
  <c r="K1565" i="79"/>
  <c r="L1565" i="79"/>
  <c r="J1566" i="79"/>
  <c r="K1566" i="79"/>
  <c r="L1566" i="79" s="1"/>
  <c r="J1567" i="79"/>
  <c r="I1527" i="79"/>
  <c r="I1528" i="79"/>
  <c r="I1529" i="79"/>
  <c r="I1530" i="79"/>
  <c r="I1531" i="79"/>
  <c r="I1532" i="79"/>
  <c r="I1546" i="79"/>
  <c r="I1547" i="79"/>
  <c r="I1548" i="79"/>
  <c r="I1549" i="79"/>
  <c r="I1550" i="79"/>
  <c r="I1551" i="79"/>
  <c r="I1552" i="79"/>
  <c r="I1553" i="79"/>
  <c r="I1554" i="79"/>
  <c r="I1555" i="79"/>
  <c r="I1556" i="79"/>
  <c r="I1557" i="79"/>
  <c r="I1558" i="79"/>
  <c r="I1559" i="79"/>
  <c r="I1560" i="79"/>
  <c r="I1561" i="79"/>
  <c r="I1562" i="79"/>
  <c r="I1563" i="79"/>
  <c r="I1564" i="79"/>
  <c r="I1565" i="79"/>
  <c r="I1566" i="79"/>
  <c r="I1567" i="79"/>
  <c r="H1567" i="79"/>
  <c r="G1567" i="79"/>
  <c r="F1527" i="79"/>
  <c r="F1528" i="79"/>
  <c r="F1529" i="79"/>
  <c r="F1530" i="79"/>
  <c r="F1531" i="79"/>
  <c r="F1532" i="79"/>
  <c r="F1546" i="79"/>
  <c r="F1547" i="79"/>
  <c r="F1548" i="79"/>
  <c r="F1549" i="79"/>
  <c r="F1550" i="79"/>
  <c r="F1551" i="79"/>
  <c r="F1552" i="79"/>
  <c r="F1553" i="79"/>
  <c r="F1554" i="79"/>
  <c r="F1555" i="79"/>
  <c r="F1556" i="79"/>
  <c r="F1557" i="79"/>
  <c r="F1558" i="79"/>
  <c r="F1559" i="79"/>
  <c r="F1560" i="79"/>
  <c r="F1561" i="79"/>
  <c r="F1562" i="79"/>
  <c r="F1563" i="79"/>
  <c r="F1564" i="79"/>
  <c r="F1565" i="79"/>
  <c r="F1566" i="79"/>
  <c r="F1567" i="79"/>
  <c r="E1567" i="79"/>
  <c r="D1567" i="79"/>
  <c r="J1511" i="79"/>
  <c r="K1511" i="79"/>
  <c r="L1511" i="79" s="1"/>
  <c r="J1512" i="79"/>
  <c r="K1512" i="79"/>
  <c r="L1512" i="79"/>
  <c r="J1513" i="79"/>
  <c r="K1513" i="79"/>
  <c r="L1513" i="79" s="1"/>
  <c r="J1514" i="79"/>
  <c r="J1525" i="79" s="1"/>
  <c r="K1514" i="79"/>
  <c r="L1514" i="79"/>
  <c r="J1515" i="79"/>
  <c r="K1515" i="79"/>
  <c r="L1515" i="79" s="1"/>
  <c r="J1516" i="79"/>
  <c r="K1516" i="79"/>
  <c r="L1516" i="79"/>
  <c r="J1517" i="79"/>
  <c r="K1517" i="79"/>
  <c r="L1517" i="79" s="1"/>
  <c r="J1518" i="79"/>
  <c r="K1518" i="79"/>
  <c r="L1518" i="79"/>
  <c r="J1519" i="79"/>
  <c r="K1519" i="79"/>
  <c r="L1519" i="79" s="1"/>
  <c r="J1520" i="79"/>
  <c r="K1520" i="79"/>
  <c r="L1520" i="79"/>
  <c r="J1521" i="79"/>
  <c r="K1521" i="79"/>
  <c r="L1521" i="79" s="1"/>
  <c r="J1522" i="79"/>
  <c r="K1522" i="79"/>
  <c r="L1522" i="79"/>
  <c r="J1523" i="79"/>
  <c r="K1523" i="79"/>
  <c r="L1523" i="79" s="1"/>
  <c r="J1524" i="79"/>
  <c r="K1524" i="79"/>
  <c r="L1524" i="79"/>
  <c r="K1525" i="79"/>
  <c r="I1511" i="79"/>
  <c r="I1512" i="79"/>
  <c r="I1513" i="79"/>
  <c r="I1514" i="79"/>
  <c r="I1515" i="79"/>
  <c r="I1516" i="79"/>
  <c r="I1517" i="79"/>
  <c r="I1518" i="79"/>
  <c r="I1519" i="79"/>
  <c r="I1520" i="79"/>
  <c r="I1521" i="79"/>
  <c r="I1522" i="79"/>
  <c r="I1523" i="79"/>
  <c r="I1524" i="79"/>
  <c r="I1525" i="79"/>
  <c r="H1525" i="79"/>
  <c r="G1525" i="79"/>
  <c r="F1511" i="79"/>
  <c r="F1512" i="79"/>
  <c r="F1525" i="79" s="1"/>
  <c r="F1513" i="79"/>
  <c r="F1514" i="79"/>
  <c r="F1515" i="79"/>
  <c r="F1516" i="79"/>
  <c r="F1517" i="79"/>
  <c r="F1518" i="79"/>
  <c r="F1519" i="79"/>
  <c r="F1520" i="79"/>
  <c r="F1521" i="79"/>
  <c r="F1522" i="79"/>
  <c r="F1523" i="79"/>
  <c r="F1524" i="79"/>
  <c r="E1525" i="79"/>
  <c r="D1525" i="79"/>
  <c r="J1506" i="79"/>
  <c r="J1509" i="79" s="1"/>
  <c r="K1506" i="79"/>
  <c r="L1506" i="79"/>
  <c r="J1507" i="79"/>
  <c r="K1507" i="79"/>
  <c r="L1507" i="79" s="1"/>
  <c r="J1508" i="79"/>
  <c r="K1508" i="79"/>
  <c r="L1508" i="79"/>
  <c r="K1509" i="79"/>
  <c r="I1506" i="79"/>
  <c r="I1509" i="79" s="1"/>
  <c r="I1507" i="79"/>
  <c r="I1508" i="79"/>
  <c r="H1509" i="79"/>
  <c r="G1509" i="79"/>
  <c r="F1506" i="79"/>
  <c r="F1509" i="79" s="1"/>
  <c r="F1507" i="79"/>
  <c r="F1508" i="79"/>
  <c r="E1509" i="79"/>
  <c r="D1509" i="79"/>
  <c r="J1466" i="79"/>
  <c r="K1466" i="79"/>
  <c r="L1466" i="79"/>
  <c r="J1467" i="79"/>
  <c r="K1467" i="79"/>
  <c r="L1467" i="79" s="1"/>
  <c r="J1468" i="79"/>
  <c r="K1468" i="79"/>
  <c r="L1468" i="79"/>
  <c r="J1469" i="79"/>
  <c r="K1469" i="79"/>
  <c r="L1469" i="79" s="1"/>
  <c r="J1470" i="79"/>
  <c r="K1470" i="79"/>
  <c r="L1470" i="79"/>
  <c r="J1471" i="79"/>
  <c r="K1471" i="79"/>
  <c r="L1471" i="79" s="1"/>
  <c r="J1472" i="79"/>
  <c r="K1472" i="79"/>
  <c r="L1472" i="79"/>
  <c r="J1473" i="79"/>
  <c r="K1473" i="79"/>
  <c r="L1473" i="79" s="1"/>
  <c r="J1474" i="79"/>
  <c r="K1474" i="79"/>
  <c r="L1474" i="79"/>
  <c r="J1475" i="79"/>
  <c r="K1475" i="79"/>
  <c r="L1475" i="79" s="1"/>
  <c r="J1476" i="79"/>
  <c r="K1476" i="79"/>
  <c r="L1476" i="79"/>
  <c r="J1477" i="79"/>
  <c r="K1477" i="79"/>
  <c r="L1477" i="79" s="1"/>
  <c r="J1478" i="79"/>
  <c r="K1478" i="79"/>
  <c r="L1478" i="79"/>
  <c r="J1479" i="79"/>
  <c r="K1479" i="79"/>
  <c r="L1479" i="79" s="1"/>
  <c r="J1480" i="79"/>
  <c r="K1480" i="79"/>
  <c r="L1480" i="79"/>
  <c r="J1481" i="79"/>
  <c r="K1481" i="79"/>
  <c r="L1481" i="79" s="1"/>
  <c r="J1482" i="79"/>
  <c r="K1482" i="79"/>
  <c r="L1482" i="79"/>
  <c r="J1483" i="79"/>
  <c r="K1483" i="79"/>
  <c r="L1483" i="79" s="1"/>
  <c r="J1484" i="79"/>
  <c r="K1484" i="79"/>
  <c r="L1484" i="79"/>
  <c r="J1498" i="79"/>
  <c r="K1498" i="79"/>
  <c r="L1498" i="79" s="1"/>
  <c r="J1499" i="79"/>
  <c r="K1499" i="79"/>
  <c r="L1499" i="79"/>
  <c r="J1500" i="79"/>
  <c r="K1500" i="79"/>
  <c r="L1500" i="79" s="1"/>
  <c r="J1501" i="79"/>
  <c r="K1501" i="79"/>
  <c r="L1501" i="79"/>
  <c r="J1502" i="79"/>
  <c r="K1502" i="79"/>
  <c r="L1502" i="79" s="1"/>
  <c r="J1503" i="79"/>
  <c r="K1503" i="79"/>
  <c r="L1503" i="79"/>
  <c r="K1504" i="79"/>
  <c r="J1504" i="79"/>
  <c r="I1466" i="79"/>
  <c r="I1467" i="79"/>
  <c r="I1468" i="79"/>
  <c r="I1469" i="79"/>
  <c r="I1470" i="79"/>
  <c r="I1471" i="79"/>
  <c r="I1472" i="79"/>
  <c r="I1473" i="79"/>
  <c r="I1474" i="79"/>
  <c r="I1475" i="79"/>
  <c r="I1476" i="79"/>
  <c r="I1477" i="79"/>
  <c r="I1478" i="79"/>
  <c r="I1479" i="79"/>
  <c r="I1480" i="79"/>
  <c r="I1481" i="79"/>
  <c r="I1482" i="79"/>
  <c r="I1483" i="79"/>
  <c r="I1484" i="79"/>
  <c r="I1498" i="79"/>
  <c r="I1499" i="79"/>
  <c r="I1500" i="79"/>
  <c r="I1501" i="79"/>
  <c r="I1502" i="79"/>
  <c r="I1503" i="79"/>
  <c r="I1504" i="79"/>
  <c r="H1504" i="79"/>
  <c r="G1504" i="79"/>
  <c r="F1466" i="79"/>
  <c r="F1467" i="79"/>
  <c r="F1468" i="79"/>
  <c r="F1469" i="79"/>
  <c r="F1470" i="79"/>
  <c r="F1471" i="79"/>
  <c r="F1472" i="79"/>
  <c r="F1473" i="79"/>
  <c r="F1474" i="79"/>
  <c r="F1475" i="79"/>
  <c r="F1476" i="79"/>
  <c r="F1477" i="79"/>
  <c r="F1478" i="79"/>
  <c r="F1479" i="79"/>
  <c r="F1480" i="79"/>
  <c r="F1481" i="79"/>
  <c r="F1482" i="79"/>
  <c r="F1483" i="79"/>
  <c r="F1484" i="79"/>
  <c r="F1498" i="79"/>
  <c r="F1499" i="79"/>
  <c r="F1500" i="79"/>
  <c r="F1501" i="79"/>
  <c r="F1502" i="79"/>
  <c r="F1503" i="79"/>
  <c r="F1504" i="79"/>
  <c r="E1504" i="79"/>
  <c r="D1504" i="79"/>
  <c r="J1453" i="79"/>
  <c r="K1453" i="79"/>
  <c r="L1453" i="79" s="1"/>
  <c r="J1454" i="79"/>
  <c r="K1454" i="79"/>
  <c r="L1454" i="79"/>
  <c r="J1455" i="79"/>
  <c r="K1455" i="79"/>
  <c r="L1455" i="79" s="1"/>
  <c r="J1456" i="79"/>
  <c r="K1456" i="79"/>
  <c r="L1456" i="79" s="1"/>
  <c r="J1457" i="79"/>
  <c r="K1457" i="79"/>
  <c r="L1457" i="79"/>
  <c r="J1458" i="79"/>
  <c r="K1458" i="79"/>
  <c r="L1458" i="79" s="1"/>
  <c r="J1459" i="79"/>
  <c r="K1459" i="79"/>
  <c r="L1459" i="79"/>
  <c r="J1460" i="79"/>
  <c r="K1460" i="79"/>
  <c r="L1460" i="79" s="1"/>
  <c r="J1461" i="79"/>
  <c r="K1461" i="79"/>
  <c r="L1461" i="79"/>
  <c r="J1462" i="79"/>
  <c r="K1462" i="79"/>
  <c r="L1462" i="79" s="1"/>
  <c r="J1463" i="79"/>
  <c r="K1463" i="79"/>
  <c r="L1463" i="79"/>
  <c r="K1464" i="79"/>
  <c r="J1464" i="79"/>
  <c r="I1453" i="79"/>
  <c r="I1454" i="79"/>
  <c r="I1455" i="79"/>
  <c r="I1456" i="79"/>
  <c r="I1457" i="79"/>
  <c r="I1458" i="79"/>
  <c r="I1459" i="79"/>
  <c r="I1460" i="79"/>
  <c r="I1461" i="79"/>
  <c r="I1462" i="79"/>
  <c r="I1463" i="79"/>
  <c r="I1464" i="79" s="1"/>
  <c r="H1464" i="79"/>
  <c r="G1464" i="79"/>
  <c r="F1453" i="79"/>
  <c r="F1454" i="79"/>
  <c r="F1455" i="79"/>
  <c r="F1456" i="79"/>
  <c r="F1457" i="79"/>
  <c r="F1458" i="79"/>
  <c r="F1459" i="79"/>
  <c r="F1460" i="79"/>
  <c r="F1461" i="79"/>
  <c r="F1462" i="79"/>
  <c r="F1463" i="79"/>
  <c r="F1464" i="79"/>
  <c r="E1464" i="79"/>
  <c r="D1464" i="79"/>
  <c r="J1422" i="79"/>
  <c r="K1422" i="79"/>
  <c r="L1422" i="79"/>
  <c r="J1423" i="79"/>
  <c r="K1423" i="79"/>
  <c r="L1423" i="79" s="1"/>
  <c r="J1424" i="79"/>
  <c r="K1424" i="79"/>
  <c r="L1424" i="79"/>
  <c r="J1425" i="79"/>
  <c r="K1425" i="79"/>
  <c r="L1425" i="79" s="1"/>
  <c r="J1426" i="79"/>
  <c r="K1426" i="79"/>
  <c r="L1426" i="79"/>
  <c r="J1427" i="79"/>
  <c r="K1427" i="79"/>
  <c r="L1427" i="79" s="1"/>
  <c r="J1428" i="79"/>
  <c r="K1428" i="79"/>
  <c r="L1428" i="79"/>
  <c r="J1429" i="79"/>
  <c r="K1429" i="79"/>
  <c r="L1429" i="79" s="1"/>
  <c r="J1430" i="79"/>
  <c r="K1430" i="79"/>
  <c r="L1430" i="79"/>
  <c r="J1431" i="79"/>
  <c r="K1431" i="79"/>
  <c r="L1431" i="79" s="1"/>
  <c r="J1432" i="79"/>
  <c r="K1432" i="79"/>
  <c r="L1432" i="79"/>
  <c r="J1433" i="79"/>
  <c r="K1433" i="79"/>
  <c r="L1433" i="79" s="1"/>
  <c r="J1434" i="79"/>
  <c r="K1434" i="79"/>
  <c r="L1434" i="79"/>
  <c r="J1435" i="79"/>
  <c r="K1435" i="79"/>
  <c r="L1435" i="79" s="1"/>
  <c r="J1436" i="79"/>
  <c r="K1436" i="79"/>
  <c r="L1436" i="79"/>
  <c r="J1450" i="79"/>
  <c r="K1450" i="79"/>
  <c r="L1450" i="79" s="1"/>
  <c r="K1451" i="79"/>
  <c r="J1451" i="79"/>
  <c r="I1422" i="79"/>
  <c r="I1423" i="79"/>
  <c r="I1424" i="79"/>
  <c r="I1425" i="79"/>
  <c r="I1426" i="79"/>
  <c r="I1427" i="79"/>
  <c r="I1428" i="79"/>
  <c r="I1429" i="79"/>
  <c r="I1430" i="79"/>
  <c r="I1431" i="79"/>
  <c r="I1432" i="79"/>
  <c r="I1433" i="79"/>
  <c r="I1434" i="79"/>
  <c r="I1435" i="79"/>
  <c r="I1436" i="79"/>
  <c r="I1450" i="79"/>
  <c r="I1451" i="79"/>
  <c r="H1451" i="79"/>
  <c r="G1451" i="79"/>
  <c r="F1422" i="79"/>
  <c r="F1423" i="79"/>
  <c r="F1424" i="79"/>
  <c r="F1425" i="79"/>
  <c r="F1426" i="79"/>
  <c r="F1427" i="79"/>
  <c r="F1428" i="79"/>
  <c r="F1429" i="79"/>
  <c r="F1430" i="79"/>
  <c r="F1431" i="79"/>
  <c r="F1432" i="79"/>
  <c r="F1433" i="79"/>
  <c r="F1434" i="79"/>
  <c r="F1435" i="79"/>
  <c r="F1436" i="79"/>
  <c r="F1450" i="79"/>
  <c r="F1451" i="79"/>
  <c r="E1451" i="79"/>
  <c r="D1451" i="79"/>
  <c r="J1413" i="79"/>
  <c r="K1413" i="79"/>
  <c r="L1413" i="79"/>
  <c r="J1414" i="79"/>
  <c r="K1414" i="79"/>
  <c r="L1414" i="79" s="1"/>
  <c r="J1415" i="79"/>
  <c r="K1415" i="79"/>
  <c r="L1415" i="79"/>
  <c r="J1416" i="79"/>
  <c r="K1416" i="79"/>
  <c r="L1416" i="79" s="1"/>
  <c r="J1417" i="79"/>
  <c r="K1417" i="79"/>
  <c r="L1417" i="79"/>
  <c r="J1418" i="79"/>
  <c r="K1418" i="79"/>
  <c r="L1418" i="79" s="1"/>
  <c r="J1419" i="79"/>
  <c r="K1419" i="79"/>
  <c r="L1419" i="79"/>
  <c r="K1420" i="79"/>
  <c r="J1420" i="79"/>
  <c r="I1413" i="79"/>
  <c r="I1414" i="79"/>
  <c r="I1415" i="79"/>
  <c r="I1416" i="79"/>
  <c r="I1417" i="79"/>
  <c r="I1418" i="79"/>
  <c r="I1419" i="79"/>
  <c r="I1420" i="79"/>
  <c r="H1420" i="79"/>
  <c r="G1420" i="79"/>
  <c r="F1413" i="79"/>
  <c r="F1414" i="79"/>
  <c r="F1415" i="79"/>
  <c r="F1416" i="79"/>
  <c r="F1417" i="79"/>
  <c r="F1418" i="79"/>
  <c r="F1419" i="79"/>
  <c r="F1420" i="79"/>
  <c r="E1420" i="79"/>
  <c r="D1420" i="79"/>
  <c r="J1381" i="79"/>
  <c r="K1381" i="79"/>
  <c r="L1381" i="79"/>
  <c r="J1382" i="79"/>
  <c r="K1382" i="79"/>
  <c r="L1382" i="79" s="1"/>
  <c r="J1383" i="79"/>
  <c r="K1383" i="79"/>
  <c r="L1383" i="79"/>
  <c r="J1384" i="79"/>
  <c r="K1384" i="79"/>
  <c r="L1384" i="79" s="1"/>
  <c r="J1385" i="79"/>
  <c r="K1385" i="79"/>
  <c r="L1385" i="79"/>
  <c r="J1386" i="79"/>
  <c r="K1386" i="79"/>
  <c r="L1386" i="79" s="1"/>
  <c r="J1387" i="79"/>
  <c r="K1387" i="79"/>
  <c r="L1387" i="79"/>
  <c r="J1388" i="79"/>
  <c r="K1388" i="79"/>
  <c r="L1388" i="79" s="1"/>
  <c r="J1402" i="79"/>
  <c r="K1402" i="79"/>
  <c r="L1402" i="79"/>
  <c r="J1403" i="79"/>
  <c r="K1403" i="79"/>
  <c r="L1403" i="79" s="1"/>
  <c r="J1404" i="79"/>
  <c r="K1404" i="79"/>
  <c r="L1404" i="79"/>
  <c r="J1405" i="79"/>
  <c r="K1405" i="79"/>
  <c r="L1405" i="79" s="1"/>
  <c r="J1406" i="79"/>
  <c r="K1406" i="79"/>
  <c r="L1406" i="79"/>
  <c r="J1407" i="79"/>
  <c r="K1407" i="79"/>
  <c r="L1407" i="79" s="1"/>
  <c r="J1408" i="79"/>
  <c r="K1408" i="79"/>
  <c r="L1408" i="79"/>
  <c r="J1409" i="79"/>
  <c r="K1409" i="79"/>
  <c r="L1409" i="79" s="1"/>
  <c r="J1410" i="79"/>
  <c r="K1410" i="79"/>
  <c r="L1410" i="79"/>
  <c r="K1411" i="79"/>
  <c r="J1411" i="79"/>
  <c r="I1381" i="79"/>
  <c r="I1382" i="79"/>
  <c r="I1383" i="79"/>
  <c r="I1384" i="79"/>
  <c r="I1385" i="79"/>
  <c r="I1386" i="79"/>
  <c r="I1387" i="79"/>
  <c r="I1388" i="79"/>
  <c r="I1402" i="79"/>
  <c r="I1403" i="79"/>
  <c r="I1404" i="79"/>
  <c r="I1405" i="79"/>
  <c r="I1406" i="79"/>
  <c r="I1407" i="79"/>
  <c r="I1408" i="79"/>
  <c r="I1409" i="79"/>
  <c r="I1410" i="79"/>
  <c r="I1411" i="79"/>
  <c r="H1411" i="79"/>
  <c r="G1411" i="79"/>
  <c r="F1381" i="79"/>
  <c r="F1382" i="79"/>
  <c r="F1383" i="79"/>
  <c r="F1384" i="79"/>
  <c r="F1385" i="79"/>
  <c r="F1386" i="79"/>
  <c r="F1387" i="79"/>
  <c r="F1388" i="79"/>
  <c r="F1402" i="79"/>
  <c r="F1403" i="79"/>
  <c r="F1404" i="79"/>
  <c r="F1405" i="79"/>
  <c r="F1406" i="79"/>
  <c r="F1407" i="79"/>
  <c r="F1408" i="79"/>
  <c r="F1409" i="79"/>
  <c r="F1410" i="79"/>
  <c r="F1411" i="79"/>
  <c r="E1411" i="79"/>
  <c r="D1411" i="79"/>
  <c r="J1338" i="79"/>
  <c r="K1338" i="79"/>
  <c r="L1338" i="79"/>
  <c r="J1339" i="79"/>
  <c r="K1339" i="79"/>
  <c r="L1339" i="79" s="1"/>
  <c r="J1340" i="79"/>
  <c r="K1340" i="79"/>
  <c r="L1340" i="79"/>
  <c r="J1354" i="79"/>
  <c r="K1354" i="79"/>
  <c r="L1354" i="79"/>
  <c r="J1355" i="79"/>
  <c r="K1355" i="79"/>
  <c r="L1355" i="79" s="1"/>
  <c r="J1356" i="79"/>
  <c r="K1356" i="79"/>
  <c r="L1356" i="79"/>
  <c r="J1357" i="79"/>
  <c r="K1357" i="79"/>
  <c r="L1357" i="79" s="1"/>
  <c r="J1358" i="79"/>
  <c r="K1358" i="79"/>
  <c r="L1358" i="79"/>
  <c r="J1359" i="79"/>
  <c r="K1359" i="79"/>
  <c r="L1359" i="79" s="1"/>
  <c r="J1360" i="79"/>
  <c r="K1360" i="79"/>
  <c r="L1360" i="79"/>
  <c r="J1361" i="79"/>
  <c r="K1361" i="79"/>
  <c r="L1361" i="79" s="1"/>
  <c r="J1362" i="79"/>
  <c r="K1362" i="79"/>
  <c r="L1362" i="79"/>
  <c r="J1363" i="79"/>
  <c r="K1363" i="79"/>
  <c r="L1363" i="79" s="1"/>
  <c r="J1364" i="79"/>
  <c r="K1364" i="79"/>
  <c r="L1364" i="79"/>
  <c r="J1365" i="79"/>
  <c r="K1365" i="79"/>
  <c r="L1365" i="79" s="1"/>
  <c r="J1366" i="79"/>
  <c r="K1366" i="79"/>
  <c r="L1366" i="79"/>
  <c r="J1367" i="79"/>
  <c r="K1367" i="79"/>
  <c r="L1367" i="79" s="1"/>
  <c r="J1368" i="79"/>
  <c r="K1368" i="79"/>
  <c r="L1368" i="79"/>
  <c r="J1369" i="79"/>
  <c r="K1369" i="79"/>
  <c r="L1369" i="79" s="1"/>
  <c r="J1370" i="79"/>
  <c r="K1370" i="79"/>
  <c r="L1370" i="79"/>
  <c r="J1371" i="79"/>
  <c r="K1371" i="79"/>
  <c r="L1371" i="79" s="1"/>
  <c r="J1372" i="79"/>
  <c r="K1372" i="79"/>
  <c r="L1372" i="79"/>
  <c r="J1373" i="79"/>
  <c r="K1373" i="79"/>
  <c r="L1373" i="79" s="1"/>
  <c r="J1374" i="79"/>
  <c r="K1374" i="79"/>
  <c r="L1374" i="79"/>
  <c r="J1375" i="79"/>
  <c r="K1375" i="79"/>
  <c r="L1375" i="79" s="1"/>
  <c r="J1376" i="79"/>
  <c r="K1376" i="79"/>
  <c r="L1376" i="79"/>
  <c r="J1377" i="79"/>
  <c r="K1377" i="79"/>
  <c r="L1377" i="79" s="1"/>
  <c r="J1378" i="79"/>
  <c r="K1378" i="79"/>
  <c r="L1378" i="79"/>
  <c r="K1379" i="79"/>
  <c r="J1379" i="79"/>
  <c r="I1338" i="79"/>
  <c r="I1339" i="79"/>
  <c r="I1340" i="79"/>
  <c r="I1354" i="79"/>
  <c r="I1355" i="79"/>
  <c r="I1356" i="79"/>
  <c r="I1357" i="79"/>
  <c r="I1358" i="79"/>
  <c r="I1359" i="79"/>
  <c r="I1360" i="79"/>
  <c r="I1361" i="79"/>
  <c r="I1362" i="79"/>
  <c r="I1363" i="79"/>
  <c r="I1364" i="79"/>
  <c r="I1365" i="79"/>
  <c r="I1366" i="79"/>
  <c r="I1367" i="79"/>
  <c r="I1368" i="79"/>
  <c r="I1369" i="79"/>
  <c r="I1370" i="79"/>
  <c r="I1371" i="79"/>
  <c r="I1372" i="79"/>
  <c r="I1373" i="79"/>
  <c r="I1374" i="79"/>
  <c r="I1375" i="79"/>
  <c r="I1376" i="79"/>
  <c r="I1377" i="79"/>
  <c r="I1378" i="79"/>
  <c r="I1379" i="79"/>
  <c r="H1379" i="79"/>
  <c r="G1379" i="79"/>
  <c r="F1338" i="79"/>
  <c r="F1339" i="79"/>
  <c r="F1340" i="79"/>
  <c r="F1354" i="79"/>
  <c r="F1355" i="79"/>
  <c r="F1356" i="79"/>
  <c r="F1357" i="79"/>
  <c r="F1358" i="79"/>
  <c r="F1359" i="79"/>
  <c r="F1360" i="79"/>
  <c r="F1361" i="79"/>
  <c r="F1362" i="79"/>
  <c r="F1363" i="79"/>
  <c r="F1364" i="79"/>
  <c r="F1365" i="79"/>
  <c r="F1366" i="79"/>
  <c r="F1367" i="79"/>
  <c r="F1368" i="79"/>
  <c r="F1369" i="79"/>
  <c r="F1370" i="79"/>
  <c r="F1371" i="79"/>
  <c r="F1372" i="79"/>
  <c r="F1379" i="79" s="1"/>
  <c r="F1373" i="79"/>
  <c r="F1374" i="79"/>
  <c r="F1375" i="79"/>
  <c r="F1376" i="79"/>
  <c r="F1377" i="79"/>
  <c r="F1378" i="79"/>
  <c r="E1379" i="79"/>
  <c r="D1379" i="79"/>
  <c r="J1315" i="79"/>
  <c r="K1315" i="79"/>
  <c r="L1315" i="79"/>
  <c r="J1316" i="79"/>
  <c r="K1316" i="79"/>
  <c r="L1316" i="79" s="1"/>
  <c r="J1317" i="79"/>
  <c r="K1317" i="79"/>
  <c r="L1317" i="79"/>
  <c r="J1318" i="79"/>
  <c r="K1318" i="79"/>
  <c r="L1318" i="79" s="1"/>
  <c r="J1319" i="79"/>
  <c r="K1319" i="79"/>
  <c r="L1319" i="79"/>
  <c r="J1320" i="79"/>
  <c r="K1320" i="79"/>
  <c r="L1320" i="79" s="1"/>
  <c r="J1321" i="79"/>
  <c r="K1321" i="79"/>
  <c r="L1321" i="79"/>
  <c r="J1322" i="79"/>
  <c r="K1322" i="79"/>
  <c r="L1322" i="79" s="1"/>
  <c r="J1323" i="79"/>
  <c r="K1323" i="79"/>
  <c r="L1323" i="79"/>
  <c r="J1324" i="79"/>
  <c r="K1324" i="79"/>
  <c r="L1324" i="79" s="1"/>
  <c r="J1325" i="79"/>
  <c r="K1325" i="79"/>
  <c r="L1325" i="79"/>
  <c r="J1326" i="79"/>
  <c r="K1326" i="79"/>
  <c r="L1326" i="79" s="1"/>
  <c r="J1327" i="79"/>
  <c r="K1327" i="79"/>
  <c r="L1327" i="79"/>
  <c r="J1328" i="79"/>
  <c r="K1328" i="79"/>
  <c r="L1328" i="79" s="1"/>
  <c r="J1329" i="79"/>
  <c r="K1329" i="79"/>
  <c r="L1329" i="79"/>
  <c r="J1330" i="79"/>
  <c r="K1330" i="79"/>
  <c r="L1330" i="79" s="1"/>
  <c r="J1331" i="79"/>
  <c r="K1331" i="79"/>
  <c r="L1331" i="79"/>
  <c r="J1332" i="79"/>
  <c r="K1332" i="79"/>
  <c r="L1332" i="79" s="1"/>
  <c r="J1333" i="79"/>
  <c r="K1333" i="79"/>
  <c r="L1333" i="79"/>
  <c r="J1334" i="79"/>
  <c r="K1334" i="79"/>
  <c r="L1334" i="79" s="1"/>
  <c r="J1335" i="79"/>
  <c r="K1335" i="79"/>
  <c r="L1335" i="79"/>
  <c r="K1336" i="79"/>
  <c r="J1336" i="79"/>
  <c r="I1315" i="79"/>
  <c r="I1316" i="79"/>
  <c r="I1317" i="79"/>
  <c r="I1318" i="79"/>
  <c r="I1319" i="79"/>
  <c r="I1320" i="79"/>
  <c r="I1321" i="79"/>
  <c r="I1322" i="79"/>
  <c r="I1323" i="79"/>
  <c r="I1324" i="79"/>
  <c r="I1325" i="79"/>
  <c r="I1326" i="79"/>
  <c r="I1327" i="79"/>
  <c r="I1328" i="79"/>
  <c r="I1329" i="79"/>
  <c r="I1330" i="79"/>
  <c r="I1331" i="79"/>
  <c r="I1332" i="79"/>
  <c r="I1333" i="79"/>
  <c r="I1334" i="79"/>
  <c r="I1335" i="79"/>
  <c r="I1336" i="79"/>
  <c r="H1336" i="79"/>
  <c r="G1336" i="79"/>
  <c r="F1315" i="79"/>
  <c r="F1316" i="79"/>
  <c r="F1317" i="79"/>
  <c r="F1318" i="79"/>
  <c r="F1319" i="79"/>
  <c r="F1320" i="79"/>
  <c r="F1321" i="79"/>
  <c r="F1322" i="79"/>
  <c r="F1323" i="79"/>
  <c r="F1324" i="79"/>
  <c r="F1325" i="79"/>
  <c r="F1326" i="79"/>
  <c r="F1327" i="79"/>
  <c r="F1328" i="79"/>
  <c r="F1329" i="79"/>
  <c r="F1330" i="79"/>
  <c r="F1331" i="79"/>
  <c r="F1332" i="79"/>
  <c r="F1333" i="79"/>
  <c r="F1334" i="79"/>
  <c r="F1335" i="79"/>
  <c r="F1336" i="79"/>
  <c r="E1336" i="79"/>
  <c r="D1336" i="79"/>
  <c r="J1290" i="79"/>
  <c r="K1290" i="79"/>
  <c r="L1290" i="79"/>
  <c r="J1291" i="79"/>
  <c r="K1291" i="79"/>
  <c r="L1291" i="79" s="1"/>
  <c r="J1292" i="79"/>
  <c r="K1292" i="79"/>
  <c r="L1292" i="79"/>
  <c r="J1306" i="79"/>
  <c r="K1306" i="79"/>
  <c r="L1306" i="79"/>
  <c r="J1307" i="79"/>
  <c r="K1307" i="79"/>
  <c r="L1307" i="79"/>
  <c r="J1308" i="79"/>
  <c r="K1308" i="79"/>
  <c r="L1308" i="79"/>
  <c r="J1309" i="79"/>
  <c r="K1309" i="79"/>
  <c r="L1309" i="79" s="1"/>
  <c r="J1310" i="79"/>
  <c r="K1310" i="79"/>
  <c r="L1310" i="79" s="1"/>
  <c r="J1311" i="79"/>
  <c r="K1311" i="79"/>
  <c r="L1311" i="79"/>
  <c r="J1312" i="79"/>
  <c r="K1312" i="79"/>
  <c r="L1312" i="79" s="1"/>
  <c r="K1313" i="79"/>
  <c r="J1313" i="79"/>
  <c r="I1290" i="79"/>
  <c r="I1291" i="79"/>
  <c r="I1292" i="79"/>
  <c r="I1306" i="79"/>
  <c r="I1307" i="79"/>
  <c r="I1308" i="79"/>
  <c r="I1309" i="79"/>
  <c r="I1310" i="79"/>
  <c r="I1311" i="79"/>
  <c r="I1312" i="79"/>
  <c r="I1313" i="79"/>
  <c r="H1313" i="79"/>
  <c r="G1313" i="79"/>
  <c r="F1290" i="79"/>
  <c r="F1291" i="79"/>
  <c r="F1292" i="79"/>
  <c r="F1306" i="79"/>
  <c r="F1307" i="79"/>
  <c r="F1308" i="79"/>
  <c r="F1309" i="79"/>
  <c r="F1310" i="79"/>
  <c r="F1311" i="79"/>
  <c r="F1312" i="79"/>
  <c r="F1313" i="79"/>
  <c r="E1313" i="79"/>
  <c r="D1313" i="79"/>
  <c r="J1269" i="79"/>
  <c r="K1269" i="79"/>
  <c r="L1269" i="79"/>
  <c r="J1270" i="79"/>
  <c r="K1270" i="79"/>
  <c r="L1270" i="79" s="1"/>
  <c r="J1271" i="79"/>
  <c r="K1271" i="79"/>
  <c r="L1271" i="79"/>
  <c r="J1272" i="79"/>
  <c r="K1272" i="79"/>
  <c r="L1272" i="79" s="1"/>
  <c r="J1273" i="79"/>
  <c r="K1273" i="79"/>
  <c r="L1273" i="79"/>
  <c r="J1274" i="79"/>
  <c r="K1274" i="79"/>
  <c r="L1274" i="79" s="1"/>
  <c r="J1275" i="79"/>
  <c r="K1275" i="79"/>
  <c r="L1275" i="79"/>
  <c r="J1276" i="79"/>
  <c r="K1276" i="79"/>
  <c r="L1276" i="79" s="1"/>
  <c r="J1277" i="79"/>
  <c r="K1277" i="79"/>
  <c r="L1277" i="79"/>
  <c r="J1278" i="79"/>
  <c r="K1278" i="79"/>
  <c r="L1278" i="79"/>
  <c r="J1279" i="79"/>
  <c r="K1279" i="79"/>
  <c r="L1279" i="79" s="1"/>
  <c r="J1280" i="79"/>
  <c r="K1280" i="79"/>
  <c r="L1280" i="79"/>
  <c r="J1281" i="79"/>
  <c r="K1281" i="79"/>
  <c r="L1281" i="79"/>
  <c r="J1282" i="79"/>
  <c r="K1282" i="79"/>
  <c r="L1282" i="79" s="1"/>
  <c r="J1283" i="79"/>
  <c r="K1283" i="79"/>
  <c r="L1283" i="79"/>
  <c r="J1284" i="79"/>
  <c r="K1284" i="79"/>
  <c r="L1284" i="79" s="1"/>
  <c r="J1285" i="79"/>
  <c r="K1285" i="79"/>
  <c r="L1285" i="79"/>
  <c r="J1286" i="79"/>
  <c r="K1286" i="79"/>
  <c r="L1286" i="79" s="1"/>
  <c r="J1287" i="79"/>
  <c r="K1287" i="79"/>
  <c r="L1287" i="79"/>
  <c r="K1288" i="79"/>
  <c r="J1288" i="79"/>
  <c r="I1269" i="79"/>
  <c r="I1270" i="79"/>
  <c r="I1271" i="79"/>
  <c r="I1272" i="79"/>
  <c r="I1273" i="79"/>
  <c r="I1274" i="79"/>
  <c r="I1275" i="79"/>
  <c r="I1276" i="79"/>
  <c r="I1277" i="79"/>
  <c r="I1278" i="79"/>
  <c r="I1279" i="79"/>
  <c r="I1280" i="79"/>
  <c r="I1281" i="79"/>
  <c r="I1282" i="79"/>
  <c r="I1283" i="79"/>
  <c r="I1284" i="79"/>
  <c r="I1285" i="79"/>
  <c r="I1286" i="79"/>
  <c r="I1287" i="79"/>
  <c r="I1288" i="79"/>
  <c r="H1288" i="79"/>
  <c r="G1288" i="79"/>
  <c r="F1269" i="79"/>
  <c r="F1270" i="79"/>
  <c r="F1271" i="79"/>
  <c r="F1272" i="79"/>
  <c r="F1273" i="79"/>
  <c r="F1274" i="79"/>
  <c r="F1275" i="79"/>
  <c r="F1276" i="79"/>
  <c r="F1277" i="79"/>
  <c r="F1278" i="79"/>
  <c r="F1279" i="79"/>
  <c r="F1280" i="79"/>
  <c r="F1281" i="79"/>
  <c r="F1282" i="79"/>
  <c r="F1283" i="79"/>
  <c r="F1284" i="79"/>
  <c r="F1285" i="79"/>
  <c r="F1286" i="79"/>
  <c r="F1287" i="79"/>
  <c r="F1288" i="79"/>
  <c r="E1288" i="79"/>
  <c r="D1288" i="79"/>
  <c r="J1261" i="79"/>
  <c r="K1261" i="79"/>
  <c r="L1261" i="79"/>
  <c r="J1262" i="79"/>
  <c r="K1262" i="79"/>
  <c r="L1262" i="79" s="1"/>
  <c r="J1263" i="79"/>
  <c r="K1263" i="79"/>
  <c r="L1263" i="79"/>
  <c r="J1264" i="79"/>
  <c r="K1264" i="79"/>
  <c r="L1264" i="79" s="1"/>
  <c r="J1265" i="79"/>
  <c r="K1265" i="79"/>
  <c r="L1265" i="79"/>
  <c r="J1266" i="79"/>
  <c r="K1266" i="79"/>
  <c r="L1266" i="79" s="1"/>
  <c r="K1267" i="79"/>
  <c r="J1267" i="79"/>
  <c r="I1261" i="79"/>
  <c r="I1262" i="79"/>
  <c r="I1263" i="79"/>
  <c r="I1264" i="79"/>
  <c r="I1265" i="79"/>
  <c r="I1266" i="79"/>
  <c r="I1267" i="79"/>
  <c r="H1267" i="79"/>
  <c r="G1267" i="79"/>
  <c r="F1261" i="79"/>
  <c r="F1262" i="79"/>
  <c r="F1263" i="79"/>
  <c r="F1264" i="79"/>
  <c r="F1265" i="79"/>
  <c r="F1266" i="79"/>
  <c r="F1267" i="79"/>
  <c r="E1267" i="79"/>
  <c r="D1267" i="79"/>
  <c r="J1236" i="79"/>
  <c r="K1236" i="79"/>
  <c r="L1236" i="79"/>
  <c r="J1237" i="79"/>
  <c r="K1237" i="79"/>
  <c r="L1237" i="79" s="1"/>
  <c r="J1238" i="79"/>
  <c r="K1238" i="79"/>
  <c r="L1238" i="79"/>
  <c r="J1239" i="79"/>
  <c r="K1239" i="79"/>
  <c r="L1239" i="79" s="1"/>
  <c r="J1240" i="79"/>
  <c r="K1240" i="79"/>
  <c r="L1240" i="79"/>
  <c r="J1241" i="79"/>
  <c r="K1241" i="79"/>
  <c r="L1241" i="79" s="1"/>
  <c r="J1242" i="79"/>
  <c r="K1242" i="79"/>
  <c r="L1242" i="79"/>
  <c r="J1243" i="79"/>
  <c r="K1243" i="79"/>
  <c r="L1243" i="79" s="1"/>
  <c r="J1244" i="79"/>
  <c r="K1244" i="79"/>
  <c r="L1244" i="79"/>
  <c r="J1258" i="79"/>
  <c r="K1258" i="79"/>
  <c r="L1258" i="79" s="1"/>
  <c r="K1259" i="79"/>
  <c r="J1259" i="79"/>
  <c r="I1236" i="79"/>
  <c r="I1237" i="79"/>
  <c r="I1238" i="79"/>
  <c r="I1239" i="79"/>
  <c r="I1240" i="79"/>
  <c r="I1241" i="79"/>
  <c r="I1242" i="79"/>
  <c r="I1243" i="79"/>
  <c r="I1244" i="79"/>
  <c r="I1258" i="79"/>
  <c r="I1259" i="79"/>
  <c r="H1259" i="79"/>
  <c r="G1259" i="79"/>
  <c r="F1236" i="79"/>
  <c r="F1237" i="79"/>
  <c r="F1238" i="79"/>
  <c r="F1239" i="79"/>
  <c r="F1240" i="79"/>
  <c r="F1241" i="79"/>
  <c r="F1242" i="79"/>
  <c r="F1243" i="79"/>
  <c r="F1244" i="79"/>
  <c r="F1258" i="79"/>
  <c r="F1259" i="79"/>
  <c r="E1259" i="79"/>
  <c r="D1259" i="79"/>
  <c r="J1197" i="79"/>
  <c r="K1197" i="79"/>
  <c r="L1197" i="79"/>
  <c r="J1210" i="79"/>
  <c r="K1210" i="79"/>
  <c r="L1210" i="79"/>
  <c r="J1211" i="79"/>
  <c r="K1211" i="79"/>
  <c r="L1211" i="79" s="1"/>
  <c r="J1212" i="79"/>
  <c r="K1212" i="79"/>
  <c r="L1212" i="79"/>
  <c r="J1213" i="79"/>
  <c r="K1213" i="79"/>
  <c r="L1213" i="79"/>
  <c r="J1214" i="79"/>
  <c r="K1214" i="79"/>
  <c r="L1214" i="79" s="1"/>
  <c r="J1215" i="79"/>
  <c r="K1215" i="79"/>
  <c r="L1215" i="79"/>
  <c r="J1216" i="79"/>
  <c r="K1216" i="79"/>
  <c r="L1216" i="79" s="1"/>
  <c r="J1217" i="79"/>
  <c r="K1217" i="79"/>
  <c r="L1217" i="79"/>
  <c r="J1218" i="79"/>
  <c r="K1218" i="79"/>
  <c r="L1218" i="79" s="1"/>
  <c r="J1219" i="79"/>
  <c r="K1219" i="79"/>
  <c r="L1219" i="79"/>
  <c r="J1220" i="79"/>
  <c r="K1220" i="79"/>
  <c r="L1220" i="79" s="1"/>
  <c r="J1221" i="79"/>
  <c r="K1221" i="79"/>
  <c r="L1221" i="79"/>
  <c r="J1222" i="79"/>
  <c r="K1222" i="79"/>
  <c r="L1222" i="79" s="1"/>
  <c r="J1223" i="79"/>
  <c r="K1223" i="79"/>
  <c r="L1223" i="79"/>
  <c r="J1224" i="79"/>
  <c r="K1224" i="79"/>
  <c r="L1224" i="79" s="1"/>
  <c r="J1225" i="79"/>
  <c r="K1225" i="79"/>
  <c r="L1225" i="79"/>
  <c r="J1226" i="79"/>
  <c r="K1226" i="79"/>
  <c r="L1226" i="79" s="1"/>
  <c r="J1227" i="79"/>
  <c r="K1227" i="79"/>
  <c r="L1227" i="79"/>
  <c r="J1228" i="79"/>
  <c r="K1228" i="79"/>
  <c r="L1228" i="79" s="1"/>
  <c r="J1229" i="79"/>
  <c r="K1229" i="79"/>
  <c r="L1229" i="79"/>
  <c r="J1230" i="79"/>
  <c r="K1230" i="79"/>
  <c r="L1230" i="79" s="1"/>
  <c r="J1231" i="79"/>
  <c r="K1231" i="79"/>
  <c r="L1231" i="79"/>
  <c r="J1232" i="79"/>
  <c r="K1232" i="79"/>
  <c r="L1232" i="79" s="1"/>
  <c r="J1233" i="79"/>
  <c r="K1233" i="79"/>
  <c r="L1233" i="79"/>
  <c r="K1234" i="79"/>
  <c r="J1234" i="79"/>
  <c r="I1197" i="79"/>
  <c r="I1210" i="79"/>
  <c r="I1211" i="79"/>
  <c r="I1212" i="79"/>
  <c r="I1213" i="79"/>
  <c r="I1214" i="79"/>
  <c r="I1215" i="79"/>
  <c r="I1216" i="79"/>
  <c r="I1217" i="79"/>
  <c r="I1218" i="79"/>
  <c r="I1219" i="79"/>
  <c r="I1220" i="79"/>
  <c r="I1221" i="79"/>
  <c r="I1222" i="79"/>
  <c r="I1223" i="79"/>
  <c r="I1224" i="79"/>
  <c r="I1225" i="79"/>
  <c r="I1226" i="79"/>
  <c r="I1227" i="79"/>
  <c r="I1228" i="79"/>
  <c r="I1229" i="79"/>
  <c r="I1230" i="79"/>
  <c r="I1231" i="79"/>
  <c r="I1232" i="79"/>
  <c r="I1233" i="79"/>
  <c r="I1234" i="79"/>
  <c r="H1234" i="79"/>
  <c r="G1234" i="79"/>
  <c r="F1197" i="79"/>
  <c r="F1210" i="79"/>
  <c r="F1211" i="79"/>
  <c r="F1212" i="79"/>
  <c r="F1213" i="79"/>
  <c r="F1214" i="79"/>
  <c r="F1215" i="79"/>
  <c r="F1216" i="79"/>
  <c r="F1217" i="79"/>
  <c r="F1218" i="79"/>
  <c r="F1219" i="79"/>
  <c r="F1220" i="79"/>
  <c r="F1221" i="79"/>
  <c r="F1222" i="79"/>
  <c r="F1223" i="79"/>
  <c r="F1224" i="79"/>
  <c r="F1225" i="79"/>
  <c r="F1226" i="79"/>
  <c r="F1227" i="79"/>
  <c r="F1228" i="79"/>
  <c r="F1229" i="79"/>
  <c r="F1230" i="79"/>
  <c r="F1231" i="79"/>
  <c r="F1232" i="79"/>
  <c r="F1233" i="79"/>
  <c r="F1234" i="79"/>
  <c r="E1234" i="79"/>
  <c r="D1234" i="79"/>
  <c r="J1173" i="79"/>
  <c r="K1173" i="79"/>
  <c r="L1173" i="79" s="1"/>
  <c r="J1174" i="79"/>
  <c r="K1174" i="79"/>
  <c r="L1174" i="79"/>
  <c r="J1175" i="79"/>
  <c r="K1175" i="79"/>
  <c r="L1175" i="79" s="1"/>
  <c r="J1176" i="79"/>
  <c r="K1176" i="79"/>
  <c r="L1176" i="79"/>
  <c r="J1177" i="79"/>
  <c r="K1177" i="79"/>
  <c r="L1177" i="79" s="1"/>
  <c r="J1178" i="79"/>
  <c r="K1178" i="79"/>
  <c r="L1178" i="79"/>
  <c r="J1179" i="79"/>
  <c r="K1179" i="79"/>
  <c r="L1179" i="79" s="1"/>
  <c r="J1180" i="79"/>
  <c r="K1180" i="79"/>
  <c r="L1180" i="79"/>
  <c r="J1181" i="79"/>
  <c r="K1181" i="79"/>
  <c r="L1181" i="79" s="1"/>
  <c r="J1182" i="79"/>
  <c r="K1182" i="79"/>
  <c r="L1182" i="79"/>
  <c r="J1183" i="79"/>
  <c r="K1183" i="79"/>
  <c r="L1183" i="79" s="1"/>
  <c r="J1184" i="79"/>
  <c r="K1184" i="79"/>
  <c r="L1184" i="79"/>
  <c r="J1185" i="79"/>
  <c r="K1185" i="79"/>
  <c r="L1185" i="79" s="1"/>
  <c r="J1186" i="79"/>
  <c r="K1186" i="79"/>
  <c r="L1186" i="79"/>
  <c r="J1187" i="79"/>
  <c r="K1187" i="79"/>
  <c r="L1187" i="79" s="1"/>
  <c r="J1188" i="79"/>
  <c r="K1188" i="79"/>
  <c r="L1188" i="79"/>
  <c r="J1189" i="79"/>
  <c r="K1189" i="79"/>
  <c r="L1189" i="79" s="1"/>
  <c r="J1190" i="79"/>
  <c r="K1190" i="79"/>
  <c r="L1190" i="79"/>
  <c r="J1191" i="79"/>
  <c r="K1191" i="79"/>
  <c r="L1191" i="79" s="1"/>
  <c r="J1192" i="79"/>
  <c r="K1192" i="79"/>
  <c r="L1192" i="79"/>
  <c r="J1193" i="79"/>
  <c r="K1193" i="79"/>
  <c r="L1193" i="79" s="1"/>
  <c r="J1194" i="79"/>
  <c r="K1194" i="79"/>
  <c r="L1194" i="79"/>
  <c r="K1195" i="79"/>
  <c r="J1195" i="79"/>
  <c r="I1173" i="79"/>
  <c r="I1174" i="79"/>
  <c r="I1175" i="79"/>
  <c r="I1176" i="79"/>
  <c r="I1177" i="79"/>
  <c r="I1178" i="79"/>
  <c r="I1179" i="79"/>
  <c r="I1180" i="79"/>
  <c r="I1181" i="79"/>
  <c r="I1182" i="79"/>
  <c r="I1183" i="79"/>
  <c r="I1184" i="79"/>
  <c r="I1185" i="79"/>
  <c r="I1186" i="79"/>
  <c r="I1187" i="79"/>
  <c r="I1188" i="79"/>
  <c r="I1189" i="79"/>
  <c r="I1190" i="79"/>
  <c r="I1195" i="79" s="1"/>
  <c r="I1191" i="79"/>
  <c r="I1192" i="79"/>
  <c r="I1193" i="79"/>
  <c r="I1194" i="79"/>
  <c r="H1195" i="79"/>
  <c r="G1195" i="79"/>
  <c r="F1173" i="79"/>
  <c r="F1174" i="79"/>
  <c r="F1175" i="79"/>
  <c r="F1176" i="79"/>
  <c r="F1177" i="79"/>
  <c r="F1178" i="79"/>
  <c r="F1179" i="79"/>
  <c r="F1180" i="79"/>
  <c r="F1181" i="79"/>
  <c r="F1182" i="79"/>
  <c r="F1183" i="79"/>
  <c r="F1184" i="79"/>
  <c r="F1185" i="79"/>
  <c r="F1186" i="79"/>
  <c r="F1187" i="79"/>
  <c r="F1188" i="79"/>
  <c r="F1189" i="79"/>
  <c r="F1190" i="79"/>
  <c r="F1191" i="79"/>
  <c r="F1192" i="79"/>
  <c r="F1193" i="79"/>
  <c r="F1194" i="79"/>
  <c r="F1195" i="79"/>
  <c r="E1195" i="79"/>
  <c r="D1195" i="79"/>
  <c r="J1150" i="79"/>
  <c r="K1150" i="79"/>
  <c r="L1150" i="79" s="1"/>
  <c r="J1162" i="79"/>
  <c r="J1171" i="79" s="1"/>
  <c r="K1162" i="79"/>
  <c r="L1162" i="79"/>
  <c r="J1163" i="79"/>
  <c r="K1163" i="79"/>
  <c r="L1163" i="79" s="1"/>
  <c r="J1164" i="79"/>
  <c r="K1164" i="79"/>
  <c r="L1164" i="79"/>
  <c r="J1165" i="79"/>
  <c r="K1165" i="79"/>
  <c r="L1165" i="79" s="1"/>
  <c r="J1166" i="79"/>
  <c r="K1166" i="79"/>
  <c r="L1166" i="79"/>
  <c r="J1167" i="79"/>
  <c r="K1167" i="79"/>
  <c r="L1167" i="79" s="1"/>
  <c r="J1168" i="79"/>
  <c r="K1168" i="79"/>
  <c r="L1168" i="79"/>
  <c r="J1169" i="79"/>
  <c r="K1169" i="79"/>
  <c r="L1169" i="79" s="1"/>
  <c r="J1170" i="79"/>
  <c r="K1170" i="79"/>
  <c r="L1170" i="79"/>
  <c r="K1171" i="79"/>
  <c r="I1150" i="79"/>
  <c r="I1162" i="79"/>
  <c r="I1163" i="79"/>
  <c r="I1164" i="79"/>
  <c r="I1165" i="79"/>
  <c r="I1166" i="79"/>
  <c r="I1167" i="79"/>
  <c r="I1168" i="79"/>
  <c r="I1169" i="79"/>
  <c r="I1170" i="79"/>
  <c r="I1171" i="79"/>
  <c r="H1171" i="79"/>
  <c r="G1171" i="79"/>
  <c r="F1150" i="79"/>
  <c r="F1162" i="79"/>
  <c r="F1171" i="79" s="1"/>
  <c r="F1163" i="79"/>
  <c r="F1164" i="79"/>
  <c r="F1165" i="79"/>
  <c r="F1166" i="79"/>
  <c r="F1167" i="79"/>
  <c r="F1168" i="79"/>
  <c r="F1169" i="79"/>
  <c r="F1170" i="79"/>
  <c r="E1171" i="79"/>
  <c r="D1171" i="79"/>
  <c r="J1134" i="79"/>
  <c r="K1134" i="79"/>
  <c r="L1134" i="79"/>
  <c r="J1135" i="79"/>
  <c r="K1135" i="79"/>
  <c r="L1135" i="79" s="1"/>
  <c r="J1136" i="79"/>
  <c r="K1136" i="79"/>
  <c r="L1136" i="79"/>
  <c r="J1137" i="79"/>
  <c r="K1137" i="79"/>
  <c r="L1137" i="79" s="1"/>
  <c r="J1138" i="79"/>
  <c r="K1138" i="79"/>
  <c r="L1138" i="79"/>
  <c r="J1139" i="79"/>
  <c r="K1139" i="79"/>
  <c r="L1139" i="79" s="1"/>
  <c r="J1140" i="79"/>
  <c r="K1140" i="79"/>
  <c r="L1140" i="79"/>
  <c r="J1141" i="79"/>
  <c r="K1141" i="79"/>
  <c r="L1141" i="79" s="1"/>
  <c r="J1142" i="79"/>
  <c r="K1142" i="79"/>
  <c r="L1142" i="79"/>
  <c r="J1143" i="79"/>
  <c r="K1143" i="79"/>
  <c r="L1143" i="79" s="1"/>
  <c r="J1144" i="79"/>
  <c r="K1144" i="79"/>
  <c r="L1144" i="79"/>
  <c r="J1145" i="79"/>
  <c r="K1145" i="79"/>
  <c r="L1145" i="79" s="1"/>
  <c r="J1146" i="79"/>
  <c r="K1146" i="79"/>
  <c r="L1146" i="79"/>
  <c r="J1147" i="79"/>
  <c r="K1147" i="79"/>
  <c r="L1147" i="79" s="1"/>
  <c r="J1148" i="79"/>
  <c r="I1134" i="79"/>
  <c r="I1135" i="79"/>
  <c r="I1148" i="79" s="1"/>
  <c r="I1136" i="79"/>
  <c r="I1137" i="79"/>
  <c r="I1138" i="79"/>
  <c r="I1139" i="79"/>
  <c r="I1140" i="79"/>
  <c r="I1141" i="79"/>
  <c r="I1142" i="79"/>
  <c r="I1143" i="79"/>
  <c r="I1144" i="79"/>
  <c r="I1145" i="79"/>
  <c r="I1146" i="79"/>
  <c r="I1147" i="79"/>
  <c r="H1148" i="79"/>
  <c r="G1148" i="79"/>
  <c r="F1134" i="79"/>
  <c r="F1135" i="79"/>
  <c r="F1136" i="79"/>
  <c r="F1137" i="79"/>
  <c r="F1138" i="79"/>
  <c r="F1139" i="79"/>
  <c r="F1140" i="79"/>
  <c r="F1141" i="79"/>
  <c r="F1142" i="79"/>
  <c r="F1143" i="79"/>
  <c r="F1144" i="79"/>
  <c r="F1145" i="79"/>
  <c r="F1146" i="79"/>
  <c r="F1147" i="79"/>
  <c r="F1148" i="79"/>
  <c r="E1148" i="79"/>
  <c r="D1148" i="79"/>
  <c r="J1120" i="79"/>
  <c r="K1120" i="79"/>
  <c r="L1120" i="79" s="1"/>
  <c r="J1121" i="79"/>
  <c r="K1121" i="79"/>
  <c r="L1121" i="79"/>
  <c r="J1122" i="79"/>
  <c r="K1122" i="79"/>
  <c r="L1122" i="79" s="1"/>
  <c r="J1123" i="79"/>
  <c r="K1123" i="79"/>
  <c r="L1123" i="79"/>
  <c r="J1124" i="79"/>
  <c r="K1124" i="79"/>
  <c r="L1124" i="79" s="1"/>
  <c r="J1125" i="79"/>
  <c r="K1125" i="79"/>
  <c r="L1125" i="79"/>
  <c r="J1126" i="79"/>
  <c r="K1126" i="79"/>
  <c r="L1126" i="79" s="1"/>
  <c r="J1127" i="79"/>
  <c r="K1127" i="79"/>
  <c r="L1127" i="79"/>
  <c r="J1128" i="79"/>
  <c r="K1128" i="79"/>
  <c r="L1128" i="79" s="1"/>
  <c r="J1129" i="79"/>
  <c r="K1129" i="79"/>
  <c r="L1129" i="79"/>
  <c r="J1130" i="79"/>
  <c r="K1130" i="79"/>
  <c r="L1130" i="79" s="1"/>
  <c r="J1131" i="79"/>
  <c r="J1132" i="79" s="1"/>
  <c r="K1131" i="79"/>
  <c r="L1131" i="79"/>
  <c r="K1132" i="79"/>
  <c r="I1120" i="79"/>
  <c r="I1121" i="79"/>
  <c r="I1122" i="79"/>
  <c r="I1123" i="79"/>
  <c r="I1124" i="79"/>
  <c r="I1125" i="79"/>
  <c r="I1126" i="79"/>
  <c r="I1127" i="79"/>
  <c r="I1128" i="79"/>
  <c r="I1129" i="79"/>
  <c r="I1130" i="79"/>
  <c r="I1131" i="79"/>
  <c r="I1132" i="79"/>
  <c r="H1132" i="79"/>
  <c r="G1132" i="79"/>
  <c r="F1120" i="79"/>
  <c r="F1121" i="79"/>
  <c r="F1122" i="79"/>
  <c r="F1123" i="79"/>
  <c r="F1132" i="79" s="1"/>
  <c r="F1124" i="79"/>
  <c r="F1125" i="79"/>
  <c r="F1126" i="79"/>
  <c r="F1127" i="79"/>
  <c r="F1128" i="79"/>
  <c r="F1129" i="79"/>
  <c r="F1130" i="79"/>
  <c r="F1131" i="79"/>
  <c r="E1132" i="79"/>
  <c r="D1132" i="79"/>
  <c r="J1087" i="79"/>
  <c r="K1087" i="79"/>
  <c r="L1087" i="79"/>
  <c r="J1088" i="79"/>
  <c r="K1088" i="79"/>
  <c r="L1088" i="79" s="1"/>
  <c r="J1089" i="79"/>
  <c r="K1089" i="79"/>
  <c r="L1089" i="79"/>
  <c r="J1090" i="79"/>
  <c r="K1090" i="79"/>
  <c r="L1090" i="79" s="1"/>
  <c r="J1091" i="79"/>
  <c r="K1091" i="79"/>
  <c r="L1091" i="79"/>
  <c r="J1092" i="79"/>
  <c r="K1092" i="79"/>
  <c r="L1092" i="79"/>
  <c r="J1093" i="79"/>
  <c r="K1093" i="79"/>
  <c r="L1093" i="79" s="1"/>
  <c r="J1094" i="79"/>
  <c r="K1094" i="79"/>
  <c r="L1094" i="79"/>
  <c r="J1095" i="79"/>
  <c r="K1095" i="79"/>
  <c r="L1095" i="79" s="1"/>
  <c r="J1096" i="79"/>
  <c r="K1096" i="79"/>
  <c r="L1096" i="79"/>
  <c r="J1097" i="79"/>
  <c r="K1097" i="79"/>
  <c r="L1097" i="79" s="1"/>
  <c r="J1098" i="79"/>
  <c r="K1098" i="79"/>
  <c r="L1098" i="79"/>
  <c r="J1099" i="79"/>
  <c r="K1099" i="79"/>
  <c r="L1099" i="79" s="1"/>
  <c r="J1100" i="79"/>
  <c r="K1100" i="79"/>
  <c r="L1100" i="79"/>
  <c r="J1114" i="79"/>
  <c r="K1114" i="79"/>
  <c r="L1114" i="79" s="1"/>
  <c r="J1115" i="79"/>
  <c r="K1115" i="79"/>
  <c r="L1115" i="79"/>
  <c r="J1116" i="79"/>
  <c r="K1116" i="79"/>
  <c r="L1116" i="79" s="1"/>
  <c r="J1117" i="79"/>
  <c r="K1117" i="79"/>
  <c r="L1117" i="79"/>
  <c r="K1118" i="79"/>
  <c r="J1118" i="79"/>
  <c r="I1087" i="79"/>
  <c r="I1088" i="79"/>
  <c r="I1089" i="79"/>
  <c r="I1090" i="79"/>
  <c r="I1091" i="79"/>
  <c r="I1092" i="79"/>
  <c r="I1093" i="79"/>
  <c r="I1094" i="79"/>
  <c r="I1095" i="79"/>
  <c r="I1096" i="79"/>
  <c r="I1097" i="79"/>
  <c r="I1098" i="79"/>
  <c r="I1099" i="79"/>
  <c r="I1100" i="79"/>
  <c r="I1114" i="79"/>
  <c r="I1115" i="79"/>
  <c r="I1116" i="79"/>
  <c r="I1117" i="79"/>
  <c r="I1118" i="79"/>
  <c r="H1118" i="79"/>
  <c r="G1118" i="79"/>
  <c r="F1087" i="79"/>
  <c r="F1088" i="79"/>
  <c r="F1089" i="79"/>
  <c r="F1090" i="79"/>
  <c r="F1091" i="79"/>
  <c r="F1092" i="79"/>
  <c r="F1093" i="79"/>
  <c r="F1094" i="79"/>
  <c r="F1095" i="79"/>
  <c r="F1096" i="79"/>
  <c r="F1097" i="79"/>
  <c r="F1098" i="79"/>
  <c r="F1099" i="79"/>
  <c r="F1100" i="79"/>
  <c r="F1114" i="79"/>
  <c r="F1115" i="79"/>
  <c r="F1116" i="79"/>
  <c r="F1117" i="79"/>
  <c r="F1118" i="79" s="1"/>
  <c r="E1118" i="79"/>
  <c r="D1118" i="79"/>
  <c r="J1047" i="79"/>
  <c r="K1047" i="79"/>
  <c r="L1047" i="79"/>
  <c r="J1048" i="79"/>
  <c r="K1048" i="79"/>
  <c r="L1048" i="79" s="1"/>
  <c r="J1049" i="79"/>
  <c r="K1049" i="79"/>
  <c r="L1049" i="79"/>
  <c r="J1050" i="79"/>
  <c r="K1050" i="79"/>
  <c r="L1050" i="79" s="1"/>
  <c r="J1051" i="79"/>
  <c r="K1051" i="79"/>
  <c r="L1051" i="79"/>
  <c r="J1052" i="79"/>
  <c r="K1052" i="79"/>
  <c r="L1052" i="79" s="1"/>
  <c r="J1066" i="79"/>
  <c r="K1066" i="79"/>
  <c r="L1066" i="79"/>
  <c r="J1067" i="79"/>
  <c r="K1067" i="79"/>
  <c r="L1067" i="79" s="1"/>
  <c r="J1068" i="79"/>
  <c r="K1068" i="79"/>
  <c r="L1068" i="79"/>
  <c r="J1069" i="79"/>
  <c r="K1069" i="79"/>
  <c r="L1069" i="79" s="1"/>
  <c r="J1070" i="79"/>
  <c r="K1070" i="79"/>
  <c r="L1070" i="79"/>
  <c r="J1071" i="79"/>
  <c r="K1071" i="79"/>
  <c r="L1071" i="79" s="1"/>
  <c r="J1072" i="79"/>
  <c r="K1072" i="79"/>
  <c r="L1072" i="79"/>
  <c r="J1073" i="79"/>
  <c r="K1073" i="79"/>
  <c r="L1073" i="79" s="1"/>
  <c r="J1074" i="79"/>
  <c r="K1074" i="79"/>
  <c r="L1074" i="79"/>
  <c r="J1075" i="79"/>
  <c r="K1075" i="79"/>
  <c r="L1075" i="79" s="1"/>
  <c r="J1076" i="79"/>
  <c r="K1076" i="79"/>
  <c r="L1076" i="79"/>
  <c r="J1077" i="79"/>
  <c r="K1077" i="79"/>
  <c r="L1077" i="79" s="1"/>
  <c r="J1078" i="79"/>
  <c r="K1078" i="79"/>
  <c r="L1078" i="79"/>
  <c r="J1079" i="79"/>
  <c r="K1079" i="79"/>
  <c r="L1079" i="79" s="1"/>
  <c r="J1080" i="79"/>
  <c r="K1080" i="79"/>
  <c r="L1080" i="79"/>
  <c r="J1081" i="79"/>
  <c r="K1081" i="79"/>
  <c r="L1081" i="79" s="1"/>
  <c r="J1082" i="79"/>
  <c r="K1082" i="79"/>
  <c r="L1082" i="79"/>
  <c r="J1083" i="79"/>
  <c r="K1083" i="79"/>
  <c r="L1083" i="79" s="1"/>
  <c r="J1084" i="79"/>
  <c r="K1084" i="79"/>
  <c r="L1084" i="79"/>
  <c r="K1085" i="79"/>
  <c r="J1085" i="79"/>
  <c r="I1047" i="79"/>
  <c r="I1048" i="79"/>
  <c r="I1049" i="79"/>
  <c r="I1050" i="79"/>
  <c r="I1051" i="79"/>
  <c r="I1052" i="79"/>
  <c r="I1066" i="79"/>
  <c r="I1067" i="79"/>
  <c r="I1068" i="79"/>
  <c r="I1069" i="79"/>
  <c r="I1070" i="79"/>
  <c r="I1071" i="79"/>
  <c r="I1072" i="79"/>
  <c r="I1073" i="79"/>
  <c r="I1074" i="79"/>
  <c r="I1075" i="79"/>
  <c r="I1076" i="79"/>
  <c r="I1077" i="79"/>
  <c r="I1078" i="79"/>
  <c r="I1079" i="79"/>
  <c r="I1080" i="79"/>
  <c r="I1081" i="79"/>
  <c r="I1082" i="79"/>
  <c r="I1083" i="79"/>
  <c r="I1084" i="79"/>
  <c r="I1085" i="79"/>
  <c r="H1085" i="79"/>
  <c r="G1085" i="79"/>
  <c r="F1047" i="79"/>
  <c r="F1048" i="79"/>
  <c r="F1049" i="79"/>
  <c r="F1050" i="79"/>
  <c r="F1051" i="79"/>
  <c r="F1052" i="79"/>
  <c r="F1066" i="79"/>
  <c r="F1067" i="79"/>
  <c r="F1068" i="79"/>
  <c r="F1069" i="79"/>
  <c r="F1070" i="79"/>
  <c r="F1071" i="79"/>
  <c r="F1072" i="79"/>
  <c r="F1073" i="79"/>
  <c r="F1074" i="79"/>
  <c r="F1075" i="79"/>
  <c r="F1076" i="79"/>
  <c r="F1077" i="79"/>
  <c r="F1078" i="79"/>
  <c r="F1079" i="79"/>
  <c r="F1080" i="79"/>
  <c r="F1081" i="79"/>
  <c r="F1082" i="79"/>
  <c r="F1083" i="79"/>
  <c r="F1084" i="79"/>
  <c r="F1085" i="79"/>
  <c r="E1085" i="79"/>
  <c r="D1085" i="79"/>
  <c r="J1024" i="79"/>
  <c r="K1024" i="79"/>
  <c r="L1024" i="79"/>
  <c r="J1025" i="79"/>
  <c r="K1025" i="79"/>
  <c r="L1025" i="79"/>
  <c r="J1026" i="79"/>
  <c r="K1026" i="79"/>
  <c r="L1026" i="79" s="1"/>
  <c r="J1027" i="79"/>
  <c r="K1027" i="79"/>
  <c r="L1027" i="79"/>
  <c r="J1028" i="79"/>
  <c r="K1028" i="79"/>
  <c r="L1028" i="79" s="1"/>
  <c r="J1029" i="79"/>
  <c r="K1029" i="79"/>
  <c r="L1029" i="79"/>
  <c r="J1030" i="79"/>
  <c r="K1030" i="79"/>
  <c r="L1030" i="79" s="1"/>
  <c r="J1031" i="79"/>
  <c r="K1031" i="79"/>
  <c r="L1031" i="79"/>
  <c r="J1032" i="79"/>
  <c r="K1032" i="79"/>
  <c r="L1032" i="79" s="1"/>
  <c r="J1033" i="79"/>
  <c r="K1033" i="79"/>
  <c r="L1033" i="79"/>
  <c r="J1034" i="79"/>
  <c r="K1034" i="79"/>
  <c r="L1034" i="79" s="1"/>
  <c r="J1035" i="79"/>
  <c r="K1035" i="79"/>
  <c r="L1035" i="79"/>
  <c r="J1036" i="79"/>
  <c r="K1036" i="79"/>
  <c r="L1036" i="79" s="1"/>
  <c r="J1037" i="79"/>
  <c r="K1037" i="79"/>
  <c r="L1037" i="79"/>
  <c r="J1038" i="79"/>
  <c r="K1038" i="79"/>
  <c r="L1038" i="79" s="1"/>
  <c r="J1039" i="79"/>
  <c r="K1039" i="79"/>
  <c r="L1039" i="79"/>
  <c r="J1040" i="79"/>
  <c r="K1040" i="79"/>
  <c r="L1040" i="79" s="1"/>
  <c r="J1041" i="79"/>
  <c r="K1041" i="79"/>
  <c r="L1041" i="79"/>
  <c r="J1042" i="79"/>
  <c r="K1042" i="79"/>
  <c r="L1042" i="79" s="1"/>
  <c r="J1043" i="79"/>
  <c r="K1043" i="79"/>
  <c r="L1043" i="79"/>
  <c r="J1044" i="79"/>
  <c r="K1044" i="79"/>
  <c r="L1044" i="79" s="1"/>
  <c r="K1045" i="79"/>
  <c r="J1045" i="79"/>
  <c r="I1024" i="79"/>
  <c r="I1025" i="79"/>
  <c r="I1026" i="79"/>
  <c r="I1027" i="79"/>
  <c r="I1028" i="79"/>
  <c r="I1029" i="79"/>
  <c r="I1030" i="79"/>
  <c r="I1031" i="79"/>
  <c r="I1032" i="79"/>
  <c r="I1033" i="79"/>
  <c r="I1034" i="79"/>
  <c r="I1035" i="79"/>
  <c r="I1036" i="79"/>
  <c r="I1037" i="79"/>
  <c r="I1038" i="79"/>
  <c r="I1039" i="79"/>
  <c r="I1040" i="79"/>
  <c r="I1041" i="79"/>
  <c r="I1042" i="79"/>
  <c r="I1043" i="79"/>
  <c r="I1044" i="79"/>
  <c r="I1045" i="79"/>
  <c r="H1045" i="79"/>
  <c r="G1045" i="79"/>
  <c r="F1024" i="79"/>
  <c r="F1025" i="79"/>
  <c r="F1026" i="79"/>
  <c r="F1027" i="79"/>
  <c r="F1028" i="79"/>
  <c r="F1029" i="79"/>
  <c r="F1030" i="79"/>
  <c r="F1031" i="79"/>
  <c r="F1032" i="79"/>
  <c r="F1033" i="79"/>
  <c r="F1034" i="79"/>
  <c r="F1035" i="79"/>
  <c r="F1036" i="79"/>
  <c r="F1037" i="79"/>
  <c r="F1038" i="79"/>
  <c r="F1039" i="79"/>
  <c r="F1040" i="79"/>
  <c r="F1041" i="79"/>
  <c r="F1042" i="79"/>
  <c r="F1043" i="79"/>
  <c r="F1044" i="79"/>
  <c r="F1045" i="79"/>
  <c r="E1045" i="79"/>
  <c r="D1045" i="79"/>
  <c r="J991" i="79"/>
  <c r="K991" i="79"/>
  <c r="L991" i="79" s="1"/>
  <c r="J992" i="79"/>
  <c r="K992" i="79"/>
  <c r="L992" i="79"/>
  <c r="J993" i="79"/>
  <c r="K993" i="79"/>
  <c r="L993" i="79" s="1"/>
  <c r="J994" i="79"/>
  <c r="K994" i="79"/>
  <c r="L994" i="79"/>
  <c r="J995" i="79"/>
  <c r="K995" i="79"/>
  <c r="L995" i="79" s="1"/>
  <c r="J996" i="79"/>
  <c r="K996" i="79"/>
  <c r="L996" i="79"/>
  <c r="J997" i="79"/>
  <c r="K997" i="79"/>
  <c r="L997" i="79" s="1"/>
  <c r="J998" i="79"/>
  <c r="K998" i="79"/>
  <c r="L998" i="79"/>
  <c r="J999" i="79"/>
  <c r="K999" i="79"/>
  <c r="L999" i="79" s="1"/>
  <c r="J1000" i="79"/>
  <c r="K1000" i="79"/>
  <c r="L1000" i="79"/>
  <c r="J1001" i="79"/>
  <c r="K1001" i="79"/>
  <c r="L1001" i="79" s="1"/>
  <c r="J1002" i="79"/>
  <c r="K1002" i="79"/>
  <c r="L1002" i="79"/>
  <c r="J1003" i="79"/>
  <c r="K1003" i="79"/>
  <c r="L1003" i="79" s="1"/>
  <c r="J1004" i="79"/>
  <c r="K1004" i="79"/>
  <c r="L1004" i="79"/>
  <c r="J1018" i="79"/>
  <c r="K1018" i="79"/>
  <c r="L1018" i="79" s="1"/>
  <c r="J1019" i="79"/>
  <c r="K1019" i="79"/>
  <c r="L1019" i="79"/>
  <c r="J1020" i="79"/>
  <c r="K1020" i="79"/>
  <c r="L1020" i="79" s="1"/>
  <c r="J1021" i="79"/>
  <c r="K1021" i="79"/>
  <c r="L1021" i="79"/>
  <c r="K1022" i="79"/>
  <c r="J1022" i="79"/>
  <c r="I991" i="79"/>
  <c r="I992" i="79"/>
  <c r="I993" i="79"/>
  <c r="I994" i="79"/>
  <c r="I995" i="79"/>
  <c r="I996" i="79"/>
  <c r="I997" i="79"/>
  <c r="I998" i="79"/>
  <c r="I999" i="79"/>
  <c r="I1000" i="79"/>
  <c r="I1001" i="79"/>
  <c r="I1002" i="79"/>
  <c r="I1003" i="79"/>
  <c r="I1004" i="79"/>
  <c r="I1018" i="79"/>
  <c r="I1019" i="79"/>
  <c r="I1020" i="79"/>
  <c r="I1021" i="79"/>
  <c r="I1022" i="79"/>
  <c r="H1022" i="79"/>
  <c r="G1022" i="79"/>
  <c r="F991" i="79"/>
  <c r="F992" i="79"/>
  <c r="F993" i="79"/>
  <c r="F994" i="79"/>
  <c r="F995" i="79"/>
  <c r="F996" i="79"/>
  <c r="F997" i="79"/>
  <c r="F998" i="79"/>
  <c r="F999" i="79"/>
  <c r="F1000" i="79"/>
  <c r="F1001" i="79"/>
  <c r="F1002" i="79"/>
  <c r="F1003" i="79"/>
  <c r="F1004" i="79"/>
  <c r="F1018" i="79"/>
  <c r="F1019" i="79"/>
  <c r="F1020" i="79"/>
  <c r="F1021" i="79"/>
  <c r="F1022" i="79"/>
  <c r="E1022" i="79"/>
  <c r="D1022" i="79"/>
  <c r="J978" i="79"/>
  <c r="K978" i="79"/>
  <c r="L978" i="79"/>
  <c r="J979" i="79"/>
  <c r="K979" i="79"/>
  <c r="L979" i="79" s="1"/>
  <c r="J980" i="79"/>
  <c r="K980" i="79"/>
  <c r="L980" i="79"/>
  <c r="J981" i="79"/>
  <c r="K981" i="79"/>
  <c r="L981" i="79"/>
  <c r="J982" i="79"/>
  <c r="K982" i="79"/>
  <c r="L982" i="79" s="1"/>
  <c r="J983" i="79"/>
  <c r="K983" i="79"/>
  <c r="L983" i="79"/>
  <c r="J984" i="79"/>
  <c r="K984" i="79"/>
  <c r="L984" i="79" s="1"/>
  <c r="J985" i="79"/>
  <c r="K985" i="79"/>
  <c r="L985" i="79"/>
  <c r="J986" i="79"/>
  <c r="K986" i="79"/>
  <c r="L986" i="79" s="1"/>
  <c r="J987" i="79"/>
  <c r="K987" i="79"/>
  <c r="L987" i="79"/>
  <c r="J988" i="79"/>
  <c r="K988" i="79"/>
  <c r="L988" i="79" s="1"/>
  <c r="J989" i="79"/>
  <c r="I978" i="79"/>
  <c r="I979" i="79"/>
  <c r="I980" i="79"/>
  <c r="I981" i="79"/>
  <c r="I982" i="79"/>
  <c r="I983" i="79"/>
  <c r="I984" i="79"/>
  <c r="I985" i="79"/>
  <c r="I986" i="79"/>
  <c r="I987" i="79"/>
  <c r="I988" i="79"/>
  <c r="I989" i="79"/>
  <c r="H989" i="79"/>
  <c r="G989" i="79"/>
  <c r="F978" i="79"/>
  <c r="F979" i="79"/>
  <c r="F980" i="79"/>
  <c r="F981" i="79"/>
  <c r="F982" i="79"/>
  <c r="F983" i="79"/>
  <c r="F984" i="79"/>
  <c r="F985" i="79"/>
  <c r="F986" i="79"/>
  <c r="F987" i="79"/>
  <c r="F988" i="79"/>
  <c r="F989" i="79"/>
  <c r="E989" i="79"/>
  <c r="D989" i="79"/>
  <c r="J937" i="79"/>
  <c r="K937" i="79"/>
  <c r="L937" i="79" s="1"/>
  <c r="J938" i="79"/>
  <c r="K938" i="79"/>
  <c r="L938" i="79"/>
  <c r="J939" i="79"/>
  <c r="K939" i="79"/>
  <c r="L939" i="79" s="1"/>
  <c r="J940" i="79"/>
  <c r="K940" i="79"/>
  <c r="L940" i="79"/>
  <c r="J941" i="79"/>
  <c r="K941" i="79"/>
  <c r="L941" i="79" s="1"/>
  <c r="J942" i="79"/>
  <c r="K942" i="79"/>
  <c r="L942" i="79"/>
  <c r="J943" i="79"/>
  <c r="K943" i="79"/>
  <c r="L943" i="79" s="1"/>
  <c r="J944" i="79"/>
  <c r="K944" i="79"/>
  <c r="L944" i="79"/>
  <c r="J945" i="79"/>
  <c r="K945" i="79"/>
  <c r="L945" i="79" s="1"/>
  <c r="J946" i="79"/>
  <c r="K946" i="79"/>
  <c r="L946" i="79"/>
  <c r="J947" i="79"/>
  <c r="K947" i="79"/>
  <c r="L947" i="79" s="1"/>
  <c r="J948" i="79"/>
  <c r="K948" i="79"/>
  <c r="L948" i="79"/>
  <c r="J949" i="79"/>
  <c r="K949" i="79"/>
  <c r="L949" i="79" s="1"/>
  <c r="J950" i="79"/>
  <c r="K950" i="79"/>
  <c r="L950" i="79"/>
  <c r="J951" i="79"/>
  <c r="K951" i="79"/>
  <c r="L951" i="79" s="1"/>
  <c r="J952" i="79"/>
  <c r="K952" i="79"/>
  <c r="L952" i="79"/>
  <c r="J953" i="79"/>
  <c r="K953" i="79"/>
  <c r="L953" i="79" s="1"/>
  <c r="J954" i="79"/>
  <c r="K954" i="79"/>
  <c r="L954" i="79"/>
  <c r="J955" i="79"/>
  <c r="K955" i="79"/>
  <c r="L955" i="79" s="1"/>
  <c r="J956" i="79"/>
  <c r="K956" i="79"/>
  <c r="L956" i="79"/>
  <c r="J970" i="79"/>
  <c r="K970" i="79"/>
  <c r="L970" i="79" s="1"/>
  <c r="J971" i="79"/>
  <c r="K971" i="79"/>
  <c r="L971" i="79"/>
  <c r="J972" i="79"/>
  <c r="K972" i="79"/>
  <c r="L972" i="79"/>
  <c r="J973" i="79"/>
  <c r="K973" i="79"/>
  <c r="L973" i="79" s="1"/>
  <c r="J974" i="79"/>
  <c r="K974" i="79"/>
  <c r="L974" i="79"/>
  <c r="J975" i="79"/>
  <c r="K975" i="79"/>
  <c r="L975" i="79" s="1"/>
  <c r="K976" i="79"/>
  <c r="J976" i="79"/>
  <c r="I937" i="79"/>
  <c r="I938" i="79"/>
  <c r="I939" i="79"/>
  <c r="I940" i="79"/>
  <c r="I941" i="79"/>
  <c r="I942" i="79"/>
  <c r="I943" i="79"/>
  <c r="I944" i="79"/>
  <c r="I945" i="79"/>
  <c r="I946" i="79"/>
  <c r="I947" i="79"/>
  <c r="I948" i="79"/>
  <c r="I949" i="79"/>
  <c r="I950" i="79"/>
  <c r="I951" i="79"/>
  <c r="I952" i="79"/>
  <c r="I953" i="79"/>
  <c r="I954" i="79"/>
  <c r="I955" i="79"/>
  <c r="I956" i="79"/>
  <c r="I970" i="79"/>
  <c r="I971" i="79"/>
  <c r="I972" i="79"/>
  <c r="I973" i="79"/>
  <c r="I974" i="79"/>
  <c r="I975" i="79"/>
  <c r="I976" i="79"/>
  <c r="H976" i="79"/>
  <c r="G976" i="79"/>
  <c r="F937" i="79"/>
  <c r="F938" i="79"/>
  <c r="F939" i="79"/>
  <c r="F940" i="79"/>
  <c r="F941" i="79"/>
  <c r="F942" i="79"/>
  <c r="F943" i="79"/>
  <c r="F944" i="79"/>
  <c r="F945" i="79"/>
  <c r="F946" i="79"/>
  <c r="F947" i="79"/>
  <c r="F948" i="79"/>
  <c r="F949" i="79"/>
  <c r="F950" i="79"/>
  <c r="F951" i="79"/>
  <c r="F952" i="79"/>
  <c r="F953" i="79"/>
  <c r="F954" i="79"/>
  <c r="F955" i="79"/>
  <c r="F956" i="79"/>
  <c r="F970" i="79"/>
  <c r="F971" i="79"/>
  <c r="F972" i="79"/>
  <c r="F973" i="79"/>
  <c r="F974" i="79"/>
  <c r="F975" i="79"/>
  <c r="F976" i="79" s="1"/>
  <c r="E976" i="79"/>
  <c r="D976" i="79"/>
  <c r="J892" i="79"/>
  <c r="K892" i="79"/>
  <c r="L892" i="79"/>
  <c r="J893" i="79"/>
  <c r="K893" i="79"/>
  <c r="L893" i="79" s="1"/>
  <c r="J894" i="79"/>
  <c r="K894" i="79"/>
  <c r="L894" i="79"/>
  <c r="J895" i="79"/>
  <c r="K895" i="79"/>
  <c r="L895" i="79" s="1"/>
  <c r="J896" i="79"/>
  <c r="K896" i="79"/>
  <c r="L896" i="79"/>
  <c r="J897" i="79"/>
  <c r="K897" i="79"/>
  <c r="L897" i="79" s="1"/>
  <c r="J898" i="79"/>
  <c r="K898" i="79"/>
  <c r="L898" i="79"/>
  <c r="J899" i="79"/>
  <c r="K899" i="79"/>
  <c r="L899" i="79"/>
  <c r="J900" i="79"/>
  <c r="K900" i="79"/>
  <c r="L900" i="79" s="1"/>
  <c r="J901" i="79"/>
  <c r="K901" i="79"/>
  <c r="L901" i="79"/>
  <c r="J902" i="79"/>
  <c r="K902" i="79"/>
  <c r="L902" i="79" s="1"/>
  <c r="J903" i="79"/>
  <c r="K903" i="79"/>
  <c r="L903" i="79"/>
  <c r="J904" i="79"/>
  <c r="K904" i="79"/>
  <c r="L904" i="79" s="1"/>
  <c r="J905" i="79"/>
  <c r="K905" i="79"/>
  <c r="L905" i="79"/>
  <c r="J906" i="79"/>
  <c r="K906" i="79"/>
  <c r="L906" i="79" s="1"/>
  <c r="J907" i="79"/>
  <c r="K907" i="79"/>
  <c r="L907" i="79"/>
  <c r="J908" i="79"/>
  <c r="K908" i="79"/>
  <c r="L908" i="79" s="1"/>
  <c r="J922" i="79"/>
  <c r="K922" i="79"/>
  <c r="L922" i="79"/>
  <c r="J923" i="79"/>
  <c r="K923" i="79"/>
  <c r="L923" i="79" s="1"/>
  <c r="J924" i="79"/>
  <c r="K924" i="79"/>
  <c r="L924" i="79"/>
  <c r="J925" i="79"/>
  <c r="K925" i="79"/>
  <c r="L925" i="79" s="1"/>
  <c r="J926" i="79"/>
  <c r="K926" i="79"/>
  <c r="L926" i="79"/>
  <c r="J927" i="79"/>
  <c r="K927" i="79"/>
  <c r="L927" i="79" s="1"/>
  <c r="J928" i="79"/>
  <c r="K928" i="79"/>
  <c r="L928" i="79"/>
  <c r="J929" i="79"/>
  <c r="K929" i="79"/>
  <c r="L929" i="79" s="1"/>
  <c r="J930" i="79"/>
  <c r="K930" i="79"/>
  <c r="L930" i="79"/>
  <c r="J931" i="79"/>
  <c r="K931" i="79"/>
  <c r="L931" i="79" s="1"/>
  <c r="J932" i="79"/>
  <c r="K932" i="79"/>
  <c r="L932" i="79"/>
  <c r="J933" i="79"/>
  <c r="K933" i="79"/>
  <c r="L933" i="79" s="1"/>
  <c r="J934" i="79"/>
  <c r="K934" i="79"/>
  <c r="L934" i="79"/>
  <c r="K935" i="79"/>
  <c r="J935" i="79"/>
  <c r="I892" i="79"/>
  <c r="I893" i="79"/>
  <c r="I894" i="79"/>
  <c r="I895" i="79"/>
  <c r="I896" i="79"/>
  <c r="I897" i="79"/>
  <c r="I898" i="79"/>
  <c r="I899" i="79"/>
  <c r="I900" i="79"/>
  <c r="I901" i="79"/>
  <c r="I902" i="79"/>
  <c r="I903" i="79"/>
  <c r="I904" i="79"/>
  <c r="I905" i="79"/>
  <c r="I906" i="79"/>
  <c r="I907" i="79"/>
  <c r="I908" i="79"/>
  <c r="I922" i="79"/>
  <c r="I923" i="79"/>
  <c r="I924" i="79"/>
  <c r="I925" i="79"/>
  <c r="I926" i="79"/>
  <c r="I927" i="79"/>
  <c r="I928" i="79"/>
  <c r="I929" i="79"/>
  <c r="I930" i="79"/>
  <c r="I931" i="79"/>
  <c r="I932" i="79"/>
  <c r="I933" i="79"/>
  <c r="I934" i="79"/>
  <c r="I935" i="79"/>
  <c r="H935" i="79"/>
  <c r="G935" i="79"/>
  <c r="F892" i="79"/>
  <c r="F893" i="79"/>
  <c r="F894" i="79"/>
  <c r="F895" i="79"/>
  <c r="F896" i="79"/>
  <c r="F897" i="79"/>
  <c r="F898" i="79"/>
  <c r="F899" i="79"/>
  <c r="F900" i="79"/>
  <c r="F901" i="79"/>
  <c r="F902" i="79"/>
  <c r="F903" i="79"/>
  <c r="F904" i="79"/>
  <c r="F905" i="79"/>
  <c r="F906" i="79"/>
  <c r="F907" i="79"/>
  <c r="F908" i="79"/>
  <c r="F922" i="79"/>
  <c r="F923" i="79"/>
  <c r="F924" i="79"/>
  <c r="F925" i="79"/>
  <c r="F926" i="79"/>
  <c r="F927" i="79"/>
  <c r="F928" i="79"/>
  <c r="F929" i="79"/>
  <c r="F930" i="79"/>
  <c r="F931" i="79"/>
  <c r="F932" i="79"/>
  <c r="F933" i="79"/>
  <c r="F934" i="79"/>
  <c r="F935" i="79" s="1"/>
  <c r="E935" i="79"/>
  <c r="D935" i="79"/>
  <c r="J857" i="79"/>
  <c r="K857" i="79"/>
  <c r="L857" i="79"/>
  <c r="J858" i="79"/>
  <c r="K858" i="79"/>
  <c r="L858" i="79" s="1"/>
  <c r="J859" i="79"/>
  <c r="K859" i="79"/>
  <c r="L859" i="79"/>
  <c r="J860" i="79"/>
  <c r="K860" i="79"/>
  <c r="L860" i="79" s="1"/>
  <c r="J874" i="79"/>
  <c r="K874" i="79"/>
  <c r="L874" i="79"/>
  <c r="J875" i="79"/>
  <c r="K875" i="79"/>
  <c r="L875" i="79" s="1"/>
  <c r="J876" i="79"/>
  <c r="K876" i="79"/>
  <c r="L876" i="79"/>
  <c r="J877" i="79"/>
  <c r="K877" i="79"/>
  <c r="L877" i="79" s="1"/>
  <c r="J878" i="79"/>
  <c r="K878" i="79"/>
  <c r="L878" i="79"/>
  <c r="J879" i="79"/>
  <c r="K879" i="79"/>
  <c r="L879" i="79" s="1"/>
  <c r="J880" i="79"/>
  <c r="K880" i="79"/>
  <c r="L880" i="79"/>
  <c r="J881" i="79"/>
  <c r="K881" i="79"/>
  <c r="L881" i="79" s="1"/>
  <c r="J882" i="79"/>
  <c r="K882" i="79"/>
  <c r="L882" i="79"/>
  <c r="J883" i="79"/>
  <c r="K883" i="79"/>
  <c r="L883" i="79" s="1"/>
  <c r="J884" i="79"/>
  <c r="K884" i="79"/>
  <c r="L884" i="79"/>
  <c r="J885" i="79"/>
  <c r="K885" i="79"/>
  <c r="L885" i="79" s="1"/>
  <c r="J886" i="79"/>
  <c r="K886" i="79"/>
  <c r="L886" i="79"/>
  <c r="J887" i="79"/>
  <c r="K887" i="79"/>
  <c r="L887" i="79" s="1"/>
  <c r="J888" i="79"/>
  <c r="K888" i="79"/>
  <c r="L888" i="79"/>
  <c r="J889" i="79"/>
  <c r="K889" i="79"/>
  <c r="L889" i="79" s="1"/>
  <c r="K890" i="79"/>
  <c r="J890" i="79"/>
  <c r="I857" i="79"/>
  <c r="I858" i="79"/>
  <c r="I859" i="79"/>
  <c r="I860" i="79"/>
  <c r="I874" i="79"/>
  <c r="I875" i="79"/>
  <c r="I876" i="79"/>
  <c r="I877" i="79"/>
  <c r="I878" i="79"/>
  <c r="I879" i="79"/>
  <c r="I880" i="79"/>
  <c r="I881" i="79"/>
  <c r="I882" i="79"/>
  <c r="I883" i="79"/>
  <c r="I884" i="79"/>
  <c r="I885" i="79"/>
  <c r="I886" i="79"/>
  <c r="I887" i="79"/>
  <c r="I888" i="79"/>
  <c r="I889" i="79"/>
  <c r="I890" i="79"/>
  <c r="H890" i="79"/>
  <c r="G890" i="79"/>
  <c r="F857" i="79"/>
  <c r="F858" i="79"/>
  <c r="F859" i="79"/>
  <c r="F860" i="79"/>
  <c r="F874" i="79"/>
  <c r="F875" i="79"/>
  <c r="F876" i="79"/>
  <c r="F877" i="79"/>
  <c r="F878" i="79"/>
  <c r="F879" i="79"/>
  <c r="F880" i="79"/>
  <c r="F881" i="79"/>
  <c r="F882" i="79"/>
  <c r="F883" i="79"/>
  <c r="F884" i="79"/>
  <c r="F885" i="79"/>
  <c r="F886" i="79"/>
  <c r="F887" i="79"/>
  <c r="F890" i="79" s="1"/>
  <c r="F888" i="79"/>
  <c r="F889" i="79"/>
  <c r="E890" i="79"/>
  <c r="D890" i="79"/>
  <c r="J845" i="79"/>
  <c r="K845" i="79"/>
  <c r="L845" i="79"/>
  <c r="J846" i="79"/>
  <c r="K846" i="79"/>
  <c r="L846" i="79" s="1"/>
  <c r="J847" i="79"/>
  <c r="K847" i="79"/>
  <c r="L847" i="79"/>
  <c r="J848" i="79"/>
  <c r="K848" i="79"/>
  <c r="L848" i="79" s="1"/>
  <c r="J849" i="79"/>
  <c r="K849" i="79"/>
  <c r="L849" i="79"/>
  <c r="J850" i="79"/>
  <c r="K850" i="79"/>
  <c r="L850" i="79" s="1"/>
  <c r="J851" i="79"/>
  <c r="K851" i="79"/>
  <c r="L851" i="79"/>
  <c r="J852" i="79"/>
  <c r="K852" i="79"/>
  <c r="L852" i="79" s="1"/>
  <c r="J853" i="79"/>
  <c r="K853" i="79"/>
  <c r="L853" i="79"/>
  <c r="J854" i="79"/>
  <c r="K854" i="79"/>
  <c r="L854" i="79" s="1"/>
  <c r="K855" i="79"/>
  <c r="J855" i="79"/>
  <c r="I845" i="79"/>
  <c r="I846" i="79"/>
  <c r="I847" i="79"/>
  <c r="I848" i="79"/>
  <c r="I849" i="79"/>
  <c r="I850" i="79"/>
  <c r="I851" i="79"/>
  <c r="I852" i="79"/>
  <c r="I853" i="79"/>
  <c r="I854" i="79"/>
  <c r="I855" i="79"/>
  <c r="H855" i="79"/>
  <c r="G855" i="79"/>
  <c r="F845" i="79"/>
  <c r="F846" i="79"/>
  <c r="F847" i="79"/>
  <c r="F848" i="79"/>
  <c r="F849" i="79"/>
  <c r="F850" i="79"/>
  <c r="F851" i="79"/>
  <c r="F852" i="79"/>
  <c r="F855" i="79" s="1"/>
  <c r="F853" i="79"/>
  <c r="F854" i="79"/>
  <c r="E855" i="79"/>
  <c r="D855" i="79"/>
  <c r="J831" i="79"/>
  <c r="K831" i="79"/>
  <c r="L831" i="79"/>
  <c r="J832" i="79"/>
  <c r="K832" i="79"/>
  <c r="L832" i="79" s="1"/>
  <c r="J833" i="79"/>
  <c r="K833" i="79"/>
  <c r="L833" i="79"/>
  <c r="J834" i="79"/>
  <c r="K834" i="79"/>
  <c r="L834" i="79" s="1"/>
  <c r="J835" i="79"/>
  <c r="K835" i="79"/>
  <c r="L835" i="79"/>
  <c r="J836" i="79"/>
  <c r="K836" i="79"/>
  <c r="L836" i="79" s="1"/>
  <c r="J837" i="79"/>
  <c r="K837" i="79"/>
  <c r="L837" i="79"/>
  <c r="J838" i="79"/>
  <c r="K838" i="79"/>
  <c r="L838" i="79" s="1"/>
  <c r="J839" i="79"/>
  <c r="K839" i="79"/>
  <c r="L839" i="79"/>
  <c r="J840" i="79"/>
  <c r="K840" i="79"/>
  <c r="L840" i="79" s="1"/>
  <c r="J841" i="79"/>
  <c r="K841" i="79"/>
  <c r="L841" i="79"/>
  <c r="J842" i="79"/>
  <c r="K842" i="79"/>
  <c r="L842" i="79" s="1"/>
  <c r="K843" i="79"/>
  <c r="J843" i="79"/>
  <c r="I831" i="79"/>
  <c r="I832" i="79"/>
  <c r="I833" i="79"/>
  <c r="I834" i="79"/>
  <c r="I835" i="79"/>
  <c r="I836" i="79"/>
  <c r="I837" i="79"/>
  <c r="I838" i="79"/>
  <c r="I839" i="79"/>
  <c r="I840" i="79"/>
  <c r="I841" i="79"/>
  <c r="I842" i="79"/>
  <c r="I843" i="79"/>
  <c r="H843" i="79"/>
  <c r="G843" i="79"/>
  <c r="F831" i="79"/>
  <c r="F832" i="79"/>
  <c r="F833" i="79"/>
  <c r="F834" i="79"/>
  <c r="F835" i="79"/>
  <c r="F836" i="79"/>
  <c r="F837" i="79"/>
  <c r="F838" i="79"/>
  <c r="F839" i="79"/>
  <c r="F840" i="79"/>
  <c r="F841" i="79"/>
  <c r="F842" i="79"/>
  <c r="F843" i="79"/>
  <c r="E843" i="79"/>
  <c r="D843" i="79"/>
  <c r="J808" i="79"/>
  <c r="K808" i="79"/>
  <c r="L808" i="79"/>
  <c r="J809" i="79"/>
  <c r="K809" i="79"/>
  <c r="L809" i="79" s="1"/>
  <c r="J810" i="79"/>
  <c r="K810" i="79"/>
  <c r="L810" i="79"/>
  <c r="J811" i="79"/>
  <c r="K811" i="79"/>
  <c r="L811" i="79" s="1"/>
  <c r="J812" i="79"/>
  <c r="K812" i="79"/>
  <c r="L812" i="79"/>
  <c r="J826" i="79"/>
  <c r="K826" i="79"/>
  <c r="L826" i="79"/>
  <c r="J827" i="79"/>
  <c r="K827" i="79"/>
  <c r="L827" i="79"/>
  <c r="J828" i="79"/>
  <c r="K828" i="79"/>
  <c r="L828" i="79" s="1"/>
  <c r="K829" i="79"/>
  <c r="J829" i="79"/>
  <c r="I808" i="79"/>
  <c r="I809" i="79"/>
  <c r="I810" i="79"/>
  <c r="I811" i="79"/>
  <c r="I812" i="79"/>
  <c r="I826" i="79"/>
  <c r="I827" i="79"/>
  <c r="I828" i="79"/>
  <c r="I829" i="79"/>
  <c r="H829" i="79"/>
  <c r="G829" i="79"/>
  <c r="F808" i="79"/>
  <c r="F809" i="79"/>
  <c r="F810" i="79"/>
  <c r="F811" i="79"/>
  <c r="F812" i="79"/>
  <c r="F826" i="79"/>
  <c r="F827" i="79"/>
  <c r="F828" i="79"/>
  <c r="F829" i="79" s="1"/>
  <c r="E829" i="79"/>
  <c r="D829" i="79"/>
  <c r="J759" i="79"/>
  <c r="K759" i="79"/>
  <c r="L759" i="79"/>
  <c r="J760" i="79"/>
  <c r="K760" i="79"/>
  <c r="L760" i="79" s="1"/>
  <c r="J761" i="79"/>
  <c r="K761" i="79"/>
  <c r="L761" i="79"/>
  <c r="J762" i="79"/>
  <c r="K762" i="79"/>
  <c r="L762" i="79" s="1"/>
  <c r="J763" i="79"/>
  <c r="K763" i="79"/>
  <c r="L763" i="79"/>
  <c r="J764" i="79"/>
  <c r="K764" i="79"/>
  <c r="L764" i="79" s="1"/>
  <c r="J778" i="79"/>
  <c r="K778" i="79"/>
  <c r="L778" i="79"/>
  <c r="J779" i="79"/>
  <c r="K779" i="79"/>
  <c r="L779" i="79" s="1"/>
  <c r="J780" i="79"/>
  <c r="K780" i="79"/>
  <c r="L780" i="79"/>
  <c r="J781" i="79"/>
  <c r="K781" i="79"/>
  <c r="L781" i="79" s="1"/>
  <c r="J782" i="79"/>
  <c r="K782" i="79"/>
  <c r="L782" i="79"/>
  <c r="J783" i="79"/>
  <c r="K783" i="79"/>
  <c r="L783" i="79" s="1"/>
  <c r="J784" i="79"/>
  <c r="K784" i="79"/>
  <c r="L784" i="79"/>
  <c r="J785" i="79"/>
  <c r="K785" i="79"/>
  <c r="L785" i="79" s="1"/>
  <c r="J786" i="79"/>
  <c r="K786" i="79"/>
  <c r="L786" i="79"/>
  <c r="J787" i="79"/>
  <c r="K787" i="79"/>
  <c r="L787" i="79" s="1"/>
  <c r="J788" i="79"/>
  <c r="K788" i="79"/>
  <c r="L788" i="79"/>
  <c r="J789" i="79"/>
  <c r="K789" i="79"/>
  <c r="L789" i="79" s="1"/>
  <c r="J790" i="79"/>
  <c r="K790" i="79"/>
  <c r="L790" i="79"/>
  <c r="J791" i="79"/>
  <c r="K791" i="79"/>
  <c r="L791" i="79" s="1"/>
  <c r="J792" i="79"/>
  <c r="K792" i="79"/>
  <c r="L792" i="79"/>
  <c r="J793" i="79"/>
  <c r="K793" i="79"/>
  <c r="L793" i="79" s="1"/>
  <c r="J794" i="79"/>
  <c r="K794" i="79"/>
  <c r="L794" i="79"/>
  <c r="J795" i="79"/>
  <c r="K795" i="79"/>
  <c r="L795" i="79" s="1"/>
  <c r="J796" i="79"/>
  <c r="K796" i="79"/>
  <c r="L796" i="79"/>
  <c r="J797" i="79"/>
  <c r="K797" i="79"/>
  <c r="L797" i="79" s="1"/>
  <c r="J798" i="79"/>
  <c r="K798" i="79"/>
  <c r="L798" i="79"/>
  <c r="J799" i="79"/>
  <c r="K799" i="79"/>
  <c r="L799" i="79" s="1"/>
  <c r="J800" i="79"/>
  <c r="K800" i="79"/>
  <c r="L800" i="79"/>
  <c r="J801" i="79"/>
  <c r="K801" i="79"/>
  <c r="L801" i="79" s="1"/>
  <c r="J802" i="79"/>
  <c r="K802" i="79"/>
  <c r="L802" i="79"/>
  <c r="J803" i="79"/>
  <c r="K803" i="79"/>
  <c r="L803" i="79" s="1"/>
  <c r="J804" i="79"/>
  <c r="K804" i="79"/>
  <c r="L804" i="79"/>
  <c r="J805" i="79"/>
  <c r="K805" i="79"/>
  <c r="L805" i="79" s="1"/>
  <c r="K806" i="79"/>
  <c r="J806" i="79"/>
  <c r="I759" i="79"/>
  <c r="I760" i="79"/>
  <c r="I761" i="79"/>
  <c r="I762" i="79"/>
  <c r="I763" i="79"/>
  <c r="I764" i="79"/>
  <c r="I778" i="79"/>
  <c r="I779" i="79"/>
  <c r="I780" i="79"/>
  <c r="I781" i="79"/>
  <c r="I782" i="79"/>
  <c r="I783" i="79"/>
  <c r="I784" i="79"/>
  <c r="I785" i="79"/>
  <c r="I786" i="79"/>
  <c r="I787" i="79"/>
  <c r="I788" i="79"/>
  <c r="I789" i="79"/>
  <c r="I790" i="79"/>
  <c r="I791" i="79"/>
  <c r="I792" i="79"/>
  <c r="I793" i="79"/>
  <c r="I794" i="79"/>
  <c r="I795" i="79"/>
  <c r="I796" i="79"/>
  <c r="I797" i="79"/>
  <c r="I798" i="79"/>
  <c r="I799" i="79"/>
  <c r="I800" i="79"/>
  <c r="I801" i="79"/>
  <c r="I802" i="79"/>
  <c r="I803" i="79"/>
  <c r="I804" i="79"/>
  <c r="I805" i="79"/>
  <c r="I806" i="79"/>
  <c r="H806" i="79"/>
  <c r="G806" i="79"/>
  <c r="F759" i="79"/>
  <c r="F760" i="79"/>
  <c r="F761" i="79"/>
  <c r="F762" i="79"/>
  <c r="F763" i="79"/>
  <c r="F764" i="79"/>
  <c r="F778" i="79"/>
  <c r="F779" i="79"/>
  <c r="F780" i="79"/>
  <c r="F781" i="79"/>
  <c r="F782" i="79"/>
  <c r="F783" i="79"/>
  <c r="F784" i="79"/>
  <c r="F785" i="79"/>
  <c r="F786" i="79"/>
  <c r="F787" i="79"/>
  <c r="F788" i="79"/>
  <c r="F789" i="79"/>
  <c r="F790" i="79"/>
  <c r="F791" i="79"/>
  <c r="F792" i="79"/>
  <c r="F793" i="79"/>
  <c r="F794" i="79"/>
  <c r="F795" i="79"/>
  <c r="F796" i="79"/>
  <c r="F797" i="79"/>
  <c r="F798" i="79"/>
  <c r="F799" i="79"/>
  <c r="F800" i="79"/>
  <c r="F801" i="79"/>
  <c r="F802" i="79"/>
  <c r="F803" i="79"/>
  <c r="F804" i="79"/>
  <c r="F805" i="79"/>
  <c r="F806" i="79"/>
  <c r="E806" i="79"/>
  <c r="D806" i="79"/>
  <c r="J739" i="79"/>
  <c r="K739" i="79"/>
  <c r="L739" i="79"/>
  <c r="J740" i="79"/>
  <c r="K740" i="79"/>
  <c r="L740" i="79" s="1"/>
  <c r="J741" i="79"/>
  <c r="K741" i="79"/>
  <c r="L741" i="79"/>
  <c r="J742" i="79"/>
  <c r="K742" i="79"/>
  <c r="L742" i="79" s="1"/>
  <c r="J743" i="79"/>
  <c r="K743" i="79"/>
  <c r="L743" i="79"/>
  <c r="J744" i="79"/>
  <c r="K744" i="79"/>
  <c r="L744" i="79" s="1"/>
  <c r="J745" i="79"/>
  <c r="K745" i="79"/>
  <c r="L745" i="79"/>
  <c r="J746" i="79"/>
  <c r="K746" i="79"/>
  <c r="L746" i="79" s="1"/>
  <c r="J747" i="79"/>
  <c r="K747" i="79"/>
  <c r="L747" i="79"/>
  <c r="J748" i="79"/>
  <c r="K748" i="79"/>
  <c r="L748" i="79" s="1"/>
  <c r="J749" i="79"/>
  <c r="K749" i="79"/>
  <c r="L749" i="79"/>
  <c r="J750" i="79"/>
  <c r="K750" i="79"/>
  <c r="L750" i="79" s="1"/>
  <c r="J751" i="79"/>
  <c r="K751" i="79"/>
  <c r="L751" i="79"/>
  <c r="J752" i="79"/>
  <c r="K752" i="79"/>
  <c r="L752" i="79" s="1"/>
  <c r="J753" i="79"/>
  <c r="K753" i="79"/>
  <c r="L753" i="79"/>
  <c r="J754" i="79"/>
  <c r="K754" i="79"/>
  <c r="L754" i="79" s="1"/>
  <c r="J755" i="79"/>
  <c r="K755" i="79"/>
  <c r="L755" i="79"/>
  <c r="J756" i="79"/>
  <c r="K756" i="79"/>
  <c r="L756" i="79" s="1"/>
  <c r="J757" i="79"/>
  <c r="I739" i="79"/>
  <c r="I740" i="79"/>
  <c r="I741" i="79"/>
  <c r="I742" i="79"/>
  <c r="I743" i="79"/>
  <c r="I744" i="79"/>
  <c r="I745" i="79"/>
  <c r="I746" i="79"/>
  <c r="I747" i="79"/>
  <c r="I748" i="79"/>
  <c r="I749" i="79"/>
  <c r="I750" i="79"/>
  <c r="I751" i="79"/>
  <c r="I752" i="79"/>
  <c r="I757" i="79" s="1"/>
  <c r="I753" i="79"/>
  <c r="I754" i="79"/>
  <c r="I755" i="79"/>
  <c r="I756" i="79"/>
  <c r="H757" i="79"/>
  <c r="G757" i="79"/>
  <c r="F739" i="79"/>
  <c r="F740" i="79"/>
  <c r="F741" i="79"/>
  <c r="F742" i="79"/>
  <c r="F743" i="79"/>
  <c r="F744" i="79"/>
  <c r="F745" i="79"/>
  <c r="F746" i="79"/>
  <c r="F747" i="79"/>
  <c r="F748" i="79"/>
  <c r="F749" i="79"/>
  <c r="F750" i="79"/>
  <c r="F751" i="79"/>
  <c r="F752" i="79"/>
  <c r="F753" i="79"/>
  <c r="F754" i="79"/>
  <c r="F755" i="79"/>
  <c r="F756" i="79"/>
  <c r="F757" i="79"/>
  <c r="E757" i="79"/>
  <c r="D757" i="79"/>
  <c r="J710" i="79"/>
  <c r="K710" i="79"/>
  <c r="L710" i="79" s="1"/>
  <c r="J711" i="79"/>
  <c r="K711" i="79"/>
  <c r="L711" i="79" s="1"/>
  <c r="J712" i="79"/>
  <c r="K712" i="79"/>
  <c r="L712" i="79"/>
  <c r="J713" i="79"/>
  <c r="K713" i="79"/>
  <c r="L713" i="79" s="1"/>
  <c r="J714" i="79"/>
  <c r="K714" i="79"/>
  <c r="L714" i="79"/>
  <c r="J715" i="79"/>
  <c r="K715" i="79"/>
  <c r="L715" i="79" s="1"/>
  <c r="J716" i="79"/>
  <c r="K716" i="79"/>
  <c r="L716" i="79"/>
  <c r="J730" i="79"/>
  <c r="K730" i="79"/>
  <c r="L730" i="79" s="1"/>
  <c r="J731" i="79"/>
  <c r="K731" i="79"/>
  <c r="L731" i="79"/>
  <c r="J732" i="79"/>
  <c r="K732" i="79"/>
  <c r="L732" i="79" s="1"/>
  <c r="J733" i="79"/>
  <c r="K733" i="79"/>
  <c r="L733" i="79"/>
  <c r="J734" i="79"/>
  <c r="K734" i="79"/>
  <c r="L734" i="79" s="1"/>
  <c r="J735" i="79"/>
  <c r="K735" i="79"/>
  <c r="L735" i="79"/>
  <c r="J736" i="79"/>
  <c r="K736" i="79"/>
  <c r="L736" i="79" s="1"/>
  <c r="K737" i="79"/>
  <c r="J737" i="79"/>
  <c r="I710" i="79"/>
  <c r="I711" i="79"/>
  <c r="I712" i="79"/>
  <c r="I713" i="79"/>
  <c r="I714" i="79"/>
  <c r="I715" i="79"/>
  <c r="I716" i="79"/>
  <c r="I730" i="79"/>
  <c r="I731" i="79"/>
  <c r="I732" i="79"/>
  <c r="I733" i="79"/>
  <c r="I734" i="79"/>
  <c r="I735" i="79"/>
  <c r="I736" i="79"/>
  <c r="I737" i="79"/>
  <c r="H737" i="79"/>
  <c r="G737" i="79"/>
  <c r="F710" i="79"/>
  <c r="F711" i="79"/>
  <c r="F712" i="79"/>
  <c r="F713" i="79"/>
  <c r="F714" i="79"/>
  <c r="F715" i="79"/>
  <c r="F716" i="79"/>
  <c r="F730" i="79"/>
  <c r="F731" i="79"/>
  <c r="F732" i="79"/>
  <c r="F733" i="79"/>
  <c r="F734" i="79"/>
  <c r="F735" i="79"/>
  <c r="F736" i="79"/>
  <c r="F737" i="79" s="1"/>
  <c r="E737" i="79"/>
  <c r="D737" i="79"/>
  <c r="J685" i="79"/>
  <c r="K685" i="79"/>
  <c r="L685" i="79"/>
  <c r="J686" i="79"/>
  <c r="K686" i="79"/>
  <c r="L686" i="79" s="1"/>
  <c r="J687" i="79"/>
  <c r="K687" i="79"/>
  <c r="L687" i="79"/>
  <c r="J688" i="79"/>
  <c r="K688" i="79"/>
  <c r="L688" i="79" s="1"/>
  <c r="J689" i="79"/>
  <c r="K689" i="79"/>
  <c r="L689" i="79"/>
  <c r="J690" i="79"/>
  <c r="K690" i="79"/>
  <c r="L690" i="79" s="1"/>
  <c r="J691" i="79"/>
  <c r="K691" i="79"/>
  <c r="L691" i="79"/>
  <c r="J692" i="79"/>
  <c r="K692" i="79"/>
  <c r="L692" i="79" s="1"/>
  <c r="J693" i="79"/>
  <c r="K693" i="79"/>
  <c r="L693" i="79"/>
  <c r="J694" i="79"/>
  <c r="K694" i="79"/>
  <c r="L694" i="79" s="1"/>
  <c r="J695" i="79"/>
  <c r="K695" i="79"/>
  <c r="L695" i="79"/>
  <c r="J696" i="79"/>
  <c r="K696" i="79"/>
  <c r="L696" i="79" s="1"/>
  <c r="J697" i="79"/>
  <c r="K697" i="79"/>
  <c r="L697" i="79"/>
  <c r="J698" i="79"/>
  <c r="K698" i="79"/>
  <c r="L698" i="79" s="1"/>
  <c r="J699" i="79"/>
  <c r="K699" i="79"/>
  <c r="L699" i="79"/>
  <c r="J700" i="79"/>
  <c r="K700" i="79"/>
  <c r="L700" i="79" s="1"/>
  <c r="J701" i="79"/>
  <c r="K701" i="79"/>
  <c r="L701" i="79"/>
  <c r="J702" i="79"/>
  <c r="K702" i="79"/>
  <c r="L702" i="79" s="1"/>
  <c r="J703" i="79"/>
  <c r="K703" i="79"/>
  <c r="L703" i="79"/>
  <c r="J704" i="79"/>
  <c r="K704" i="79"/>
  <c r="L704" i="79" s="1"/>
  <c r="J705" i="79"/>
  <c r="K705" i="79"/>
  <c r="L705" i="79"/>
  <c r="J706" i="79"/>
  <c r="K706" i="79"/>
  <c r="L706" i="79" s="1"/>
  <c r="J707" i="79"/>
  <c r="K707" i="79"/>
  <c r="L707" i="79"/>
  <c r="K708" i="79"/>
  <c r="J708" i="79"/>
  <c r="I685" i="79"/>
  <c r="I686" i="79"/>
  <c r="I687" i="79"/>
  <c r="I688" i="79"/>
  <c r="I689" i="79"/>
  <c r="I690" i="79"/>
  <c r="I691" i="79"/>
  <c r="I692" i="79"/>
  <c r="I693" i="79"/>
  <c r="I694" i="79"/>
  <c r="I695" i="79"/>
  <c r="I696" i="79"/>
  <c r="I697" i="79"/>
  <c r="I698" i="79"/>
  <c r="I699" i="79"/>
  <c r="I700" i="79"/>
  <c r="I701" i="79"/>
  <c r="I702" i="79"/>
  <c r="I703" i="79"/>
  <c r="I704" i="79"/>
  <c r="I705" i="79"/>
  <c r="I708" i="79" s="1"/>
  <c r="I706" i="79"/>
  <c r="I707" i="79"/>
  <c r="H708" i="79"/>
  <c r="G708" i="79"/>
  <c r="F685" i="79"/>
  <c r="F686" i="79"/>
  <c r="F687" i="79"/>
  <c r="F688" i="79"/>
  <c r="F689" i="79"/>
  <c r="F690" i="79"/>
  <c r="F691" i="79"/>
  <c r="F692" i="79"/>
  <c r="F693" i="79"/>
  <c r="F694" i="79"/>
  <c r="F695" i="79"/>
  <c r="F696" i="79"/>
  <c r="F697" i="79"/>
  <c r="F698" i="79"/>
  <c r="F699" i="79"/>
  <c r="F700" i="79"/>
  <c r="F701" i="79"/>
  <c r="F702" i="79"/>
  <c r="F703" i="79"/>
  <c r="F704" i="79"/>
  <c r="F705" i="79"/>
  <c r="F706" i="79"/>
  <c r="F707" i="79"/>
  <c r="F708" i="79" s="1"/>
  <c r="E708" i="79"/>
  <c r="D708" i="79"/>
  <c r="J648" i="79"/>
  <c r="K648" i="79"/>
  <c r="L648" i="79"/>
  <c r="J649" i="79"/>
  <c r="K649" i="79"/>
  <c r="L649" i="79" s="1"/>
  <c r="J650" i="79"/>
  <c r="K650" i="79"/>
  <c r="L650" i="79"/>
  <c r="J651" i="79"/>
  <c r="K651" i="79"/>
  <c r="L651" i="79" s="1"/>
  <c r="J652" i="79"/>
  <c r="K652" i="79"/>
  <c r="L652" i="79"/>
  <c r="J653" i="79"/>
  <c r="K653" i="79"/>
  <c r="L653" i="79" s="1"/>
  <c r="J654" i="79"/>
  <c r="K654" i="79"/>
  <c r="L654" i="79"/>
  <c r="J655" i="79"/>
  <c r="K655" i="79"/>
  <c r="L655" i="79" s="1"/>
  <c r="J656" i="79"/>
  <c r="K656" i="79"/>
  <c r="L656" i="79"/>
  <c r="J657" i="79"/>
  <c r="K657" i="79"/>
  <c r="L657" i="79" s="1"/>
  <c r="J658" i="79"/>
  <c r="K658" i="79"/>
  <c r="L658" i="79"/>
  <c r="J659" i="79"/>
  <c r="K659" i="79"/>
  <c r="L659" i="79" s="1"/>
  <c r="J660" i="79"/>
  <c r="K660" i="79"/>
  <c r="L660" i="79"/>
  <c r="J661" i="79"/>
  <c r="K661" i="79"/>
  <c r="L661" i="79" s="1"/>
  <c r="J662" i="79"/>
  <c r="K662" i="79"/>
  <c r="L662" i="79"/>
  <c r="J663" i="79"/>
  <c r="K663" i="79"/>
  <c r="L663" i="79" s="1"/>
  <c r="J664" i="79"/>
  <c r="K664" i="79"/>
  <c r="L664" i="79"/>
  <c r="J665" i="79"/>
  <c r="K665" i="79"/>
  <c r="L665" i="79" s="1"/>
  <c r="J666" i="79"/>
  <c r="K666" i="79"/>
  <c r="L666" i="79"/>
  <c r="J667" i="79"/>
  <c r="K667" i="79"/>
  <c r="L667" i="79" s="1"/>
  <c r="J668" i="79"/>
  <c r="K668" i="79"/>
  <c r="L668" i="79"/>
  <c r="J682" i="79"/>
  <c r="K682" i="79"/>
  <c r="L682" i="79" s="1"/>
  <c r="K683" i="79"/>
  <c r="J683" i="79"/>
  <c r="I648" i="79"/>
  <c r="I649" i="79"/>
  <c r="I650" i="79"/>
  <c r="I651" i="79"/>
  <c r="I652" i="79"/>
  <c r="I653" i="79"/>
  <c r="I654" i="79"/>
  <c r="I655" i="79"/>
  <c r="I656" i="79"/>
  <c r="I657" i="79"/>
  <c r="I658" i="79"/>
  <c r="I659" i="79"/>
  <c r="I660" i="79"/>
  <c r="I661" i="79"/>
  <c r="I662" i="79"/>
  <c r="I663" i="79"/>
  <c r="I664" i="79"/>
  <c r="I665" i="79"/>
  <c r="I666" i="79"/>
  <c r="I667" i="79"/>
  <c r="I668" i="79"/>
  <c r="I682" i="79"/>
  <c r="I683" i="79"/>
  <c r="H683" i="79"/>
  <c r="G683" i="79"/>
  <c r="F648" i="79"/>
  <c r="F649" i="79"/>
  <c r="F650" i="79"/>
  <c r="F651" i="79"/>
  <c r="F652" i="79"/>
  <c r="F653" i="79"/>
  <c r="F654" i="79"/>
  <c r="F655" i="79"/>
  <c r="F656" i="79"/>
  <c r="F657" i="79"/>
  <c r="F658" i="79"/>
  <c r="F659" i="79"/>
  <c r="F660" i="79"/>
  <c r="F661" i="79"/>
  <c r="F662" i="79"/>
  <c r="F663" i="79"/>
  <c r="F664" i="79"/>
  <c r="F665" i="79"/>
  <c r="F666" i="79"/>
  <c r="F667" i="79"/>
  <c r="F683" i="79" s="1"/>
  <c r="F668" i="79"/>
  <c r="F682" i="79"/>
  <c r="E683" i="79"/>
  <c r="D683" i="79"/>
  <c r="J644" i="79"/>
  <c r="K644" i="79"/>
  <c r="L644" i="79"/>
  <c r="J645" i="79"/>
  <c r="K645" i="79"/>
  <c r="L645" i="79" s="1"/>
  <c r="L646" i="79" s="1"/>
  <c r="K646" i="79"/>
  <c r="J646" i="79"/>
  <c r="I644" i="79"/>
  <c r="I645" i="79"/>
  <c r="I646" i="79"/>
  <c r="H646" i="79"/>
  <c r="G646" i="79"/>
  <c r="F644" i="79"/>
  <c r="F645" i="79"/>
  <c r="F646" i="79" s="1"/>
  <c r="E646" i="79"/>
  <c r="D646" i="79"/>
  <c r="J596" i="79"/>
  <c r="K596" i="79"/>
  <c r="L596" i="79"/>
  <c r="J597" i="79"/>
  <c r="K597" i="79"/>
  <c r="L597" i="79" s="1"/>
  <c r="J598" i="79"/>
  <c r="K598" i="79"/>
  <c r="L598" i="79"/>
  <c r="J599" i="79"/>
  <c r="K599" i="79"/>
  <c r="L599" i="79" s="1"/>
  <c r="J600" i="79"/>
  <c r="K600" i="79"/>
  <c r="L600" i="79"/>
  <c r="J601" i="79"/>
  <c r="K601" i="79"/>
  <c r="L601" i="79" s="1"/>
  <c r="J602" i="79"/>
  <c r="K602" i="79"/>
  <c r="L602" i="79"/>
  <c r="J603" i="79"/>
  <c r="K603" i="79"/>
  <c r="L603" i="79" s="1"/>
  <c r="J604" i="79"/>
  <c r="K604" i="79"/>
  <c r="L604" i="79"/>
  <c r="J605" i="79"/>
  <c r="K605" i="79"/>
  <c r="L605" i="79" s="1"/>
  <c r="J606" i="79"/>
  <c r="K606" i="79"/>
  <c r="L606" i="79"/>
  <c r="J607" i="79"/>
  <c r="K607" i="79"/>
  <c r="L607" i="79" s="1"/>
  <c r="J608" i="79"/>
  <c r="K608" i="79"/>
  <c r="L608" i="79"/>
  <c r="J609" i="79"/>
  <c r="K609" i="79"/>
  <c r="L609" i="79" s="1"/>
  <c r="J610" i="79"/>
  <c r="K610" i="79"/>
  <c r="L610" i="79"/>
  <c r="J611" i="79"/>
  <c r="K611" i="79"/>
  <c r="L611" i="79" s="1"/>
  <c r="J612" i="79"/>
  <c r="K612" i="79"/>
  <c r="L612" i="79"/>
  <c r="J613" i="79"/>
  <c r="K613" i="79"/>
  <c r="L613" i="79" s="1"/>
  <c r="J614" i="79"/>
  <c r="K614" i="79"/>
  <c r="L614" i="79"/>
  <c r="J615" i="79"/>
  <c r="K615" i="79"/>
  <c r="L615" i="79" s="1"/>
  <c r="J616" i="79"/>
  <c r="K616" i="79"/>
  <c r="L616" i="79"/>
  <c r="J617" i="79"/>
  <c r="K617" i="79"/>
  <c r="L617" i="79" s="1"/>
  <c r="J618" i="79"/>
  <c r="K618" i="79"/>
  <c r="L618" i="79"/>
  <c r="J619" i="79"/>
  <c r="K619" i="79"/>
  <c r="L619" i="79" s="1"/>
  <c r="J620" i="79"/>
  <c r="K620" i="79"/>
  <c r="L620" i="79"/>
  <c r="J634" i="79"/>
  <c r="K634" i="79"/>
  <c r="L634" i="79" s="1"/>
  <c r="J635" i="79"/>
  <c r="K635" i="79"/>
  <c r="L635" i="79"/>
  <c r="J636" i="79"/>
  <c r="K636" i="79"/>
  <c r="L636" i="79" s="1"/>
  <c r="J637" i="79"/>
  <c r="K637" i="79"/>
  <c r="L637" i="79"/>
  <c r="J638" i="79"/>
  <c r="K638" i="79"/>
  <c r="L638" i="79" s="1"/>
  <c r="J639" i="79"/>
  <c r="K639" i="79"/>
  <c r="L639" i="79"/>
  <c r="J640" i="79"/>
  <c r="K640" i="79"/>
  <c r="L640" i="79" s="1"/>
  <c r="J641" i="79"/>
  <c r="K641" i="79"/>
  <c r="L641" i="79"/>
  <c r="K642" i="79"/>
  <c r="J642" i="79"/>
  <c r="I596" i="79"/>
  <c r="I597" i="79"/>
  <c r="I598" i="79"/>
  <c r="I599" i="79"/>
  <c r="I600" i="79"/>
  <c r="I601" i="79"/>
  <c r="I602" i="79"/>
  <c r="I603" i="79"/>
  <c r="I604" i="79"/>
  <c r="I605" i="79"/>
  <c r="I606" i="79"/>
  <c r="I607" i="79"/>
  <c r="I608" i="79"/>
  <c r="I609" i="79"/>
  <c r="I610" i="79"/>
  <c r="I611" i="79"/>
  <c r="I612" i="79"/>
  <c r="I613" i="79"/>
  <c r="I614" i="79"/>
  <c r="I615" i="79"/>
  <c r="I616" i="79"/>
  <c r="I617" i="79"/>
  <c r="I618" i="79"/>
  <c r="I619" i="79"/>
  <c r="I620" i="79"/>
  <c r="I634" i="79"/>
  <c r="I635" i="79"/>
  <c r="I636" i="79"/>
  <c r="I637" i="79"/>
  <c r="I638" i="79"/>
  <c r="I639" i="79"/>
  <c r="I640" i="79"/>
  <c r="I641" i="79"/>
  <c r="I642" i="79"/>
  <c r="H642" i="79"/>
  <c r="G642" i="79"/>
  <c r="F596" i="79"/>
  <c r="F597" i="79"/>
  <c r="F598" i="79"/>
  <c r="F599" i="79"/>
  <c r="F600" i="79"/>
  <c r="F601" i="79"/>
  <c r="F602" i="79"/>
  <c r="F603" i="79"/>
  <c r="F604" i="79"/>
  <c r="F605" i="79"/>
  <c r="F606" i="79"/>
  <c r="F607" i="79"/>
  <c r="F608" i="79"/>
  <c r="F609" i="79"/>
  <c r="F610" i="79"/>
  <c r="F611" i="79"/>
  <c r="F612" i="79"/>
  <c r="F613" i="79"/>
  <c r="F614" i="79"/>
  <c r="F615" i="79"/>
  <c r="F616" i="79"/>
  <c r="F617" i="79"/>
  <c r="F618" i="79"/>
  <c r="F619" i="79"/>
  <c r="F620" i="79"/>
  <c r="F634" i="79"/>
  <c r="F635" i="79"/>
  <c r="F636" i="79"/>
  <c r="F637" i="79"/>
  <c r="F638" i="79"/>
  <c r="F639" i="79"/>
  <c r="F640" i="79"/>
  <c r="F641" i="79"/>
  <c r="F642" i="79"/>
  <c r="E642" i="79"/>
  <c r="D642" i="79"/>
  <c r="J571" i="79"/>
  <c r="K571" i="79"/>
  <c r="L571" i="79" s="1"/>
  <c r="J572" i="79"/>
  <c r="K572" i="79"/>
  <c r="L572" i="79"/>
  <c r="J586" i="79"/>
  <c r="K586" i="79"/>
  <c r="L586" i="79" s="1"/>
  <c r="J587" i="79"/>
  <c r="K587" i="79"/>
  <c r="L587" i="79"/>
  <c r="J588" i="79"/>
  <c r="K588" i="79"/>
  <c r="L588" i="79" s="1"/>
  <c r="J589" i="79"/>
  <c r="K589" i="79"/>
  <c r="L589" i="79"/>
  <c r="J590" i="79"/>
  <c r="K590" i="79"/>
  <c r="L590" i="79" s="1"/>
  <c r="J591" i="79"/>
  <c r="K591" i="79"/>
  <c r="L591" i="79"/>
  <c r="J592" i="79"/>
  <c r="K592" i="79"/>
  <c r="L592" i="79" s="1"/>
  <c r="J593" i="79"/>
  <c r="K593" i="79"/>
  <c r="L593" i="79"/>
  <c r="K594" i="79"/>
  <c r="J594" i="79"/>
  <c r="I571" i="79"/>
  <c r="I572" i="79"/>
  <c r="I586" i="79"/>
  <c r="I587" i="79"/>
  <c r="I588" i="79"/>
  <c r="I589" i="79"/>
  <c r="I590" i="79"/>
  <c r="I591" i="79"/>
  <c r="I592" i="79"/>
  <c r="I593" i="79"/>
  <c r="I594" i="79"/>
  <c r="H594" i="79"/>
  <c r="G594" i="79"/>
  <c r="F571" i="79"/>
  <c r="F572" i="79"/>
  <c r="F586" i="79"/>
  <c r="F587" i="79"/>
  <c r="F588" i="79"/>
  <c r="F589" i="79"/>
  <c r="F590" i="79"/>
  <c r="F591" i="79"/>
  <c r="F592" i="79"/>
  <c r="F593" i="79"/>
  <c r="F594" i="79"/>
  <c r="E594" i="79"/>
  <c r="D594" i="79"/>
  <c r="J545" i="79"/>
  <c r="K545" i="79"/>
  <c r="L545" i="79"/>
  <c r="J546" i="79"/>
  <c r="K546" i="79"/>
  <c r="L546" i="79" s="1"/>
  <c r="J547" i="79"/>
  <c r="K547" i="79"/>
  <c r="L547" i="79"/>
  <c r="J548" i="79"/>
  <c r="K548" i="79"/>
  <c r="L548" i="79" s="1"/>
  <c r="J549" i="79"/>
  <c r="K549" i="79"/>
  <c r="L549" i="79"/>
  <c r="J550" i="79"/>
  <c r="K550" i="79"/>
  <c r="L550" i="79" s="1"/>
  <c r="J551" i="79"/>
  <c r="K551" i="79"/>
  <c r="L551" i="79"/>
  <c r="J552" i="79"/>
  <c r="K552" i="79"/>
  <c r="L552" i="79" s="1"/>
  <c r="J553" i="79"/>
  <c r="K553" i="79"/>
  <c r="L553" i="79"/>
  <c r="J554" i="79"/>
  <c r="K554" i="79"/>
  <c r="L554" i="79" s="1"/>
  <c r="J555" i="79"/>
  <c r="K555" i="79"/>
  <c r="L555" i="79"/>
  <c r="J556" i="79"/>
  <c r="K556" i="79"/>
  <c r="L556" i="79" s="1"/>
  <c r="J557" i="79"/>
  <c r="K557" i="79"/>
  <c r="L557" i="79"/>
  <c r="J558" i="79"/>
  <c r="K558" i="79"/>
  <c r="L558" i="79" s="1"/>
  <c r="J559" i="79"/>
  <c r="K559" i="79"/>
  <c r="L559" i="79"/>
  <c r="J560" i="79"/>
  <c r="K560" i="79"/>
  <c r="L560" i="79" s="1"/>
  <c r="J561" i="79"/>
  <c r="K561" i="79"/>
  <c r="L561" i="79"/>
  <c r="J562" i="79"/>
  <c r="K562" i="79"/>
  <c r="L562" i="79" s="1"/>
  <c r="J563" i="79"/>
  <c r="K563" i="79"/>
  <c r="L563" i="79"/>
  <c r="J564" i="79"/>
  <c r="K564" i="79"/>
  <c r="L564" i="79" s="1"/>
  <c r="J565" i="79"/>
  <c r="K565" i="79"/>
  <c r="L565" i="79"/>
  <c r="J566" i="79"/>
  <c r="K566" i="79"/>
  <c r="L566" i="79" s="1"/>
  <c r="J567" i="79"/>
  <c r="K567" i="79"/>
  <c r="L567" i="79"/>
  <c r="J568" i="79"/>
  <c r="K568" i="79"/>
  <c r="L568" i="79" s="1"/>
  <c r="K569" i="79"/>
  <c r="J569" i="79"/>
  <c r="I545" i="79"/>
  <c r="I546" i="79"/>
  <c r="I547" i="79"/>
  <c r="I548" i="79"/>
  <c r="I549" i="79"/>
  <c r="I550" i="79"/>
  <c r="I551" i="79"/>
  <c r="I552" i="79"/>
  <c r="I553" i="79"/>
  <c r="I554" i="79"/>
  <c r="I555" i="79"/>
  <c r="I556" i="79"/>
  <c r="I557" i="79"/>
  <c r="I558" i="79"/>
  <c r="I559" i="79"/>
  <c r="I560" i="79"/>
  <c r="I561" i="79"/>
  <c r="I562" i="79"/>
  <c r="I563" i="79"/>
  <c r="I564" i="79"/>
  <c r="I565" i="79"/>
  <c r="I566" i="79"/>
  <c r="I567" i="79"/>
  <c r="I568" i="79"/>
  <c r="I569" i="79"/>
  <c r="H569" i="79"/>
  <c r="G569" i="79"/>
  <c r="F545" i="79"/>
  <c r="F546" i="79"/>
  <c r="F547" i="79"/>
  <c r="F548" i="79"/>
  <c r="F549" i="79"/>
  <c r="F550" i="79"/>
  <c r="F551" i="79"/>
  <c r="F552" i="79"/>
  <c r="F553" i="79"/>
  <c r="F554" i="79"/>
  <c r="F555" i="79"/>
  <c r="F556" i="79"/>
  <c r="F557" i="79"/>
  <c r="F558" i="79"/>
  <c r="F559" i="79"/>
  <c r="F560" i="79"/>
  <c r="F561" i="79"/>
  <c r="F562" i="79"/>
  <c r="F563" i="79"/>
  <c r="F564" i="79"/>
  <c r="F565" i="79"/>
  <c r="F566" i="79"/>
  <c r="F567" i="79"/>
  <c r="F568" i="79"/>
  <c r="F569" i="79"/>
  <c r="E569" i="79"/>
  <c r="D569" i="79"/>
  <c r="J509" i="79"/>
  <c r="K509" i="79"/>
  <c r="L509" i="79"/>
  <c r="J510" i="79"/>
  <c r="K510" i="79"/>
  <c r="L510" i="79" s="1"/>
  <c r="J511" i="79"/>
  <c r="K511" i="79"/>
  <c r="L511" i="79"/>
  <c r="J512" i="79"/>
  <c r="K512" i="79"/>
  <c r="L512" i="79" s="1"/>
  <c r="J513" i="79"/>
  <c r="K513" i="79"/>
  <c r="L513" i="79"/>
  <c r="J514" i="79"/>
  <c r="K514" i="79"/>
  <c r="L514" i="79" s="1"/>
  <c r="J515" i="79"/>
  <c r="K515" i="79"/>
  <c r="L515" i="79"/>
  <c r="J516" i="79"/>
  <c r="K516" i="79"/>
  <c r="L516" i="79" s="1"/>
  <c r="J517" i="79"/>
  <c r="K517" i="79"/>
  <c r="L517" i="79"/>
  <c r="J518" i="79"/>
  <c r="K518" i="79"/>
  <c r="L518" i="79" s="1"/>
  <c r="J519" i="79"/>
  <c r="K519" i="79"/>
  <c r="L519" i="79"/>
  <c r="J520" i="79"/>
  <c r="K520" i="79"/>
  <c r="L520" i="79" s="1"/>
  <c r="J521" i="79"/>
  <c r="K521" i="79"/>
  <c r="L521" i="79"/>
  <c r="J522" i="79"/>
  <c r="K522" i="79"/>
  <c r="L522" i="79" s="1"/>
  <c r="J523" i="79"/>
  <c r="K523" i="79"/>
  <c r="L523" i="79"/>
  <c r="J524" i="79"/>
  <c r="K524" i="79"/>
  <c r="L524" i="79" s="1"/>
  <c r="J538" i="79"/>
  <c r="K538" i="79"/>
  <c r="L538" i="79"/>
  <c r="J539" i="79"/>
  <c r="K539" i="79"/>
  <c r="L539" i="79" s="1"/>
  <c r="J540" i="79"/>
  <c r="K540" i="79"/>
  <c r="L540" i="79"/>
  <c r="J541" i="79"/>
  <c r="K541" i="79"/>
  <c r="L541" i="79" s="1"/>
  <c r="J542" i="79"/>
  <c r="K542" i="79"/>
  <c r="L542" i="79"/>
  <c r="K543" i="79"/>
  <c r="J543" i="79"/>
  <c r="I509" i="79"/>
  <c r="I510" i="79"/>
  <c r="I511" i="79"/>
  <c r="I512" i="79"/>
  <c r="I513" i="79"/>
  <c r="I514" i="79"/>
  <c r="I515" i="79"/>
  <c r="I516" i="79"/>
  <c r="I517" i="79"/>
  <c r="I518" i="79"/>
  <c r="I519" i="79"/>
  <c r="I520" i="79"/>
  <c r="I521" i="79"/>
  <c r="I522" i="79"/>
  <c r="I523" i="79"/>
  <c r="I524" i="79"/>
  <c r="I538" i="79"/>
  <c r="I539" i="79"/>
  <c r="I540" i="79"/>
  <c r="I541" i="79"/>
  <c r="I542" i="79"/>
  <c r="I543" i="79"/>
  <c r="H543" i="79"/>
  <c r="G543" i="79"/>
  <c r="F509" i="79"/>
  <c r="F510" i="79"/>
  <c r="F511" i="79"/>
  <c r="F512" i="79"/>
  <c r="F513" i="79"/>
  <c r="F514" i="79"/>
  <c r="F515" i="79"/>
  <c r="F516" i="79"/>
  <c r="F517" i="79"/>
  <c r="F518" i="79"/>
  <c r="F519" i="79"/>
  <c r="F520" i="79"/>
  <c r="F521" i="79"/>
  <c r="F522" i="79"/>
  <c r="F523" i="79"/>
  <c r="F524" i="79"/>
  <c r="F538" i="79"/>
  <c r="F539" i="79"/>
  <c r="F540" i="79"/>
  <c r="F541" i="79"/>
  <c r="F542" i="79"/>
  <c r="F543" i="79"/>
  <c r="E543" i="79"/>
  <c r="D543" i="79"/>
  <c r="J496" i="79"/>
  <c r="K496" i="79"/>
  <c r="L496" i="79" s="1"/>
  <c r="J497" i="79"/>
  <c r="K497" i="79"/>
  <c r="L497" i="79"/>
  <c r="J498" i="79"/>
  <c r="K498" i="79"/>
  <c r="L498" i="79" s="1"/>
  <c r="J499" i="79"/>
  <c r="K499" i="79"/>
  <c r="L499" i="79"/>
  <c r="J500" i="79"/>
  <c r="K500" i="79"/>
  <c r="L500" i="79" s="1"/>
  <c r="J501" i="79"/>
  <c r="K501" i="79"/>
  <c r="L501" i="79"/>
  <c r="J502" i="79"/>
  <c r="K502" i="79"/>
  <c r="L502" i="79" s="1"/>
  <c r="J503" i="79"/>
  <c r="K503" i="79"/>
  <c r="L503" i="79"/>
  <c r="J504" i="79"/>
  <c r="K504" i="79"/>
  <c r="L504" i="79" s="1"/>
  <c r="J505" i="79"/>
  <c r="K505" i="79"/>
  <c r="L505" i="79"/>
  <c r="J506" i="79"/>
  <c r="K506" i="79"/>
  <c r="L506" i="79" s="1"/>
  <c r="K507" i="79"/>
  <c r="J507" i="79"/>
  <c r="I496" i="79"/>
  <c r="I497" i="79"/>
  <c r="I498" i="79"/>
  <c r="I499" i="79"/>
  <c r="I500" i="79"/>
  <c r="I501" i="79"/>
  <c r="I502" i="79"/>
  <c r="I503" i="79"/>
  <c r="I504" i="79"/>
  <c r="I505" i="79"/>
  <c r="I506" i="79"/>
  <c r="I507" i="79"/>
  <c r="H507" i="79"/>
  <c r="G507" i="79"/>
  <c r="F496" i="79"/>
  <c r="F497" i="79"/>
  <c r="F498" i="79"/>
  <c r="F499" i="79"/>
  <c r="F500" i="79"/>
  <c r="F501" i="79"/>
  <c r="F502" i="79"/>
  <c r="F503" i="79"/>
  <c r="F504" i="79"/>
  <c r="F505" i="79"/>
  <c r="F506" i="79"/>
  <c r="F507" i="79"/>
  <c r="E507" i="79"/>
  <c r="D507" i="79"/>
  <c r="J459" i="79"/>
  <c r="K459" i="79"/>
  <c r="L459" i="79"/>
  <c r="J460" i="79"/>
  <c r="K460" i="79"/>
  <c r="L460" i="79" s="1"/>
  <c r="J461" i="79"/>
  <c r="K461" i="79"/>
  <c r="L461" i="79"/>
  <c r="J462" i="79"/>
  <c r="K462" i="79"/>
  <c r="L462" i="79" s="1"/>
  <c r="J463" i="79"/>
  <c r="K463" i="79"/>
  <c r="L463" i="79"/>
  <c r="J464" i="79"/>
  <c r="K464" i="79"/>
  <c r="L464" i="79" s="1"/>
  <c r="J465" i="79"/>
  <c r="K465" i="79"/>
  <c r="L465" i="79"/>
  <c r="J466" i="79"/>
  <c r="K466" i="79"/>
  <c r="L466" i="79" s="1"/>
  <c r="J467" i="79"/>
  <c r="K467" i="79"/>
  <c r="L467" i="79"/>
  <c r="J468" i="79"/>
  <c r="K468" i="79"/>
  <c r="L468" i="79" s="1"/>
  <c r="J469" i="79"/>
  <c r="K469" i="79"/>
  <c r="L469" i="79"/>
  <c r="J470" i="79"/>
  <c r="K470" i="79"/>
  <c r="L470" i="79" s="1"/>
  <c r="J471" i="79"/>
  <c r="K471" i="79"/>
  <c r="L471" i="79"/>
  <c r="J472" i="79"/>
  <c r="K472" i="79"/>
  <c r="L472" i="79" s="1"/>
  <c r="J473" i="79"/>
  <c r="K473" i="79"/>
  <c r="L473" i="79"/>
  <c r="J474" i="79"/>
  <c r="K474" i="79"/>
  <c r="L474" i="79" s="1"/>
  <c r="J475" i="79"/>
  <c r="K475" i="79"/>
  <c r="L475" i="79"/>
  <c r="J476" i="79"/>
  <c r="K476" i="79"/>
  <c r="L476" i="79" s="1"/>
  <c r="J490" i="79"/>
  <c r="K490" i="79"/>
  <c r="L490" i="79"/>
  <c r="J491" i="79"/>
  <c r="K491" i="79"/>
  <c r="L491" i="79" s="1"/>
  <c r="J492" i="79"/>
  <c r="K492" i="79"/>
  <c r="L492" i="79"/>
  <c r="J493" i="79"/>
  <c r="K493" i="79"/>
  <c r="L493" i="79" s="1"/>
  <c r="K494" i="79"/>
  <c r="J494" i="79"/>
  <c r="I459" i="79"/>
  <c r="I460" i="79"/>
  <c r="I461" i="79"/>
  <c r="I462" i="79"/>
  <c r="I463" i="79"/>
  <c r="I464" i="79"/>
  <c r="I465" i="79"/>
  <c r="I466" i="79"/>
  <c r="I467" i="79"/>
  <c r="I468" i="79"/>
  <c r="I469" i="79"/>
  <c r="I470" i="79"/>
  <c r="I471" i="79"/>
  <c r="I472" i="79"/>
  <c r="I473" i="79"/>
  <c r="I474" i="79"/>
  <c r="I475" i="79"/>
  <c r="I476" i="79"/>
  <c r="I490" i="79"/>
  <c r="I491" i="79"/>
  <c r="I492" i="79"/>
  <c r="I493" i="79"/>
  <c r="I494" i="79"/>
  <c r="H494" i="79"/>
  <c r="G494" i="79"/>
  <c r="F459" i="79"/>
  <c r="F460" i="79"/>
  <c r="F461" i="79"/>
  <c r="F462" i="79"/>
  <c r="F463" i="79"/>
  <c r="F464" i="79"/>
  <c r="F465" i="79"/>
  <c r="F466" i="79"/>
  <c r="F467" i="79"/>
  <c r="F468" i="79"/>
  <c r="F469" i="79"/>
  <c r="F470" i="79"/>
  <c r="F471" i="79"/>
  <c r="F472" i="79"/>
  <c r="F473" i="79"/>
  <c r="F474" i="79"/>
  <c r="F475" i="79"/>
  <c r="F476" i="79"/>
  <c r="F494" i="79" s="1"/>
  <c r="F490" i="79"/>
  <c r="F491" i="79"/>
  <c r="F492" i="79"/>
  <c r="F493" i="79"/>
  <c r="E494" i="79"/>
  <c r="D494" i="79"/>
  <c r="J448" i="79"/>
  <c r="K448" i="79"/>
  <c r="L448" i="79"/>
  <c r="J449" i="79"/>
  <c r="K449" i="79"/>
  <c r="L449" i="79" s="1"/>
  <c r="J450" i="79"/>
  <c r="K450" i="79"/>
  <c r="L450" i="79"/>
  <c r="J451" i="79"/>
  <c r="K451" i="79"/>
  <c r="L451" i="79" s="1"/>
  <c r="J452" i="79"/>
  <c r="K452" i="79"/>
  <c r="L452" i="79"/>
  <c r="J453" i="79"/>
  <c r="K453" i="79"/>
  <c r="L453" i="79" s="1"/>
  <c r="J454" i="79"/>
  <c r="K454" i="79"/>
  <c r="L454" i="79"/>
  <c r="J455" i="79"/>
  <c r="K455" i="79"/>
  <c r="L455" i="79" s="1"/>
  <c r="J456" i="79"/>
  <c r="K456" i="79"/>
  <c r="L456" i="79"/>
  <c r="K457" i="79"/>
  <c r="J457" i="79"/>
  <c r="I448" i="79"/>
  <c r="I449" i="79"/>
  <c r="I450" i="79"/>
  <c r="I451" i="79"/>
  <c r="I452" i="79"/>
  <c r="I453" i="79"/>
  <c r="I454" i="79"/>
  <c r="I455" i="79"/>
  <c r="I456" i="79"/>
  <c r="I457" i="79" s="1"/>
  <c r="H457" i="79"/>
  <c r="G457" i="79"/>
  <c r="F448" i="79"/>
  <c r="F449" i="79"/>
  <c r="F450" i="79"/>
  <c r="F451" i="79"/>
  <c r="F452" i="79"/>
  <c r="F453" i="79"/>
  <c r="F454" i="79"/>
  <c r="F455" i="79"/>
  <c r="F456" i="79"/>
  <c r="F457" i="79"/>
  <c r="E457" i="79"/>
  <c r="D457" i="79"/>
  <c r="J403" i="79"/>
  <c r="K403" i="79"/>
  <c r="L403" i="79"/>
  <c r="J404" i="79"/>
  <c r="K404" i="79"/>
  <c r="L404" i="79" s="1"/>
  <c r="J405" i="79"/>
  <c r="K405" i="79"/>
  <c r="L405" i="79"/>
  <c r="J406" i="79"/>
  <c r="K406" i="79"/>
  <c r="L406" i="79" s="1"/>
  <c r="J407" i="79"/>
  <c r="K407" i="79"/>
  <c r="L407" i="79"/>
  <c r="J408" i="79"/>
  <c r="K408" i="79"/>
  <c r="L408" i="79" s="1"/>
  <c r="J409" i="79"/>
  <c r="K409" i="79"/>
  <c r="L409" i="79"/>
  <c r="J410" i="79"/>
  <c r="K410" i="79"/>
  <c r="L410" i="79" s="1"/>
  <c r="J411" i="79"/>
  <c r="K411" i="79"/>
  <c r="L411" i="79"/>
  <c r="J412" i="79"/>
  <c r="K412" i="79"/>
  <c r="L412" i="79" s="1"/>
  <c r="J413" i="79"/>
  <c r="K413" i="79"/>
  <c r="L413" i="79"/>
  <c r="J414" i="79"/>
  <c r="K414" i="79"/>
  <c r="L414" i="79" s="1"/>
  <c r="J415" i="79"/>
  <c r="K415" i="79"/>
  <c r="L415" i="79"/>
  <c r="J416" i="79"/>
  <c r="K416" i="79"/>
  <c r="L416" i="79" s="1"/>
  <c r="J417" i="79"/>
  <c r="K417" i="79"/>
  <c r="L417" i="79"/>
  <c r="J418" i="79"/>
  <c r="K418" i="79"/>
  <c r="L418" i="79" s="1"/>
  <c r="J419" i="79"/>
  <c r="K419" i="79"/>
  <c r="L419" i="79"/>
  <c r="J420" i="79"/>
  <c r="K420" i="79"/>
  <c r="L420" i="79" s="1"/>
  <c r="J421" i="79"/>
  <c r="K421" i="79"/>
  <c r="L421" i="79"/>
  <c r="J422" i="79"/>
  <c r="K422" i="79"/>
  <c r="L422" i="79" s="1"/>
  <c r="J423" i="79"/>
  <c r="K423" i="79"/>
  <c r="L423" i="79"/>
  <c r="J424" i="79"/>
  <c r="K424" i="79"/>
  <c r="L424" i="79" s="1"/>
  <c r="J425" i="79"/>
  <c r="K425" i="79"/>
  <c r="L425" i="79"/>
  <c r="J426" i="79"/>
  <c r="K426" i="79"/>
  <c r="L426" i="79" s="1"/>
  <c r="J427" i="79"/>
  <c r="K427" i="79"/>
  <c r="L427" i="79"/>
  <c r="J428" i="79"/>
  <c r="K428" i="79"/>
  <c r="L428" i="79" s="1"/>
  <c r="J442" i="79"/>
  <c r="K442" i="79"/>
  <c r="L442" i="79"/>
  <c r="J443" i="79"/>
  <c r="K443" i="79"/>
  <c r="L443" i="79" s="1"/>
  <c r="J444" i="79"/>
  <c r="K444" i="79"/>
  <c r="L444" i="79"/>
  <c r="J445" i="79"/>
  <c r="K445" i="79"/>
  <c r="L445" i="79" s="1"/>
  <c r="K446" i="79"/>
  <c r="J446" i="79"/>
  <c r="I403" i="79"/>
  <c r="I404" i="79"/>
  <c r="I405" i="79"/>
  <c r="I406" i="79"/>
  <c r="I407" i="79"/>
  <c r="I408" i="79"/>
  <c r="I409" i="79"/>
  <c r="I410" i="79"/>
  <c r="I411" i="79"/>
  <c r="I412" i="79"/>
  <c r="I413" i="79"/>
  <c r="I414" i="79"/>
  <c r="I415" i="79"/>
  <c r="I416" i="79"/>
  <c r="I417" i="79"/>
  <c r="I418" i="79"/>
  <c r="I419" i="79"/>
  <c r="I420" i="79"/>
  <c r="I421" i="79"/>
  <c r="I422" i="79"/>
  <c r="I423" i="79"/>
  <c r="I424" i="79"/>
  <c r="I425" i="79"/>
  <c r="I426" i="79"/>
  <c r="I427" i="79"/>
  <c r="I428" i="79"/>
  <c r="I442" i="79"/>
  <c r="I443" i="79"/>
  <c r="I444" i="79"/>
  <c r="I445" i="79"/>
  <c r="I446" i="79"/>
  <c r="H446" i="79"/>
  <c r="G446" i="79"/>
  <c r="F403" i="79"/>
  <c r="F404" i="79"/>
  <c r="F405" i="79"/>
  <c r="F406" i="79"/>
  <c r="F407" i="79"/>
  <c r="F408" i="79"/>
  <c r="F409" i="79"/>
  <c r="F410" i="79"/>
  <c r="F411" i="79"/>
  <c r="F412" i="79"/>
  <c r="F413" i="79"/>
  <c r="F414" i="79"/>
  <c r="F415" i="79"/>
  <c r="F416" i="79"/>
  <c r="F417" i="79"/>
  <c r="F418" i="79"/>
  <c r="F419" i="79"/>
  <c r="F420" i="79"/>
  <c r="F421" i="79"/>
  <c r="F422" i="79"/>
  <c r="F423" i="79"/>
  <c r="F424" i="79"/>
  <c r="F425" i="79"/>
  <c r="F426" i="79"/>
  <c r="F427" i="79"/>
  <c r="F428" i="79"/>
  <c r="F442" i="79"/>
  <c r="F443" i="79"/>
  <c r="F444" i="79"/>
  <c r="F445" i="79"/>
  <c r="F446" i="79"/>
  <c r="E446" i="79"/>
  <c r="D446" i="79"/>
  <c r="J374" i="79"/>
  <c r="K374" i="79"/>
  <c r="L374" i="79"/>
  <c r="J375" i="79"/>
  <c r="K375" i="79"/>
  <c r="L375" i="79" s="1"/>
  <c r="J376" i="79"/>
  <c r="K376" i="79"/>
  <c r="L376" i="79"/>
  <c r="J377" i="79"/>
  <c r="K377" i="79"/>
  <c r="L377" i="79" s="1"/>
  <c r="J378" i="79"/>
  <c r="K378" i="79"/>
  <c r="L378" i="79"/>
  <c r="J379" i="79"/>
  <c r="K379" i="79"/>
  <c r="L379" i="79" s="1"/>
  <c r="J380" i="79"/>
  <c r="K380" i="79"/>
  <c r="L380" i="79"/>
  <c r="J394" i="79"/>
  <c r="K394" i="79"/>
  <c r="L394" i="79" s="1"/>
  <c r="J395" i="79"/>
  <c r="K395" i="79"/>
  <c r="L395" i="79"/>
  <c r="J396" i="79"/>
  <c r="K396" i="79"/>
  <c r="L396" i="79" s="1"/>
  <c r="J397" i="79"/>
  <c r="K397" i="79"/>
  <c r="L397" i="79"/>
  <c r="J398" i="79"/>
  <c r="K398" i="79"/>
  <c r="L398" i="79" s="1"/>
  <c r="J399" i="79"/>
  <c r="K399" i="79"/>
  <c r="L399" i="79"/>
  <c r="J400" i="79"/>
  <c r="K400" i="79"/>
  <c r="L400" i="79" s="1"/>
  <c r="K401" i="79"/>
  <c r="J401" i="79"/>
  <c r="I374" i="79"/>
  <c r="I375" i="79"/>
  <c r="I376" i="79"/>
  <c r="I377" i="79"/>
  <c r="I378" i="79"/>
  <c r="I379" i="79"/>
  <c r="I380" i="79"/>
  <c r="I394" i="79"/>
  <c r="I395" i="79"/>
  <c r="I396" i="79"/>
  <c r="I397" i="79"/>
  <c r="I398" i="79"/>
  <c r="I399" i="79"/>
  <c r="I400" i="79"/>
  <c r="I401" i="79"/>
  <c r="H401" i="79"/>
  <c r="G401" i="79"/>
  <c r="F374" i="79"/>
  <c r="F375" i="79"/>
  <c r="F376" i="79"/>
  <c r="F377" i="79"/>
  <c r="F378" i="79"/>
  <c r="F379" i="79"/>
  <c r="F380" i="79"/>
  <c r="F394" i="79"/>
  <c r="F395" i="79"/>
  <c r="F396" i="79"/>
  <c r="F397" i="79"/>
  <c r="F398" i="79"/>
  <c r="F399" i="79"/>
  <c r="F400" i="79"/>
  <c r="F401" i="79"/>
  <c r="E401" i="79"/>
  <c r="D401" i="79"/>
  <c r="J360" i="79"/>
  <c r="K360" i="79"/>
  <c r="L360" i="79"/>
  <c r="J361" i="79"/>
  <c r="K361" i="79"/>
  <c r="L361" i="79" s="1"/>
  <c r="J362" i="79"/>
  <c r="K362" i="79"/>
  <c r="L362" i="79"/>
  <c r="J363" i="79"/>
  <c r="K363" i="79"/>
  <c r="L363" i="79" s="1"/>
  <c r="J364" i="79"/>
  <c r="K364" i="79"/>
  <c r="L364" i="79"/>
  <c r="J365" i="79"/>
  <c r="K365" i="79"/>
  <c r="L365" i="79" s="1"/>
  <c r="J366" i="79"/>
  <c r="K366" i="79"/>
  <c r="L366" i="79"/>
  <c r="J367" i="79"/>
  <c r="K367" i="79"/>
  <c r="L367" i="79" s="1"/>
  <c r="J368" i="79"/>
  <c r="K368" i="79"/>
  <c r="L368" i="79"/>
  <c r="J369" i="79"/>
  <c r="K369" i="79"/>
  <c r="L369" i="79" s="1"/>
  <c r="J370" i="79"/>
  <c r="K370" i="79"/>
  <c r="L370" i="79"/>
  <c r="J371" i="79"/>
  <c r="K371" i="79"/>
  <c r="L371" i="79" s="1"/>
  <c r="K372" i="79"/>
  <c r="J372" i="79"/>
  <c r="I360" i="79"/>
  <c r="I361" i="79"/>
  <c r="I362" i="79"/>
  <c r="I363" i="79"/>
  <c r="I364" i="79"/>
  <c r="I365" i="79"/>
  <c r="I366" i="79"/>
  <c r="I367" i="79"/>
  <c r="I368" i="79"/>
  <c r="I369" i="79"/>
  <c r="I370" i="79"/>
  <c r="I371" i="79"/>
  <c r="I372" i="79" s="1"/>
  <c r="H372" i="79"/>
  <c r="G372" i="79"/>
  <c r="F360" i="79"/>
  <c r="F361" i="79"/>
  <c r="F362" i="79"/>
  <c r="F363" i="79"/>
  <c r="F364" i="79"/>
  <c r="F365" i="79"/>
  <c r="F366" i="79"/>
  <c r="F367" i="79"/>
  <c r="F368" i="79"/>
  <c r="F369" i="79"/>
  <c r="F370" i="79"/>
  <c r="F371" i="79"/>
  <c r="F372" i="79"/>
  <c r="E372" i="79"/>
  <c r="D372" i="79"/>
  <c r="J324" i="79"/>
  <c r="K324" i="79"/>
  <c r="L324" i="79"/>
  <c r="J325" i="79"/>
  <c r="K325" i="79"/>
  <c r="L325" i="79" s="1"/>
  <c r="J326" i="79"/>
  <c r="K326" i="79"/>
  <c r="L326" i="79"/>
  <c r="J327" i="79"/>
  <c r="K327" i="79"/>
  <c r="L327" i="79" s="1"/>
  <c r="J328" i="79"/>
  <c r="K328" i="79"/>
  <c r="L328" i="79"/>
  <c r="J329" i="79"/>
  <c r="K329" i="79"/>
  <c r="L329" i="79" s="1"/>
  <c r="J330" i="79"/>
  <c r="K330" i="79"/>
  <c r="L330" i="79"/>
  <c r="J331" i="79"/>
  <c r="K331" i="79"/>
  <c r="L331" i="79" s="1"/>
  <c r="J332" i="79"/>
  <c r="K332" i="79"/>
  <c r="L332" i="79"/>
  <c r="J346" i="79"/>
  <c r="K346" i="79"/>
  <c r="L346" i="79"/>
  <c r="J347" i="79"/>
  <c r="K347" i="79"/>
  <c r="L347" i="79" s="1"/>
  <c r="J348" i="79"/>
  <c r="K348" i="79"/>
  <c r="L348" i="79"/>
  <c r="J349" i="79"/>
  <c r="K349" i="79"/>
  <c r="L349" i="79" s="1"/>
  <c r="J350" i="79"/>
  <c r="K350" i="79"/>
  <c r="L350" i="79"/>
  <c r="J351" i="79"/>
  <c r="K351" i="79"/>
  <c r="L351" i="79" s="1"/>
  <c r="J352" i="79"/>
  <c r="K352" i="79"/>
  <c r="L352" i="79"/>
  <c r="J353" i="79"/>
  <c r="K353" i="79"/>
  <c r="L353" i="79" s="1"/>
  <c r="J354" i="79"/>
  <c r="K354" i="79"/>
  <c r="L354" i="79"/>
  <c r="J355" i="79"/>
  <c r="K355" i="79"/>
  <c r="L355" i="79" s="1"/>
  <c r="J356" i="79"/>
  <c r="K356" i="79"/>
  <c r="L356" i="79"/>
  <c r="J357" i="79"/>
  <c r="K357" i="79"/>
  <c r="L357" i="79" s="1"/>
  <c r="K358" i="79"/>
  <c r="J358" i="79"/>
  <c r="I324" i="79"/>
  <c r="I325" i="79"/>
  <c r="I326" i="79"/>
  <c r="I327" i="79"/>
  <c r="I328" i="79"/>
  <c r="I329" i="79"/>
  <c r="I330" i="79"/>
  <c r="I331" i="79"/>
  <c r="I332" i="79"/>
  <c r="I346" i="79"/>
  <c r="I347" i="79"/>
  <c r="I348" i="79"/>
  <c r="I349" i="79"/>
  <c r="I350" i="79"/>
  <c r="I351" i="79"/>
  <c r="I352" i="79"/>
  <c r="I353" i="79"/>
  <c r="I354" i="79"/>
  <c r="I355" i="79"/>
  <c r="I356" i="79"/>
  <c r="I357" i="79"/>
  <c r="I358" i="79"/>
  <c r="H358" i="79"/>
  <c r="G358" i="79"/>
  <c r="F324" i="79"/>
  <c r="F325" i="79"/>
  <c r="F326" i="79"/>
  <c r="F327" i="79"/>
  <c r="F328" i="79"/>
  <c r="F329" i="79"/>
  <c r="F330" i="79"/>
  <c r="F331" i="79"/>
  <c r="F332" i="79"/>
  <c r="F346" i="79"/>
  <c r="F347" i="79"/>
  <c r="F348" i="79"/>
  <c r="F349" i="79"/>
  <c r="F350" i="79"/>
  <c r="F351" i="79"/>
  <c r="F352" i="79"/>
  <c r="F353" i="79"/>
  <c r="F354" i="79"/>
  <c r="F355" i="79"/>
  <c r="F356" i="79"/>
  <c r="F357" i="79"/>
  <c r="F358" i="79"/>
  <c r="E358" i="79"/>
  <c r="D358" i="79"/>
  <c r="J317" i="79"/>
  <c r="K317" i="79"/>
  <c r="L317" i="79" s="1"/>
  <c r="J318" i="79"/>
  <c r="K318" i="79"/>
  <c r="L318" i="79"/>
  <c r="J319" i="79"/>
  <c r="K319" i="79"/>
  <c r="L319" i="79" s="1"/>
  <c r="J320" i="79"/>
  <c r="K320" i="79"/>
  <c r="L320" i="79"/>
  <c r="J321" i="79"/>
  <c r="K321" i="79"/>
  <c r="L321" i="79" s="1"/>
  <c r="J322" i="79"/>
  <c r="I317" i="79"/>
  <c r="I318" i="79"/>
  <c r="I319" i="79"/>
  <c r="I320" i="79"/>
  <c r="I321" i="79"/>
  <c r="I322" i="79"/>
  <c r="H322" i="79"/>
  <c r="G322" i="79"/>
  <c r="F317" i="79"/>
  <c r="F318" i="79"/>
  <c r="F319" i="79"/>
  <c r="F320" i="79"/>
  <c r="F321" i="79"/>
  <c r="F322" i="79"/>
  <c r="E322" i="79"/>
  <c r="D322" i="79"/>
  <c r="J310" i="79"/>
  <c r="K310" i="79"/>
  <c r="L310" i="79" s="1"/>
  <c r="J311" i="79"/>
  <c r="K311" i="79"/>
  <c r="L311" i="79"/>
  <c r="J312" i="79"/>
  <c r="K312" i="79"/>
  <c r="L312" i="79" s="1"/>
  <c r="J313" i="79"/>
  <c r="K313" i="79"/>
  <c r="L313" i="79"/>
  <c r="J314" i="79"/>
  <c r="K314" i="79"/>
  <c r="L314" i="79" s="1"/>
  <c r="J315" i="79"/>
  <c r="I310" i="79"/>
  <c r="I311" i="79"/>
  <c r="I312" i="79"/>
  <c r="I313" i="79"/>
  <c r="I314" i="79"/>
  <c r="I315" i="79"/>
  <c r="H315" i="79"/>
  <c r="G315" i="79"/>
  <c r="F310" i="79"/>
  <c r="F311" i="79"/>
  <c r="F312" i="79"/>
  <c r="F313" i="79"/>
  <c r="F314" i="79"/>
  <c r="F315" i="79"/>
  <c r="E315" i="79"/>
  <c r="D315" i="79"/>
  <c r="J282" i="79"/>
  <c r="K282" i="79"/>
  <c r="L282" i="79" s="1"/>
  <c r="J283" i="79"/>
  <c r="K283" i="79"/>
  <c r="L283" i="79"/>
  <c r="J284" i="79"/>
  <c r="K284" i="79"/>
  <c r="L284" i="79" s="1"/>
  <c r="J298" i="79"/>
  <c r="K298" i="79"/>
  <c r="L298" i="79"/>
  <c r="J299" i="79"/>
  <c r="K299" i="79"/>
  <c r="L299" i="79" s="1"/>
  <c r="J300" i="79"/>
  <c r="K300" i="79"/>
  <c r="L300" i="79"/>
  <c r="J301" i="79"/>
  <c r="K301" i="79"/>
  <c r="L301" i="79" s="1"/>
  <c r="J302" i="79"/>
  <c r="K302" i="79"/>
  <c r="L302" i="79"/>
  <c r="J303" i="79"/>
  <c r="K303" i="79"/>
  <c r="L303" i="79" s="1"/>
  <c r="J304" i="79"/>
  <c r="K304" i="79"/>
  <c r="L304" i="79"/>
  <c r="J305" i="79"/>
  <c r="K305" i="79"/>
  <c r="L305" i="79" s="1"/>
  <c r="J306" i="79"/>
  <c r="K306" i="79"/>
  <c r="L306" i="79"/>
  <c r="J307" i="79"/>
  <c r="K307" i="79"/>
  <c r="L307" i="79" s="1"/>
  <c r="K308" i="79"/>
  <c r="J308" i="79"/>
  <c r="I282" i="79"/>
  <c r="I283" i="79"/>
  <c r="I284" i="79"/>
  <c r="I298" i="79"/>
  <c r="I299" i="79"/>
  <c r="I300" i="79"/>
  <c r="I301" i="79"/>
  <c r="I302" i="79"/>
  <c r="I303" i="79"/>
  <c r="I304" i="79"/>
  <c r="I305" i="79"/>
  <c r="I306" i="79"/>
  <c r="I307" i="79"/>
  <c r="I308" i="79"/>
  <c r="H308" i="79"/>
  <c r="G308" i="79"/>
  <c r="F282" i="79"/>
  <c r="F283" i="79"/>
  <c r="F284" i="79"/>
  <c r="F298" i="79"/>
  <c r="F299" i="79"/>
  <c r="F300" i="79"/>
  <c r="F301" i="79"/>
  <c r="F302" i="79"/>
  <c r="F303" i="79"/>
  <c r="F304" i="79"/>
  <c r="F305" i="79"/>
  <c r="F306" i="79"/>
  <c r="F307" i="79"/>
  <c r="F308" i="79"/>
  <c r="E308" i="79"/>
  <c r="D308" i="79"/>
  <c r="J255" i="79"/>
  <c r="K255" i="79"/>
  <c r="L255" i="79"/>
  <c r="J256" i="79"/>
  <c r="K256" i="79"/>
  <c r="L256" i="79" s="1"/>
  <c r="J257" i="79"/>
  <c r="K257" i="79"/>
  <c r="L257" i="79"/>
  <c r="J258" i="79"/>
  <c r="K258" i="79"/>
  <c r="L258" i="79" s="1"/>
  <c r="J259" i="79"/>
  <c r="K259" i="79"/>
  <c r="L259" i="79"/>
  <c r="J260" i="79"/>
  <c r="K260" i="79"/>
  <c r="L260" i="79" s="1"/>
  <c r="J261" i="79"/>
  <c r="K261" i="79"/>
  <c r="L261" i="79"/>
  <c r="J262" i="79"/>
  <c r="K262" i="79"/>
  <c r="L262" i="79" s="1"/>
  <c r="J263" i="79"/>
  <c r="K263" i="79"/>
  <c r="L263" i="79"/>
  <c r="J264" i="79"/>
  <c r="K264" i="79"/>
  <c r="L264" i="79" s="1"/>
  <c r="J265" i="79"/>
  <c r="K265" i="79"/>
  <c r="L265" i="79"/>
  <c r="J266" i="79"/>
  <c r="K266" i="79"/>
  <c r="L266" i="79" s="1"/>
  <c r="J267" i="79"/>
  <c r="K267" i="79"/>
  <c r="L267" i="79"/>
  <c r="J268" i="79"/>
  <c r="K268" i="79"/>
  <c r="L268" i="79" s="1"/>
  <c r="J269" i="79"/>
  <c r="K269" i="79"/>
  <c r="L269" i="79"/>
  <c r="J270" i="79"/>
  <c r="K270" i="79"/>
  <c r="L270" i="79" s="1"/>
  <c r="J271" i="79"/>
  <c r="K271" i="79"/>
  <c r="L271" i="79"/>
  <c r="J272" i="79"/>
  <c r="K272" i="79"/>
  <c r="L272" i="79" s="1"/>
  <c r="J273" i="79"/>
  <c r="K273" i="79"/>
  <c r="L273" i="79"/>
  <c r="J274" i="79"/>
  <c r="K274" i="79"/>
  <c r="L274" i="79" s="1"/>
  <c r="J275" i="79"/>
  <c r="K275" i="79"/>
  <c r="L275" i="79"/>
  <c r="J276" i="79"/>
  <c r="K276" i="79"/>
  <c r="L276" i="79" s="1"/>
  <c r="J277" i="79"/>
  <c r="K277" i="79"/>
  <c r="L277" i="79"/>
  <c r="J278" i="79"/>
  <c r="K278" i="79"/>
  <c r="L278" i="79" s="1"/>
  <c r="J279" i="79"/>
  <c r="K279" i="79"/>
  <c r="L279" i="79" s="1"/>
  <c r="L280" i="79" s="1"/>
  <c r="J280" i="79"/>
  <c r="I255" i="79"/>
  <c r="I256" i="79"/>
  <c r="I257" i="79"/>
  <c r="I258" i="79"/>
  <c r="I259" i="79"/>
  <c r="I260" i="79"/>
  <c r="I261" i="79"/>
  <c r="I262" i="79"/>
  <c r="I263" i="79"/>
  <c r="I264" i="79"/>
  <c r="I265" i="79"/>
  <c r="I266" i="79"/>
  <c r="I267" i="79"/>
  <c r="I268" i="79"/>
  <c r="I269" i="79"/>
  <c r="I270" i="79"/>
  <c r="I271" i="79"/>
  <c r="I272" i="79"/>
  <c r="I273" i="79"/>
  <c r="I274" i="79"/>
  <c r="I275" i="79"/>
  <c r="I276" i="79"/>
  <c r="I277" i="79"/>
  <c r="I278" i="79"/>
  <c r="I279" i="79"/>
  <c r="I280" i="79"/>
  <c r="H280" i="79"/>
  <c r="G280" i="79"/>
  <c r="F255" i="79"/>
  <c r="F256" i="79"/>
  <c r="F257" i="79"/>
  <c r="F258" i="79"/>
  <c r="F259" i="79"/>
  <c r="F260" i="79"/>
  <c r="F261" i="79"/>
  <c r="F262" i="79"/>
  <c r="F263" i="79"/>
  <c r="F264" i="79"/>
  <c r="F265" i="79"/>
  <c r="F266" i="79"/>
  <c r="F267" i="79"/>
  <c r="F268" i="79"/>
  <c r="F269" i="79"/>
  <c r="F270" i="79"/>
  <c r="F271" i="79"/>
  <c r="F272" i="79"/>
  <c r="F273" i="79"/>
  <c r="F274" i="79"/>
  <c r="F275" i="79"/>
  <c r="F276" i="79"/>
  <c r="F277" i="79"/>
  <c r="F278" i="79"/>
  <c r="F279" i="79"/>
  <c r="F280" i="79"/>
  <c r="E280" i="79"/>
  <c r="D280" i="79"/>
  <c r="J210" i="79"/>
  <c r="K210" i="79"/>
  <c r="L210" i="79" s="1"/>
  <c r="J211" i="79"/>
  <c r="K211" i="79"/>
  <c r="L211" i="79"/>
  <c r="J212" i="79"/>
  <c r="K212" i="79"/>
  <c r="L212" i="79" s="1"/>
  <c r="J213" i="79"/>
  <c r="K213" i="79"/>
  <c r="L213" i="79"/>
  <c r="J214" i="79"/>
  <c r="K214" i="79"/>
  <c r="L214" i="79" s="1"/>
  <c r="J215" i="79"/>
  <c r="K215" i="79"/>
  <c r="L215" i="79"/>
  <c r="J216" i="79"/>
  <c r="K216" i="79"/>
  <c r="L216" i="79" s="1"/>
  <c r="J217" i="79"/>
  <c r="K217" i="79"/>
  <c r="L217" i="79"/>
  <c r="J218" i="79"/>
  <c r="K218" i="79"/>
  <c r="L218" i="79" s="1"/>
  <c r="J219" i="79"/>
  <c r="J253" i="79" s="1"/>
  <c r="K219" i="79"/>
  <c r="L219" i="79"/>
  <c r="J220" i="79"/>
  <c r="K220" i="79"/>
  <c r="L220" i="79" s="1"/>
  <c r="J221" i="79"/>
  <c r="K221" i="79"/>
  <c r="L221" i="79"/>
  <c r="J222" i="79"/>
  <c r="K222" i="79"/>
  <c r="L222" i="79" s="1"/>
  <c r="J223" i="79"/>
  <c r="K223" i="79"/>
  <c r="L223" i="79"/>
  <c r="J224" i="79"/>
  <c r="K224" i="79"/>
  <c r="L224" i="79" s="1"/>
  <c r="J225" i="79"/>
  <c r="K225" i="79"/>
  <c r="L225" i="79"/>
  <c r="J226" i="79"/>
  <c r="K226" i="79"/>
  <c r="L226" i="79" s="1"/>
  <c r="J227" i="79"/>
  <c r="K227" i="79"/>
  <c r="L227" i="79"/>
  <c r="J228" i="79"/>
  <c r="K228" i="79"/>
  <c r="L228" i="79" s="1"/>
  <c r="J229" i="79"/>
  <c r="K229" i="79"/>
  <c r="L229" i="79"/>
  <c r="J230" i="79"/>
  <c r="K230" i="79"/>
  <c r="L230" i="79" s="1"/>
  <c r="J231" i="79"/>
  <c r="K231" i="79"/>
  <c r="L231" i="79"/>
  <c r="J232" i="79"/>
  <c r="K232" i="79"/>
  <c r="L232" i="79" s="1"/>
  <c r="J233" i="79"/>
  <c r="K233" i="79"/>
  <c r="L233" i="79"/>
  <c r="J234" i="79"/>
  <c r="K234" i="79"/>
  <c r="L234" i="79" s="1"/>
  <c r="J235" i="79"/>
  <c r="K235" i="79"/>
  <c r="L235" i="79"/>
  <c r="J236" i="79"/>
  <c r="K236" i="79"/>
  <c r="L236" i="79" s="1"/>
  <c r="J250" i="79"/>
  <c r="K250" i="79"/>
  <c r="L250" i="79"/>
  <c r="J251" i="79"/>
  <c r="K251" i="79"/>
  <c r="L251" i="79" s="1"/>
  <c r="J252" i="79"/>
  <c r="K252" i="79"/>
  <c r="L252" i="79"/>
  <c r="K253" i="79"/>
  <c r="I210" i="79"/>
  <c r="I211" i="79"/>
  <c r="I212" i="79"/>
  <c r="I213" i="79"/>
  <c r="I214" i="79"/>
  <c r="I215" i="79"/>
  <c r="I216" i="79"/>
  <c r="I217" i="79"/>
  <c r="I218" i="79"/>
  <c r="I219" i="79"/>
  <c r="I220" i="79"/>
  <c r="I221" i="79"/>
  <c r="I222" i="79"/>
  <c r="I223" i="79"/>
  <c r="I224" i="79"/>
  <c r="I225" i="79"/>
  <c r="I226" i="79"/>
  <c r="I227" i="79"/>
  <c r="I228" i="79"/>
  <c r="I229" i="79"/>
  <c r="I230" i="79"/>
  <c r="I231" i="79"/>
  <c r="I232" i="79"/>
  <c r="I233" i="79"/>
  <c r="I234" i="79"/>
  <c r="I235" i="79"/>
  <c r="I236" i="79"/>
  <c r="I250" i="79"/>
  <c r="I251" i="79"/>
  <c r="I252" i="79"/>
  <c r="I253" i="79"/>
  <c r="H253" i="79"/>
  <c r="G253" i="79"/>
  <c r="F210" i="79"/>
  <c r="F211" i="79"/>
  <c r="F253" i="79" s="1"/>
  <c r="F212" i="79"/>
  <c r="F213" i="79"/>
  <c r="F214" i="79"/>
  <c r="F215" i="79"/>
  <c r="F216" i="79"/>
  <c r="F217" i="79"/>
  <c r="F218" i="79"/>
  <c r="F219" i="79"/>
  <c r="F220" i="79"/>
  <c r="F221" i="79"/>
  <c r="F222" i="79"/>
  <c r="F223" i="79"/>
  <c r="F224" i="79"/>
  <c r="F225" i="79"/>
  <c r="F226" i="79"/>
  <c r="F227" i="79"/>
  <c r="F228" i="79"/>
  <c r="F229" i="79"/>
  <c r="F230" i="79"/>
  <c r="F231" i="79"/>
  <c r="F232" i="79"/>
  <c r="F233" i="79"/>
  <c r="F234" i="79"/>
  <c r="F235" i="79"/>
  <c r="F236" i="79"/>
  <c r="F250" i="79"/>
  <c r="F251" i="79"/>
  <c r="F252" i="79"/>
  <c r="E253" i="79"/>
  <c r="D253" i="79"/>
  <c r="J207" i="79"/>
  <c r="J208" i="79" s="1"/>
  <c r="K207" i="79"/>
  <c r="L207" i="79"/>
  <c r="L208" i="79" s="1"/>
  <c r="K208" i="79"/>
  <c r="I207" i="79"/>
  <c r="I208" i="79" s="1"/>
  <c r="H208" i="79"/>
  <c r="G208" i="79"/>
  <c r="F207" i="79"/>
  <c r="F208" i="79" s="1"/>
  <c r="E208" i="79"/>
  <c r="D208" i="79"/>
  <c r="J171" i="79"/>
  <c r="K171" i="79"/>
  <c r="L171" i="79"/>
  <c r="J172" i="79"/>
  <c r="K172" i="79"/>
  <c r="L172" i="79" s="1"/>
  <c r="J173" i="79"/>
  <c r="J205" i="79" s="1"/>
  <c r="K173" i="79"/>
  <c r="L173" i="79"/>
  <c r="J174" i="79"/>
  <c r="K174" i="79"/>
  <c r="L174" i="79" s="1"/>
  <c r="J175" i="79"/>
  <c r="K175" i="79"/>
  <c r="L175" i="79"/>
  <c r="J176" i="79"/>
  <c r="K176" i="79"/>
  <c r="L176" i="79" s="1"/>
  <c r="J177" i="79"/>
  <c r="K177" i="79"/>
  <c r="L177" i="79"/>
  <c r="J178" i="79"/>
  <c r="K178" i="79"/>
  <c r="L178" i="79" s="1"/>
  <c r="J179" i="79"/>
  <c r="K179" i="79"/>
  <c r="L179" i="79"/>
  <c r="J180" i="79"/>
  <c r="K180" i="79"/>
  <c r="L180" i="79" s="1"/>
  <c r="J181" i="79"/>
  <c r="K181" i="79"/>
  <c r="L181" i="79"/>
  <c r="J182" i="79"/>
  <c r="K182" i="79"/>
  <c r="L182" i="79" s="1"/>
  <c r="J183" i="79"/>
  <c r="K183" i="79"/>
  <c r="L183" i="79"/>
  <c r="J184" i="79"/>
  <c r="K184" i="79"/>
  <c r="L184" i="79" s="1"/>
  <c r="J185" i="79"/>
  <c r="K185" i="79"/>
  <c r="L185" i="79"/>
  <c r="J186" i="79"/>
  <c r="K186" i="79"/>
  <c r="L186" i="79" s="1"/>
  <c r="J187" i="79"/>
  <c r="K187" i="79"/>
  <c r="L187" i="79"/>
  <c r="J188" i="79"/>
  <c r="K188" i="79"/>
  <c r="L188" i="79" s="1"/>
  <c r="J202" i="79"/>
  <c r="K202" i="79"/>
  <c r="L202" i="79"/>
  <c r="J203" i="79"/>
  <c r="K203" i="79"/>
  <c r="L203" i="79" s="1"/>
  <c r="J204" i="79"/>
  <c r="K204" i="79"/>
  <c r="L204" i="79"/>
  <c r="K205" i="79"/>
  <c r="I171" i="79"/>
  <c r="I205" i="79" s="1"/>
  <c r="I172" i="79"/>
  <c r="I173" i="79"/>
  <c r="I174" i="79"/>
  <c r="I175" i="79"/>
  <c r="I176" i="79"/>
  <c r="I177" i="79"/>
  <c r="I178" i="79"/>
  <c r="I179" i="79"/>
  <c r="I180" i="79"/>
  <c r="I181" i="79"/>
  <c r="I182" i="79"/>
  <c r="I183" i="79"/>
  <c r="I184" i="79"/>
  <c r="I185" i="79"/>
  <c r="I186" i="79"/>
  <c r="I187" i="79"/>
  <c r="I188" i="79"/>
  <c r="I202" i="79"/>
  <c r="I203" i="79"/>
  <c r="I204" i="79"/>
  <c r="H205" i="79"/>
  <c r="G205" i="79"/>
  <c r="F171" i="79"/>
  <c r="F205" i="79" s="1"/>
  <c r="F172" i="79"/>
  <c r="F173" i="79"/>
  <c r="F174" i="79"/>
  <c r="F175" i="79"/>
  <c r="F176" i="79"/>
  <c r="F177" i="79"/>
  <c r="F178" i="79"/>
  <c r="F179" i="79"/>
  <c r="F180" i="79"/>
  <c r="F181" i="79"/>
  <c r="F182" i="79"/>
  <c r="F183" i="79"/>
  <c r="F184" i="79"/>
  <c r="F185" i="79"/>
  <c r="F186" i="79"/>
  <c r="F187" i="79"/>
  <c r="F188" i="79"/>
  <c r="F202" i="79"/>
  <c r="F203" i="79"/>
  <c r="F204" i="79"/>
  <c r="E205" i="79"/>
  <c r="D205" i="79"/>
  <c r="J129" i="79"/>
  <c r="K129" i="79"/>
  <c r="L129" i="79"/>
  <c r="J130" i="79"/>
  <c r="K130" i="79"/>
  <c r="L130" i="79" s="1"/>
  <c r="J131" i="79"/>
  <c r="K131" i="79"/>
  <c r="L131" i="79"/>
  <c r="J132" i="79"/>
  <c r="K132" i="79"/>
  <c r="L132" i="79" s="1"/>
  <c r="J133" i="79"/>
  <c r="K133" i="79"/>
  <c r="L133" i="79"/>
  <c r="J134" i="79"/>
  <c r="K134" i="79"/>
  <c r="L134" i="79" s="1"/>
  <c r="J135" i="79"/>
  <c r="K135" i="79"/>
  <c r="L135" i="79"/>
  <c r="J136" i="79"/>
  <c r="K136" i="79"/>
  <c r="L136" i="79" s="1"/>
  <c r="J137" i="79"/>
  <c r="K137" i="79"/>
  <c r="L137" i="79"/>
  <c r="J138" i="79"/>
  <c r="K138" i="79"/>
  <c r="L138" i="79" s="1"/>
  <c r="J139" i="79"/>
  <c r="K139" i="79"/>
  <c r="L139" i="79"/>
  <c r="J140" i="79"/>
  <c r="K140" i="79"/>
  <c r="L140" i="79" s="1"/>
  <c r="J154" i="79"/>
  <c r="K154" i="79"/>
  <c r="L154" i="79"/>
  <c r="J155" i="79"/>
  <c r="K155" i="79"/>
  <c r="L155" i="79" s="1"/>
  <c r="J156" i="79"/>
  <c r="J169" i="79" s="1"/>
  <c r="K156" i="79"/>
  <c r="L156" i="79"/>
  <c r="J157" i="79"/>
  <c r="K157" i="79"/>
  <c r="L157" i="79" s="1"/>
  <c r="J158" i="79"/>
  <c r="K158" i="79"/>
  <c r="L158" i="79"/>
  <c r="J159" i="79"/>
  <c r="K159" i="79"/>
  <c r="L159" i="79" s="1"/>
  <c r="J160" i="79"/>
  <c r="K160" i="79"/>
  <c r="L160" i="79"/>
  <c r="J161" i="79"/>
  <c r="K161" i="79"/>
  <c r="L161" i="79" s="1"/>
  <c r="J162" i="79"/>
  <c r="K162" i="79"/>
  <c r="L162" i="79"/>
  <c r="J163" i="79"/>
  <c r="K163" i="79"/>
  <c r="L163" i="79" s="1"/>
  <c r="J164" i="79"/>
  <c r="K164" i="79"/>
  <c r="L164" i="79"/>
  <c r="J165" i="79"/>
  <c r="K165" i="79"/>
  <c r="L165" i="79" s="1"/>
  <c r="J166" i="79"/>
  <c r="K166" i="79"/>
  <c r="L166" i="79"/>
  <c r="J167" i="79"/>
  <c r="K167" i="79"/>
  <c r="L167" i="79" s="1"/>
  <c r="J168" i="79"/>
  <c r="K168" i="79"/>
  <c r="L168" i="79"/>
  <c r="K169" i="79"/>
  <c r="I129" i="79"/>
  <c r="I169" i="79" s="1"/>
  <c r="I130" i="79"/>
  <c r="I131" i="79"/>
  <c r="I132" i="79"/>
  <c r="I133" i="79"/>
  <c r="I134" i="79"/>
  <c r="I135" i="79"/>
  <c r="I136" i="79"/>
  <c r="I137" i="79"/>
  <c r="I138" i="79"/>
  <c r="I139" i="79"/>
  <c r="I140" i="79"/>
  <c r="I154" i="79"/>
  <c r="I155" i="79"/>
  <c r="I156" i="79"/>
  <c r="I157" i="79"/>
  <c r="I158" i="79"/>
  <c r="I159" i="79"/>
  <c r="I160" i="79"/>
  <c r="I161" i="79"/>
  <c r="I162" i="79"/>
  <c r="I163" i="79"/>
  <c r="I164" i="79"/>
  <c r="I165" i="79"/>
  <c r="I166" i="79"/>
  <c r="I167" i="79"/>
  <c r="I168" i="79"/>
  <c r="H169" i="79"/>
  <c r="G169" i="79"/>
  <c r="F129" i="79"/>
  <c r="F169" i="79" s="1"/>
  <c r="F130" i="79"/>
  <c r="F131" i="79"/>
  <c r="F132" i="79"/>
  <c r="F133" i="79"/>
  <c r="F134" i="79"/>
  <c r="F135" i="79"/>
  <c r="F136" i="79"/>
  <c r="F137" i="79"/>
  <c r="F138" i="79"/>
  <c r="F139" i="79"/>
  <c r="F140" i="79"/>
  <c r="F154" i="79"/>
  <c r="F155" i="79"/>
  <c r="F156" i="79"/>
  <c r="F157" i="79"/>
  <c r="F158" i="79"/>
  <c r="F159" i="79"/>
  <c r="F160" i="79"/>
  <c r="F161" i="79"/>
  <c r="F162" i="79"/>
  <c r="F163" i="79"/>
  <c r="F164" i="79"/>
  <c r="F165" i="79"/>
  <c r="F166" i="79"/>
  <c r="F167" i="79"/>
  <c r="F168" i="79"/>
  <c r="E169" i="79"/>
  <c r="D169" i="79"/>
  <c r="J123" i="79"/>
  <c r="K123" i="79"/>
  <c r="L123" i="79"/>
  <c r="J124" i="79"/>
  <c r="K124" i="79"/>
  <c r="L124" i="79" s="1"/>
  <c r="L127" i="79" s="1"/>
  <c r="J125" i="79"/>
  <c r="K125" i="79"/>
  <c r="L125" i="79"/>
  <c r="J126" i="79"/>
  <c r="K126" i="79"/>
  <c r="L126" i="79" s="1"/>
  <c r="J127" i="79"/>
  <c r="I123" i="79"/>
  <c r="I124" i="79"/>
  <c r="I127" i="79" s="1"/>
  <c r="I125" i="79"/>
  <c r="I126" i="79"/>
  <c r="H127" i="79"/>
  <c r="G127" i="79"/>
  <c r="F123" i="79"/>
  <c r="F124" i="79"/>
  <c r="F125" i="79"/>
  <c r="F126" i="79"/>
  <c r="F127" i="79"/>
  <c r="E127" i="79"/>
  <c r="D127" i="79"/>
  <c r="J110" i="79"/>
  <c r="K110" i="79"/>
  <c r="L110" i="79" s="1"/>
  <c r="J111" i="79"/>
  <c r="K111" i="79"/>
  <c r="L111" i="79"/>
  <c r="J112" i="79"/>
  <c r="K112" i="79"/>
  <c r="L112" i="79" s="1"/>
  <c r="J113" i="79"/>
  <c r="K113" i="79"/>
  <c r="L113" i="79"/>
  <c r="J114" i="79"/>
  <c r="K114" i="79"/>
  <c r="L114" i="79" s="1"/>
  <c r="J115" i="79"/>
  <c r="K115" i="79"/>
  <c r="L115" i="79"/>
  <c r="J116" i="79"/>
  <c r="K116" i="79"/>
  <c r="L116" i="79" s="1"/>
  <c r="J117" i="79"/>
  <c r="K117" i="79"/>
  <c r="L117" i="79"/>
  <c r="J118" i="79"/>
  <c r="K118" i="79"/>
  <c r="L118" i="79" s="1"/>
  <c r="J119" i="79"/>
  <c r="K119" i="79"/>
  <c r="L119" i="79"/>
  <c r="J120" i="79"/>
  <c r="K120" i="79"/>
  <c r="L120" i="79" s="1"/>
  <c r="J121" i="79"/>
  <c r="I110" i="79"/>
  <c r="I111" i="79"/>
  <c r="I112" i="79"/>
  <c r="I113" i="79"/>
  <c r="I114" i="79"/>
  <c r="I115" i="79"/>
  <c r="I116" i="79"/>
  <c r="I117" i="79"/>
  <c r="I118" i="79"/>
  <c r="I119" i="79"/>
  <c r="I120" i="79"/>
  <c r="I121" i="79"/>
  <c r="H121" i="79"/>
  <c r="G121" i="79"/>
  <c r="F110" i="79"/>
  <c r="F111" i="79"/>
  <c r="F112" i="79"/>
  <c r="F113" i="79"/>
  <c r="F114" i="79"/>
  <c r="F115" i="79"/>
  <c r="F116" i="79"/>
  <c r="F117" i="79"/>
  <c r="F118" i="79"/>
  <c r="F119" i="79"/>
  <c r="F120" i="79"/>
  <c r="F121" i="79"/>
  <c r="E121" i="79"/>
  <c r="D121" i="79"/>
  <c r="J92" i="79"/>
  <c r="K92" i="79"/>
  <c r="L92" i="79" s="1"/>
  <c r="L108" i="79" s="1"/>
  <c r="J106" i="79"/>
  <c r="K106" i="79"/>
  <c r="L106" i="79"/>
  <c r="J107" i="79"/>
  <c r="K107" i="79"/>
  <c r="L107" i="79" s="1"/>
  <c r="J108" i="79"/>
  <c r="I92" i="79"/>
  <c r="I106" i="79"/>
  <c r="I107" i="79"/>
  <c r="I108" i="79"/>
  <c r="H108" i="79"/>
  <c r="G108" i="79"/>
  <c r="F92" i="79"/>
  <c r="F106" i="79"/>
  <c r="F107" i="79"/>
  <c r="F108" i="79"/>
  <c r="E108" i="79"/>
  <c r="D108" i="79"/>
  <c r="J66" i="79"/>
  <c r="K66" i="79"/>
  <c r="L66" i="79" s="1"/>
  <c r="J67" i="79"/>
  <c r="K67" i="79"/>
  <c r="L67" i="79"/>
  <c r="J68" i="79"/>
  <c r="K68" i="79"/>
  <c r="L68" i="79" s="1"/>
  <c r="J69" i="79"/>
  <c r="K69" i="79"/>
  <c r="L69" i="79"/>
  <c r="J70" i="79"/>
  <c r="K70" i="79"/>
  <c r="L70" i="79" s="1"/>
  <c r="J71" i="79"/>
  <c r="K71" i="79"/>
  <c r="L71" i="79"/>
  <c r="J72" i="79"/>
  <c r="K72" i="79"/>
  <c r="L72" i="79" s="1"/>
  <c r="J73" i="79"/>
  <c r="K73" i="79"/>
  <c r="L73" i="79"/>
  <c r="J74" i="79"/>
  <c r="K74" i="79"/>
  <c r="L74" i="79" s="1"/>
  <c r="J75" i="79"/>
  <c r="K75" i="79"/>
  <c r="L75" i="79"/>
  <c r="J76" i="79"/>
  <c r="K76" i="79"/>
  <c r="L76" i="79" s="1"/>
  <c r="J77" i="79"/>
  <c r="K77" i="79"/>
  <c r="L77" i="79"/>
  <c r="J78" i="79"/>
  <c r="K78" i="79"/>
  <c r="L78" i="79" s="1"/>
  <c r="J79" i="79"/>
  <c r="K79" i="79"/>
  <c r="L79" i="79"/>
  <c r="J80" i="79"/>
  <c r="K80" i="79"/>
  <c r="L80" i="79" s="1"/>
  <c r="J81" i="79"/>
  <c r="K81" i="79"/>
  <c r="L81" i="79"/>
  <c r="J82" i="79"/>
  <c r="K82" i="79"/>
  <c r="L82" i="79" s="1"/>
  <c r="J83" i="79"/>
  <c r="J90" i="79" s="1"/>
  <c r="K83" i="79"/>
  <c r="L83" i="79"/>
  <c r="J84" i="79"/>
  <c r="K84" i="79"/>
  <c r="L84" i="79" s="1"/>
  <c r="J85" i="79"/>
  <c r="K85" i="79"/>
  <c r="L85" i="79"/>
  <c r="J86" i="79"/>
  <c r="K86" i="79"/>
  <c r="L86" i="79" s="1"/>
  <c r="J87" i="79"/>
  <c r="K87" i="79"/>
  <c r="L87" i="79"/>
  <c r="J88" i="79"/>
  <c r="K88" i="79"/>
  <c r="L88" i="79" s="1"/>
  <c r="J89" i="79"/>
  <c r="K89" i="79"/>
  <c r="L89" i="79"/>
  <c r="K90" i="79"/>
  <c r="I66" i="79"/>
  <c r="I67" i="79"/>
  <c r="I68" i="79"/>
  <c r="I69" i="79"/>
  <c r="I70" i="79"/>
  <c r="I71" i="79"/>
  <c r="I72" i="79"/>
  <c r="I73" i="79"/>
  <c r="I74" i="79"/>
  <c r="I75" i="79"/>
  <c r="I76" i="79"/>
  <c r="I77" i="79"/>
  <c r="I78" i="79"/>
  <c r="I79" i="79"/>
  <c r="I80" i="79"/>
  <c r="I81" i="79"/>
  <c r="I82" i="79"/>
  <c r="I83" i="79"/>
  <c r="I84" i="79"/>
  <c r="I85" i="79"/>
  <c r="I86" i="79"/>
  <c r="I87" i="79"/>
  <c r="I88" i="79"/>
  <c r="I89" i="79"/>
  <c r="I90" i="79"/>
  <c r="H90" i="79"/>
  <c r="G90" i="79"/>
  <c r="F66" i="79"/>
  <c r="F67" i="79"/>
  <c r="F90" i="79" s="1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E90" i="79"/>
  <c r="D90" i="79"/>
  <c r="J32" i="79"/>
  <c r="K32" i="79"/>
  <c r="L32" i="79"/>
  <c r="J33" i="79"/>
  <c r="K33" i="79"/>
  <c r="L33" i="79" s="1"/>
  <c r="J34" i="79"/>
  <c r="K34" i="79"/>
  <c r="L34" i="79"/>
  <c r="J35" i="79"/>
  <c r="K35" i="79"/>
  <c r="L35" i="79" s="1"/>
  <c r="J36" i="79"/>
  <c r="K36" i="79"/>
  <c r="L36" i="79"/>
  <c r="J37" i="79"/>
  <c r="K37" i="79"/>
  <c r="L37" i="79" s="1"/>
  <c r="J38" i="79"/>
  <c r="K38" i="79"/>
  <c r="L38" i="79"/>
  <c r="J39" i="79"/>
  <c r="K39" i="79"/>
  <c r="L39" i="79" s="1"/>
  <c r="J40" i="79"/>
  <c r="K40" i="79"/>
  <c r="L40" i="79"/>
  <c r="J41" i="79"/>
  <c r="K41" i="79"/>
  <c r="L41" i="79" s="1"/>
  <c r="J42" i="79"/>
  <c r="K42" i="79"/>
  <c r="L42" i="79"/>
  <c r="J43" i="79"/>
  <c r="K43" i="79"/>
  <c r="L43" i="79" s="1"/>
  <c r="J44" i="79"/>
  <c r="K44" i="79"/>
  <c r="L44" i="79"/>
  <c r="J58" i="79"/>
  <c r="K58" i="79"/>
  <c r="L58" i="79" s="1"/>
  <c r="J59" i="79"/>
  <c r="K59" i="79"/>
  <c r="L59" i="79"/>
  <c r="J60" i="79"/>
  <c r="K60" i="79"/>
  <c r="L60" i="79" s="1"/>
  <c r="J61" i="79"/>
  <c r="K61" i="79"/>
  <c r="L61" i="79"/>
  <c r="J62" i="79"/>
  <c r="K62" i="79"/>
  <c r="L62" i="79" s="1"/>
  <c r="J63" i="79"/>
  <c r="J64" i="79" s="1"/>
  <c r="K63" i="79"/>
  <c r="L63" i="79"/>
  <c r="K64" i="79"/>
  <c r="I32" i="79"/>
  <c r="I33" i="79"/>
  <c r="I34" i="79"/>
  <c r="I35" i="79"/>
  <c r="I36" i="79"/>
  <c r="I37" i="79"/>
  <c r="I38" i="79"/>
  <c r="I39" i="79"/>
  <c r="I40" i="79"/>
  <c r="I64" i="79" s="1"/>
  <c r="I41" i="79"/>
  <c r="I42" i="79"/>
  <c r="I43" i="79"/>
  <c r="I44" i="79"/>
  <c r="I58" i="79"/>
  <c r="I59" i="79"/>
  <c r="I60" i="79"/>
  <c r="I61" i="79"/>
  <c r="I62" i="79"/>
  <c r="I63" i="79"/>
  <c r="H64" i="79"/>
  <c r="G64" i="79"/>
  <c r="F32" i="79"/>
  <c r="F33" i="79"/>
  <c r="F34" i="79"/>
  <c r="F35" i="79"/>
  <c r="F36" i="79"/>
  <c r="F37" i="79"/>
  <c r="F38" i="79"/>
  <c r="F39" i="79"/>
  <c r="F40" i="79"/>
  <c r="F41" i="79"/>
  <c r="F42" i="79"/>
  <c r="F64" i="79" s="1"/>
  <c r="F43" i="79"/>
  <c r="F44" i="79"/>
  <c r="F58" i="79"/>
  <c r="F59" i="79"/>
  <c r="F60" i="79"/>
  <c r="F61" i="79"/>
  <c r="F62" i="79"/>
  <c r="F63" i="79"/>
  <c r="E64" i="79"/>
  <c r="D64" i="79"/>
  <c r="J12" i="79"/>
  <c r="K12" i="79"/>
  <c r="L12" i="79"/>
  <c r="J13" i="79"/>
  <c r="K13" i="79"/>
  <c r="L13" i="79" s="1"/>
  <c r="J14" i="79"/>
  <c r="K14" i="79"/>
  <c r="L14" i="79"/>
  <c r="J15" i="79"/>
  <c r="K15" i="79"/>
  <c r="L15" i="79" s="1"/>
  <c r="J16" i="79"/>
  <c r="K16" i="79"/>
  <c r="L16" i="79"/>
  <c r="J17" i="79"/>
  <c r="K17" i="79"/>
  <c r="L17" i="79" s="1"/>
  <c r="J18" i="79"/>
  <c r="K18" i="79"/>
  <c r="L18" i="79"/>
  <c r="J19" i="79"/>
  <c r="K19" i="79"/>
  <c r="L19" i="79" s="1"/>
  <c r="J20" i="79"/>
  <c r="K20" i="79"/>
  <c r="L20" i="79"/>
  <c r="J21" i="79"/>
  <c r="K21" i="79"/>
  <c r="L21" i="79" s="1"/>
  <c r="J22" i="79"/>
  <c r="K22" i="79"/>
  <c r="L22" i="79"/>
  <c r="J23" i="79"/>
  <c r="K23" i="79"/>
  <c r="L23" i="79" s="1"/>
  <c r="J24" i="79"/>
  <c r="K24" i="79"/>
  <c r="L24" i="79"/>
  <c r="J25" i="79"/>
  <c r="K25" i="79"/>
  <c r="L25" i="79" s="1"/>
  <c r="J26" i="79"/>
  <c r="K26" i="79"/>
  <c r="L26" i="79"/>
  <c r="J27" i="79"/>
  <c r="K27" i="79"/>
  <c r="L27" i="79" s="1"/>
  <c r="J28" i="79"/>
  <c r="K28" i="79"/>
  <c r="L28" i="79"/>
  <c r="J29" i="79"/>
  <c r="K29" i="79"/>
  <c r="L29" i="79" s="1"/>
  <c r="K30" i="79"/>
  <c r="J30" i="79"/>
  <c r="I12" i="79"/>
  <c r="I13" i="79"/>
  <c r="I14" i="79"/>
  <c r="I15" i="79"/>
  <c r="I16" i="79"/>
  <c r="I17" i="79"/>
  <c r="I18" i="79"/>
  <c r="I19" i="79"/>
  <c r="I20" i="79"/>
  <c r="I21" i="79"/>
  <c r="I22" i="79"/>
  <c r="I23" i="79"/>
  <c r="I24" i="79"/>
  <c r="I25" i="79"/>
  <c r="I26" i="79"/>
  <c r="I27" i="79"/>
  <c r="I28" i="79"/>
  <c r="I29" i="79"/>
  <c r="I30" i="79"/>
  <c r="H30" i="79"/>
  <c r="G30" i="79"/>
  <c r="F12" i="79"/>
  <c r="F13" i="79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E30" i="79"/>
  <c r="D30" i="79"/>
  <c r="Y9" i="78"/>
  <c r="Y10" i="78"/>
  <c r="Y11" i="78"/>
  <c r="Y12" i="78"/>
  <c r="Y13" i="78"/>
  <c r="Y14" i="78"/>
  <c r="Y15" i="78"/>
  <c r="Y16" i="78"/>
  <c r="Y17" i="78"/>
  <c r="Y18" i="78"/>
  <c r="Y19" i="78"/>
  <c r="Y20" i="78"/>
  <c r="Y21" i="78"/>
  <c r="Y22" i="78"/>
  <c r="Y23" i="78"/>
  <c r="Y24" i="78"/>
  <c r="Y25" i="78"/>
  <c r="Y26" i="78"/>
  <c r="Y27" i="78"/>
  <c r="Y28" i="78"/>
  <c r="Y29" i="78"/>
  <c r="Y30" i="78"/>
  <c r="Y31" i="78"/>
  <c r="Y32" i="78"/>
  <c r="Y33" i="78"/>
  <c r="Y34" i="78"/>
  <c r="Y35" i="78"/>
  <c r="Y36" i="78"/>
  <c r="Y37" i="78"/>
  <c r="Y38" i="78"/>
  <c r="Y39" i="78"/>
  <c r="Y40" i="78"/>
  <c r="Y41" i="78"/>
  <c r="Y42" i="78"/>
  <c r="Y43" i="78"/>
  <c r="Y45" i="78"/>
  <c r="X45" i="78"/>
  <c r="W45" i="78"/>
  <c r="V45" i="78"/>
  <c r="U45" i="78"/>
  <c r="T45" i="78"/>
  <c r="S45" i="78"/>
  <c r="R45" i="78"/>
  <c r="Q45" i="78"/>
  <c r="K9" i="78"/>
  <c r="K10" i="78"/>
  <c r="K11" i="78"/>
  <c r="K12" i="78"/>
  <c r="K13" i="78"/>
  <c r="K14" i="78"/>
  <c r="K15" i="78"/>
  <c r="K16" i="78"/>
  <c r="K17" i="78"/>
  <c r="K18" i="78"/>
  <c r="K19" i="78"/>
  <c r="K20" i="78"/>
  <c r="K21" i="78"/>
  <c r="K22" i="78"/>
  <c r="K23" i="78"/>
  <c r="K24" i="78"/>
  <c r="K25" i="78"/>
  <c r="K26" i="78"/>
  <c r="K27" i="78"/>
  <c r="K28" i="78"/>
  <c r="K29" i="78"/>
  <c r="K30" i="78"/>
  <c r="K31" i="78"/>
  <c r="K32" i="78"/>
  <c r="K33" i="78"/>
  <c r="K34" i="78"/>
  <c r="K35" i="78"/>
  <c r="K36" i="78"/>
  <c r="K37" i="78"/>
  <c r="K38" i="78"/>
  <c r="K39" i="78"/>
  <c r="K40" i="78"/>
  <c r="K41" i="78"/>
  <c r="K42" i="78"/>
  <c r="K43" i="78"/>
  <c r="K45" i="78"/>
  <c r="J45" i="78"/>
  <c r="I45" i="78"/>
  <c r="H45" i="78"/>
  <c r="G45" i="78"/>
  <c r="F45" i="78"/>
  <c r="E45" i="78"/>
  <c r="D45" i="78"/>
  <c r="C45" i="78"/>
  <c r="Y9" i="77"/>
  <c r="Y10" i="77"/>
  <c r="Y11" i="77"/>
  <c r="Y12" i="77"/>
  <c r="Y13" i="77"/>
  <c r="Y14" i="77"/>
  <c r="Y15" i="77"/>
  <c r="Y16" i="77"/>
  <c r="Y17" i="77"/>
  <c r="Y19" i="77" s="1"/>
  <c r="X19" i="77"/>
  <c r="W19" i="77"/>
  <c r="V19" i="77"/>
  <c r="U19" i="77"/>
  <c r="T19" i="77"/>
  <c r="S19" i="77"/>
  <c r="R19" i="77"/>
  <c r="Q19" i="77"/>
  <c r="K9" i="77"/>
  <c r="K10" i="77"/>
  <c r="K11" i="77"/>
  <c r="K12" i="77"/>
  <c r="K13" i="77"/>
  <c r="K14" i="77"/>
  <c r="K15" i="77"/>
  <c r="K19" i="77" s="1"/>
  <c r="K16" i="77"/>
  <c r="K17" i="77"/>
  <c r="J19" i="77"/>
  <c r="I19" i="77"/>
  <c r="H19" i="77"/>
  <c r="G19" i="77"/>
  <c r="F19" i="77"/>
  <c r="E19" i="77"/>
  <c r="D19" i="77"/>
  <c r="C19" i="77"/>
  <c r="Y45" i="76"/>
  <c r="X45" i="76"/>
  <c r="W45" i="76"/>
  <c r="V45" i="76"/>
  <c r="U45" i="76"/>
  <c r="T45" i="76"/>
  <c r="S45" i="76"/>
  <c r="R45" i="76"/>
  <c r="Q45" i="76"/>
  <c r="K45" i="76"/>
  <c r="J45" i="76"/>
  <c r="I45" i="76"/>
  <c r="H45" i="76"/>
  <c r="G45" i="76"/>
  <c r="F45" i="76"/>
  <c r="E45" i="76"/>
  <c r="D45" i="76"/>
  <c r="C45" i="76"/>
  <c r="L9" i="75"/>
  <c r="L10" i="75"/>
  <c r="L11" i="75"/>
  <c r="L12" i="75"/>
  <c r="L13" i="75"/>
  <c r="L14" i="75"/>
  <c r="L15" i="75"/>
  <c r="L16" i="75"/>
  <c r="L17" i="75"/>
  <c r="L18" i="75"/>
  <c r="L19" i="75"/>
  <c r="L20" i="75"/>
  <c r="L21" i="75"/>
  <c r="L22" i="75"/>
  <c r="L23" i="75"/>
  <c r="L24" i="75"/>
  <c r="L25" i="75"/>
  <c r="L26" i="75"/>
  <c r="L27" i="75"/>
  <c r="L28" i="75"/>
  <c r="L29" i="75"/>
  <c r="L30" i="75"/>
  <c r="L31" i="75"/>
  <c r="L32" i="75"/>
  <c r="L33" i="75"/>
  <c r="L34" i="75"/>
  <c r="L35" i="75"/>
  <c r="L36" i="75"/>
  <c r="L37" i="75"/>
  <c r="L38" i="75"/>
  <c r="L39" i="75"/>
  <c r="L40" i="75"/>
  <c r="L41" i="75"/>
  <c r="L42" i="75"/>
  <c r="L43" i="75"/>
  <c r="L45" i="75"/>
  <c r="K45" i="75"/>
  <c r="J45" i="75"/>
  <c r="I45" i="75"/>
  <c r="H45" i="75"/>
  <c r="G45" i="75"/>
  <c r="F45" i="75"/>
  <c r="E45" i="75"/>
  <c r="AI9" i="74"/>
  <c r="AI10" i="74"/>
  <c r="AI11" i="74"/>
  <c r="AI12" i="74"/>
  <c r="AI13" i="74"/>
  <c r="AI14" i="74"/>
  <c r="AI15" i="74"/>
  <c r="AI16" i="74"/>
  <c r="AI17" i="74"/>
  <c r="AI18" i="74"/>
  <c r="AI19" i="74"/>
  <c r="AI20" i="74"/>
  <c r="AI21" i="74"/>
  <c r="AI22" i="74"/>
  <c r="AI23" i="74"/>
  <c r="AI24" i="74"/>
  <c r="AI25" i="74"/>
  <c r="AI26" i="74"/>
  <c r="AI27" i="74"/>
  <c r="AI28" i="74"/>
  <c r="AI29" i="74"/>
  <c r="AI30" i="74"/>
  <c r="AI31" i="74"/>
  <c r="AI32" i="74"/>
  <c r="AI33" i="74"/>
  <c r="AI34" i="74"/>
  <c r="AI35" i="74"/>
  <c r="AI36" i="74"/>
  <c r="AI37" i="74"/>
  <c r="AI38" i="74"/>
  <c r="AI39" i="74"/>
  <c r="AI40" i="74"/>
  <c r="AI41" i="74"/>
  <c r="AI42" i="74"/>
  <c r="AI43" i="74"/>
  <c r="AI45" i="74"/>
  <c r="AH45" i="74"/>
  <c r="AG45" i="74"/>
  <c r="AF45" i="74"/>
  <c r="AE45" i="74"/>
  <c r="AD45" i="74"/>
  <c r="AC45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5" i="74"/>
  <c r="V45" i="74"/>
  <c r="U45" i="74"/>
  <c r="T45" i="74"/>
  <c r="S45" i="74"/>
  <c r="R45" i="74"/>
  <c r="Q45" i="74"/>
  <c r="K9" i="74"/>
  <c r="K10" i="74"/>
  <c r="K11" i="74"/>
  <c r="K12" i="74"/>
  <c r="K13" i="74"/>
  <c r="K14" i="74"/>
  <c r="K15" i="74"/>
  <c r="K16" i="74"/>
  <c r="K17" i="74"/>
  <c r="K18" i="74"/>
  <c r="K19" i="74"/>
  <c r="K20" i="74"/>
  <c r="K21" i="74"/>
  <c r="K22" i="74"/>
  <c r="K23" i="74"/>
  <c r="K24" i="74"/>
  <c r="K25" i="74"/>
  <c r="K26" i="74"/>
  <c r="K27" i="74"/>
  <c r="K28" i="74"/>
  <c r="K29" i="74"/>
  <c r="K30" i="74"/>
  <c r="K31" i="74"/>
  <c r="K32" i="74"/>
  <c r="K33" i="74"/>
  <c r="K34" i="74"/>
  <c r="K35" i="74"/>
  <c r="K36" i="74"/>
  <c r="K37" i="74"/>
  <c r="K38" i="74"/>
  <c r="K39" i="74"/>
  <c r="K40" i="74"/>
  <c r="K41" i="74"/>
  <c r="K42" i="74"/>
  <c r="K43" i="74"/>
  <c r="K45" i="74"/>
  <c r="J45" i="74"/>
  <c r="I45" i="74"/>
  <c r="H45" i="74"/>
  <c r="G45" i="74"/>
  <c r="F45" i="74"/>
  <c r="E45" i="74"/>
  <c r="CF12" i="73"/>
  <c r="CF13" i="73"/>
  <c r="CF14" i="73"/>
  <c r="CF15" i="73"/>
  <c r="CF16" i="73"/>
  <c r="CF17" i="73"/>
  <c r="CF18" i="73"/>
  <c r="CF19" i="73"/>
  <c r="CF20" i="73"/>
  <c r="CF21" i="73"/>
  <c r="CF22" i="73"/>
  <c r="CF23" i="73"/>
  <c r="CF24" i="73"/>
  <c r="CF25" i="73"/>
  <c r="CF26" i="73"/>
  <c r="CF27" i="73"/>
  <c r="CF28" i="73"/>
  <c r="CF29" i="73"/>
  <c r="CF30" i="73"/>
  <c r="CF31" i="73"/>
  <c r="CF32" i="73"/>
  <c r="CF33" i="73"/>
  <c r="CF34" i="73"/>
  <c r="CF35" i="73"/>
  <c r="CF36" i="73"/>
  <c r="CF37" i="73"/>
  <c r="CF38" i="73"/>
  <c r="CF39" i="73"/>
  <c r="CF40" i="73"/>
  <c r="CF41" i="73"/>
  <c r="CF42" i="73"/>
  <c r="CF43" i="73"/>
  <c r="CF44" i="73"/>
  <c r="CF45" i="73"/>
  <c r="CF46" i="73"/>
  <c r="CF48" i="73"/>
  <c r="CE48" i="73" s="1"/>
  <c r="CC48" i="73"/>
  <c r="CA48" i="73"/>
  <c r="CB48" i="73"/>
  <c r="BZ12" i="73"/>
  <c r="BZ13" i="73"/>
  <c r="BZ14" i="73"/>
  <c r="BZ15" i="73"/>
  <c r="BZ16" i="73"/>
  <c r="BZ17" i="73"/>
  <c r="BZ18" i="73"/>
  <c r="BZ19" i="73"/>
  <c r="BZ20" i="73"/>
  <c r="BZ21" i="73"/>
  <c r="BZ22" i="73"/>
  <c r="BZ23" i="73"/>
  <c r="BZ24" i="73"/>
  <c r="BZ25" i="73"/>
  <c r="BZ26" i="73"/>
  <c r="BZ27" i="73"/>
  <c r="BZ28" i="73"/>
  <c r="BZ29" i="73"/>
  <c r="BZ30" i="73"/>
  <c r="BZ31" i="73"/>
  <c r="BZ32" i="73"/>
  <c r="BZ33" i="73"/>
  <c r="BZ34" i="73"/>
  <c r="BZ35" i="73"/>
  <c r="BZ36" i="73"/>
  <c r="BZ37" i="73"/>
  <c r="BZ38" i="73"/>
  <c r="BZ39" i="73"/>
  <c r="BZ40" i="73"/>
  <c r="BZ41" i="73"/>
  <c r="BZ42" i="73"/>
  <c r="BZ43" i="73"/>
  <c r="BZ44" i="73"/>
  <c r="BZ45" i="73"/>
  <c r="BZ46" i="73"/>
  <c r="BZ48" i="73"/>
  <c r="BY48" i="73" s="1"/>
  <c r="BW48" i="73"/>
  <c r="BU48" i="73"/>
  <c r="BV48" i="73"/>
  <c r="BY46" i="73"/>
  <c r="BX46" i="73"/>
  <c r="BV46" i="73"/>
  <c r="BY45" i="73"/>
  <c r="BX45" i="73"/>
  <c r="BV45" i="73"/>
  <c r="BY44" i="73"/>
  <c r="BX44" i="73"/>
  <c r="BV44" i="73"/>
  <c r="BY43" i="73"/>
  <c r="BX43" i="73"/>
  <c r="BV43" i="73"/>
  <c r="BY42" i="73"/>
  <c r="BX42" i="73"/>
  <c r="BV42" i="73"/>
  <c r="CE41" i="73"/>
  <c r="BY41" i="73"/>
  <c r="CD41" i="73"/>
  <c r="CB41" i="73"/>
  <c r="BX41" i="73"/>
  <c r="BV41" i="73"/>
  <c r="BY40" i="73"/>
  <c r="BX40" i="73"/>
  <c r="BV40" i="73"/>
  <c r="BY39" i="73"/>
  <c r="BX39" i="73"/>
  <c r="BV39" i="73"/>
  <c r="BY38" i="73"/>
  <c r="BX38" i="73"/>
  <c r="BV38" i="73"/>
  <c r="CE37" i="73"/>
  <c r="BY37" i="73"/>
  <c r="CD37" i="73"/>
  <c r="CB37" i="73"/>
  <c r="BX37" i="73"/>
  <c r="BV37" i="73"/>
  <c r="BY36" i="73"/>
  <c r="BX36" i="73"/>
  <c r="BV36" i="73"/>
  <c r="BY35" i="73"/>
  <c r="BX35" i="73"/>
  <c r="BV35" i="73"/>
  <c r="BY34" i="73"/>
  <c r="BX34" i="73"/>
  <c r="BV34" i="73"/>
  <c r="CE33" i="73"/>
  <c r="BY33" i="73"/>
  <c r="CD33" i="73"/>
  <c r="CB33" i="73"/>
  <c r="BX33" i="73"/>
  <c r="BV33" i="73"/>
  <c r="CE32" i="73"/>
  <c r="BY32" i="73"/>
  <c r="CD32" i="73"/>
  <c r="CB32" i="73"/>
  <c r="BX32" i="73"/>
  <c r="BV32" i="73"/>
  <c r="BY31" i="73"/>
  <c r="BX31" i="73"/>
  <c r="BV31" i="73"/>
  <c r="BY30" i="73"/>
  <c r="BX30" i="73"/>
  <c r="BV30" i="73"/>
  <c r="BY29" i="73"/>
  <c r="BX29" i="73"/>
  <c r="BV29" i="73"/>
  <c r="CE28" i="73"/>
  <c r="BY28" i="73"/>
  <c r="CD28" i="73"/>
  <c r="CB28" i="73"/>
  <c r="BX28" i="73"/>
  <c r="BV28" i="73"/>
  <c r="BY27" i="73"/>
  <c r="BX27" i="73"/>
  <c r="BV27" i="73"/>
  <c r="CE26" i="73"/>
  <c r="BY26" i="73"/>
  <c r="CD26" i="73"/>
  <c r="CB26" i="73"/>
  <c r="BX26" i="73"/>
  <c r="BV26" i="73"/>
  <c r="BY25" i="73"/>
  <c r="BX25" i="73"/>
  <c r="BV25" i="73"/>
  <c r="BY24" i="73"/>
  <c r="BX24" i="73"/>
  <c r="BV24" i="73"/>
  <c r="BY23" i="73"/>
  <c r="BX23" i="73"/>
  <c r="BV23" i="73"/>
  <c r="BY22" i="73"/>
  <c r="BX22" i="73"/>
  <c r="BV22" i="73"/>
  <c r="BY21" i="73"/>
  <c r="BX21" i="73"/>
  <c r="BV21" i="73"/>
  <c r="BY20" i="73"/>
  <c r="BX20" i="73"/>
  <c r="BV20" i="73"/>
  <c r="BY19" i="73"/>
  <c r="BX19" i="73"/>
  <c r="BV19" i="73"/>
  <c r="CE18" i="73"/>
  <c r="BY18" i="73"/>
  <c r="CD18" i="73"/>
  <c r="CB18" i="73"/>
  <c r="BX18" i="73"/>
  <c r="BV18" i="73"/>
  <c r="BY17" i="73"/>
  <c r="BX17" i="73"/>
  <c r="BV17" i="73"/>
  <c r="BY16" i="73"/>
  <c r="BX16" i="73"/>
  <c r="BV16" i="73"/>
  <c r="BY15" i="73"/>
  <c r="BX15" i="73"/>
  <c r="BV15" i="73"/>
  <c r="BY14" i="73"/>
  <c r="BX14" i="73"/>
  <c r="BV14" i="73"/>
  <c r="BY13" i="73"/>
  <c r="BX13" i="73"/>
  <c r="BV13" i="73"/>
  <c r="BY12" i="73"/>
  <c r="BX12" i="73"/>
  <c r="BV12" i="73"/>
  <c r="BR12" i="73"/>
  <c r="BR13" i="73"/>
  <c r="BR14" i="73"/>
  <c r="BR15" i="73"/>
  <c r="BR16" i="73"/>
  <c r="BR17" i="73"/>
  <c r="BR18" i="73"/>
  <c r="BR19" i="73"/>
  <c r="BR20" i="73"/>
  <c r="BR21" i="73"/>
  <c r="BR22" i="73"/>
  <c r="BR23" i="73"/>
  <c r="BR24" i="73"/>
  <c r="BR25" i="73"/>
  <c r="BR26" i="73"/>
  <c r="BR27" i="73"/>
  <c r="BR28" i="73"/>
  <c r="BR29" i="73"/>
  <c r="BR30" i="73"/>
  <c r="BR31" i="73"/>
  <c r="BR32" i="73"/>
  <c r="BR33" i="73"/>
  <c r="BR34" i="73"/>
  <c r="BR35" i="73"/>
  <c r="BR36" i="73"/>
  <c r="BR37" i="73"/>
  <c r="BR38" i="73"/>
  <c r="BR39" i="73"/>
  <c r="BR40" i="73"/>
  <c r="BR41" i="73"/>
  <c r="BR42" i="73"/>
  <c r="BR43" i="73"/>
  <c r="BR44" i="73"/>
  <c r="BR45" i="73"/>
  <c r="BR46" i="73"/>
  <c r="BR48" i="73"/>
  <c r="BO48" i="73"/>
  <c r="BP48" i="73"/>
  <c r="BQ48" i="73"/>
  <c r="BM48" i="73"/>
  <c r="BN48" i="73" s="1"/>
  <c r="BL12" i="73"/>
  <c r="BL13" i="73"/>
  <c r="BL14" i="73"/>
  <c r="BL15" i="73"/>
  <c r="BL16" i="73"/>
  <c r="BL17" i="73"/>
  <c r="BL18" i="73"/>
  <c r="BL19" i="73"/>
  <c r="BL20" i="73"/>
  <c r="BL21" i="73"/>
  <c r="BL22" i="73"/>
  <c r="BL23" i="73"/>
  <c r="BL24" i="73"/>
  <c r="BL25" i="73"/>
  <c r="BL26" i="73"/>
  <c r="BL27" i="73"/>
  <c r="BL28" i="73"/>
  <c r="BL29" i="73"/>
  <c r="BL30" i="73"/>
  <c r="BL31" i="73"/>
  <c r="BL32" i="73"/>
  <c r="BL33" i="73"/>
  <c r="BL34" i="73"/>
  <c r="BL35" i="73"/>
  <c r="BL36" i="73"/>
  <c r="BL37" i="73"/>
  <c r="BL38" i="73"/>
  <c r="BL39" i="73"/>
  <c r="BL40" i="73"/>
  <c r="BL41" i="73"/>
  <c r="BL42" i="73"/>
  <c r="BL43" i="73"/>
  <c r="BL44" i="73"/>
  <c r="BL45" i="73"/>
  <c r="BL46" i="73"/>
  <c r="BL48" i="73"/>
  <c r="BI48" i="73"/>
  <c r="BJ48" i="73" s="1"/>
  <c r="BK48" i="73"/>
  <c r="BG48" i="73"/>
  <c r="BH48" i="73"/>
  <c r="BK46" i="73"/>
  <c r="BJ46" i="73"/>
  <c r="BH46" i="73"/>
  <c r="BK45" i="73"/>
  <c r="BJ45" i="73"/>
  <c r="BH45" i="73"/>
  <c r="BK44" i="73"/>
  <c r="BJ44" i="73"/>
  <c r="BH44" i="73"/>
  <c r="BK43" i="73"/>
  <c r="BJ43" i="73"/>
  <c r="BH43" i="73"/>
  <c r="BK42" i="73"/>
  <c r="BJ42" i="73"/>
  <c r="BH42" i="73"/>
  <c r="BQ41" i="73"/>
  <c r="BK41" i="73"/>
  <c r="BP41" i="73"/>
  <c r="BN41" i="73"/>
  <c r="BJ41" i="73"/>
  <c r="BH41" i="73"/>
  <c r="BK40" i="73"/>
  <c r="BJ40" i="73"/>
  <c r="BH40" i="73"/>
  <c r="BK39" i="73"/>
  <c r="BJ39" i="73"/>
  <c r="BH39" i="73"/>
  <c r="BK38" i="73"/>
  <c r="BJ38" i="73"/>
  <c r="BH38" i="73"/>
  <c r="BK37" i="73"/>
  <c r="BJ37" i="73"/>
  <c r="BH37" i="73"/>
  <c r="BK36" i="73"/>
  <c r="BJ36" i="73"/>
  <c r="BH36" i="73"/>
  <c r="BK35" i="73"/>
  <c r="BJ35" i="73"/>
  <c r="BH35" i="73"/>
  <c r="BQ34" i="73"/>
  <c r="BK34" i="73"/>
  <c r="BP34" i="73"/>
  <c r="BN34" i="73"/>
  <c r="BJ34" i="73"/>
  <c r="BH34" i="73"/>
  <c r="BQ33" i="73"/>
  <c r="BK33" i="73"/>
  <c r="BP33" i="73"/>
  <c r="BN33" i="73"/>
  <c r="BJ33" i="73"/>
  <c r="BH33" i="73"/>
  <c r="BQ32" i="73"/>
  <c r="BK32" i="73"/>
  <c r="BP32" i="73"/>
  <c r="BN32" i="73"/>
  <c r="BJ32" i="73"/>
  <c r="BH32" i="73"/>
  <c r="BK31" i="73"/>
  <c r="BJ31" i="73"/>
  <c r="BH31" i="73"/>
  <c r="BK30" i="73"/>
  <c r="BJ30" i="73"/>
  <c r="BH30" i="73"/>
  <c r="BK29" i="73"/>
  <c r="BJ29" i="73"/>
  <c r="BH29" i="73"/>
  <c r="BQ28" i="73"/>
  <c r="BK28" i="73"/>
  <c r="BP28" i="73"/>
  <c r="BN28" i="73"/>
  <c r="BJ28" i="73"/>
  <c r="BH28" i="73"/>
  <c r="BK27" i="73"/>
  <c r="BJ27" i="73"/>
  <c r="BH27" i="73"/>
  <c r="BQ26" i="73"/>
  <c r="BK26" i="73"/>
  <c r="BP26" i="73"/>
  <c r="BN26" i="73"/>
  <c r="BJ26" i="73"/>
  <c r="BH26" i="73"/>
  <c r="BK25" i="73"/>
  <c r="BJ25" i="73"/>
  <c r="BH25" i="73"/>
  <c r="BK24" i="73"/>
  <c r="BJ24" i="73"/>
  <c r="BH24" i="73"/>
  <c r="BK23" i="73"/>
  <c r="BJ23" i="73"/>
  <c r="BH23" i="73"/>
  <c r="BK22" i="73"/>
  <c r="BJ22" i="73"/>
  <c r="BH22" i="73"/>
  <c r="BK21" i="73"/>
  <c r="BJ21" i="73"/>
  <c r="BH21" i="73"/>
  <c r="BK20" i="73"/>
  <c r="BJ20" i="73"/>
  <c r="BH20" i="73"/>
  <c r="BK19" i="73"/>
  <c r="BJ19" i="73"/>
  <c r="BH19" i="73"/>
  <c r="BQ18" i="73"/>
  <c r="BK18" i="73"/>
  <c r="BP18" i="73"/>
  <c r="BN18" i="73"/>
  <c r="BJ18" i="73"/>
  <c r="BH18" i="73"/>
  <c r="BK17" i="73"/>
  <c r="BJ17" i="73"/>
  <c r="BH17" i="73"/>
  <c r="BK16" i="73"/>
  <c r="BJ16" i="73"/>
  <c r="BH16" i="73"/>
  <c r="BK15" i="73"/>
  <c r="BJ15" i="73"/>
  <c r="BH15" i="73"/>
  <c r="BK14" i="73"/>
  <c r="BJ14" i="73"/>
  <c r="BH14" i="73"/>
  <c r="BK13" i="73"/>
  <c r="BJ13" i="73"/>
  <c r="BH13" i="73"/>
  <c r="BK12" i="73"/>
  <c r="BJ12" i="73"/>
  <c r="BH12" i="73"/>
  <c r="BD12" i="73"/>
  <c r="BD13" i="73"/>
  <c r="BD14" i="73"/>
  <c r="BD15" i="73"/>
  <c r="BD16" i="73"/>
  <c r="BD17" i="73"/>
  <c r="BD18" i="73"/>
  <c r="BD19" i="73"/>
  <c r="BD20" i="73"/>
  <c r="BD21" i="73"/>
  <c r="BD22" i="73"/>
  <c r="BD23" i="73"/>
  <c r="BD24" i="73"/>
  <c r="BD25" i="73"/>
  <c r="BD26" i="73"/>
  <c r="BD27" i="73"/>
  <c r="BD28" i="73"/>
  <c r="BD29" i="73"/>
  <c r="BD30" i="73"/>
  <c r="BD31" i="73"/>
  <c r="BD32" i="73"/>
  <c r="BD33" i="73"/>
  <c r="BD34" i="73"/>
  <c r="BD35" i="73"/>
  <c r="BD36" i="73"/>
  <c r="BD37" i="73"/>
  <c r="BD38" i="73"/>
  <c r="BD39" i="73"/>
  <c r="BD40" i="73"/>
  <c r="BD41" i="73"/>
  <c r="BD42" i="73"/>
  <c r="BD43" i="73"/>
  <c r="BD44" i="73"/>
  <c r="BD45" i="73"/>
  <c r="BD46" i="73"/>
  <c r="BD48" i="73"/>
  <c r="BC48" i="73" s="1"/>
  <c r="BA48" i="73"/>
  <c r="AY48" i="73"/>
  <c r="AZ48" i="73"/>
  <c r="AX12" i="73"/>
  <c r="AX13" i="73"/>
  <c r="AX14" i="73"/>
  <c r="AX15" i="73"/>
  <c r="AX16" i="73"/>
  <c r="AX17" i="73"/>
  <c r="AX18" i="73"/>
  <c r="AX19" i="73"/>
  <c r="AX20" i="73"/>
  <c r="AX21" i="73"/>
  <c r="AX22" i="73"/>
  <c r="AX23" i="73"/>
  <c r="AX24" i="73"/>
  <c r="AX25" i="73"/>
  <c r="AX26" i="73"/>
  <c r="AX27" i="73"/>
  <c r="AX28" i="73"/>
  <c r="AX29" i="73"/>
  <c r="AX30" i="73"/>
  <c r="AX31" i="73"/>
  <c r="AX32" i="73"/>
  <c r="AX33" i="73"/>
  <c r="AX34" i="73"/>
  <c r="AX35" i="73"/>
  <c r="AX36" i="73"/>
  <c r="AX37" i="73"/>
  <c r="AX38" i="73"/>
  <c r="AX39" i="73"/>
  <c r="AX40" i="73"/>
  <c r="AX41" i="73"/>
  <c r="AX42" i="73"/>
  <c r="AX43" i="73"/>
  <c r="AX44" i="73"/>
  <c r="AX45" i="73"/>
  <c r="AX46" i="73"/>
  <c r="AX48" i="73"/>
  <c r="AW48" i="73" s="1"/>
  <c r="AU48" i="73"/>
  <c r="AV48" i="73"/>
  <c r="AS48" i="73"/>
  <c r="AT48" i="73" s="1"/>
  <c r="AW46" i="73"/>
  <c r="AV46" i="73"/>
  <c r="AT46" i="73"/>
  <c r="AW45" i="73"/>
  <c r="AV45" i="73"/>
  <c r="AT45" i="73"/>
  <c r="AW44" i="73"/>
  <c r="AV44" i="73"/>
  <c r="AT44" i="73"/>
  <c r="AW43" i="73"/>
  <c r="AV43" i="73"/>
  <c r="AT43" i="73"/>
  <c r="AW42" i="73"/>
  <c r="AV42" i="73"/>
  <c r="AT42" i="73"/>
  <c r="AW41" i="73"/>
  <c r="AV41" i="73"/>
  <c r="AT41" i="73"/>
  <c r="AW40" i="73"/>
  <c r="AV40" i="73"/>
  <c r="AT40" i="73"/>
  <c r="AW39" i="73"/>
  <c r="AV39" i="73"/>
  <c r="AT39" i="73"/>
  <c r="AW38" i="73"/>
  <c r="AV38" i="73"/>
  <c r="AT38" i="73"/>
  <c r="BC37" i="73"/>
  <c r="AW37" i="73"/>
  <c r="BB37" i="73"/>
  <c r="AZ37" i="73"/>
  <c r="AV37" i="73"/>
  <c r="AT37" i="73"/>
  <c r="AW36" i="73"/>
  <c r="AV36" i="73"/>
  <c r="AT36" i="73"/>
  <c r="AW35" i="73"/>
  <c r="AV35" i="73"/>
  <c r="AT35" i="73"/>
  <c r="AW34" i="73"/>
  <c r="AV34" i="73"/>
  <c r="AT34" i="73"/>
  <c r="BC33" i="73"/>
  <c r="AW33" i="73"/>
  <c r="BB33" i="73"/>
  <c r="AZ33" i="73"/>
  <c r="AV33" i="73"/>
  <c r="AT33" i="73"/>
  <c r="BC32" i="73"/>
  <c r="AW32" i="73"/>
  <c r="BB32" i="73"/>
  <c r="AZ32" i="73"/>
  <c r="AV32" i="73"/>
  <c r="AT32" i="73"/>
  <c r="AW31" i="73"/>
  <c r="AV31" i="73"/>
  <c r="AT31" i="73"/>
  <c r="AW30" i="73"/>
  <c r="AV30" i="73"/>
  <c r="AT30" i="73"/>
  <c r="AW29" i="73"/>
  <c r="AV29" i="73"/>
  <c r="AT29" i="73"/>
  <c r="BC28" i="73"/>
  <c r="AW28" i="73"/>
  <c r="BB28" i="73"/>
  <c r="AZ28" i="73"/>
  <c r="AV28" i="73"/>
  <c r="AT28" i="73"/>
  <c r="AW27" i="73"/>
  <c r="AV27" i="73"/>
  <c r="AT27" i="73"/>
  <c r="BC26" i="73"/>
  <c r="AW26" i="73"/>
  <c r="BB26" i="73"/>
  <c r="AZ26" i="73"/>
  <c r="AV26" i="73"/>
  <c r="AT26" i="73"/>
  <c r="AW25" i="73"/>
  <c r="AV25" i="73"/>
  <c r="AT25" i="73"/>
  <c r="AW24" i="73"/>
  <c r="AV24" i="73"/>
  <c r="AT24" i="73"/>
  <c r="AW23" i="73"/>
  <c r="AV23" i="73"/>
  <c r="AT23" i="73"/>
  <c r="AW22" i="73"/>
  <c r="AV22" i="73"/>
  <c r="AT22" i="73"/>
  <c r="AW21" i="73"/>
  <c r="AV21" i="73"/>
  <c r="AT21" i="73"/>
  <c r="AW20" i="73"/>
  <c r="AV20" i="73"/>
  <c r="AT20" i="73"/>
  <c r="AW19" i="73"/>
  <c r="AV19" i="73"/>
  <c r="AT19" i="73"/>
  <c r="AW18" i="73"/>
  <c r="AV18" i="73"/>
  <c r="AT18" i="73"/>
  <c r="AW17" i="73"/>
  <c r="AV17" i="73"/>
  <c r="AT17" i="73"/>
  <c r="AW16" i="73"/>
  <c r="AV16" i="73"/>
  <c r="AT16" i="73"/>
  <c r="AW15" i="73"/>
  <c r="AV15" i="73"/>
  <c r="AT15" i="73"/>
  <c r="AW14" i="73"/>
  <c r="AV14" i="73"/>
  <c r="AT14" i="73"/>
  <c r="AW13" i="73"/>
  <c r="AV13" i="73"/>
  <c r="AT13" i="73"/>
  <c r="AW12" i="73"/>
  <c r="AV12" i="73"/>
  <c r="AT12" i="73"/>
  <c r="AP12" i="73"/>
  <c r="AP13" i="73"/>
  <c r="AP14" i="73"/>
  <c r="AP15" i="73"/>
  <c r="AP16" i="73"/>
  <c r="AP17" i="73"/>
  <c r="AP18" i="73"/>
  <c r="AP19" i="73"/>
  <c r="AP20" i="73"/>
  <c r="AP21" i="73"/>
  <c r="AP22" i="73"/>
  <c r="AP23" i="73"/>
  <c r="AP24" i="73"/>
  <c r="AP25" i="73"/>
  <c r="AP26" i="73"/>
  <c r="AP27" i="73"/>
  <c r="AP28" i="73"/>
  <c r="AP29" i="73"/>
  <c r="AP30" i="73"/>
  <c r="AP31" i="73"/>
  <c r="AP32" i="73"/>
  <c r="AP33" i="73"/>
  <c r="AP34" i="73"/>
  <c r="AP35" i="73"/>
  <c r="AP36" i="73"/>
  <c r="AP37" i="73"/>
  <c r="AP38" i="73"/>
  <c r="AP39" i="73"/>
  <c r="AP40" i="73"/>
  <c r="AP48" i="73" s="1"/>
  <c r="AP41" i="73"/>
  <c r="AP42" i="73"/>
  <c r="AP43" i="73"/>
  <c r="AP44" i="73"/>
  <c r="AP45" i="73"/>
  <c r="AP46" i="73"/>
  <c r="AM48" i="73"/>
  <c r="AK48" i="73"/>
  <c r="AL48" i="73" s="1"/>
  <c r="AJ12" i="73"/>
  <c r="AJ13" i="73"/>
  <c r="AJ14" i="73"/>
  <c r="AJ15" i="73"/>
  <c r="AJ16" i="73"/>
  <c r="AJ17" i="73"/>
  <c r="AJ18" i="73"/>
  <c r="AJ19" i="73"/>
  <c r="AJ20" i="73"/>
  <c r="AJ21" i="73"/>
  <c r="AJ22" i="73"/>
  <c r="AJ23" i="73"/>
  <c r="AJ24" i="73"/>
  <c r="AJ25" i="73"/>
  <c r="AJ26" i="73"/>
  <c r="AJ27" i="73"/>
  <c r="AJ28" i="73"/>
  <c r="AJ29" i="73"/>
  <c r="AJ30" i="73"/>
  <c r="AJ31" i="73"/>
  <c r="AJ32" i="73"/>
  <c r="AJ33" i="73"/>
  <c r="AJ34" i="73"/>
  <c r="AJ35" i="73"/>
  <c r="AJ36" i="73"/>
  <c r="AJ37" i="73"/>
  <c r="AJ38" i="73"/>
  <c r="AJ39" i="73"/>
  <c r="AJ40" i="73"/>
  <c r="AJ41" i="73"/>
  <c r="AJ42" i="73"/>
  <c r="AJ43" i="73"/>
  <c r="AJ44" i="73"/>
  <c r="AJ48" i="73" s="1"/>
  <c r="AJ45" i="73"/>
  <c r="AJ46" i="73"/>
  <c r="AG48" i="73"/>
  <c r="AE48" i="73"/>
  <c r="AF48" i="73" s="1"/>
  <c r="AI46" i="73"/>
  <c r="AH46" i="73"/>
  <c r="AF46" i="73"/>
  <c r="AI45" i="73"/>
  <c r="AH45" i="73"/>
  <c r="AF45" i="73"/>
  <c r="AI44" i="73"/>
  <c r="AH44" i="73"/>
  <c r="AF44" i="73"/>
  <c r="AI43" i="73"/>
  <c r="AH43" i="73"/>
  <c r="AF43" i="73"/>
  <c r="AO42" i="73"/>
  <c r="AI42" i="73"/>
  <c r="AN42" i="73"/>
  <c r="AL42" i="73"/>
  <c r="AH42" i="73"/>
  <c r="AF42" i="73"/>
  <c r="AO41" i="73"/>
  <c r="AI41" i="73"/>
  <c r="AN41" i="73"/>
  <c r="AL41" i="73"/>
  <c r="AH41" i="73"/>
  <c r="AF41" i="73"/>
  <c r="AI40" i="73"/>
  <c r="AH40" i="73"/>
  <c r="AF40" i="73"/>
  <c r="AI39" i="73"/>
  <c r="AH39" i="73"/>
  <c r="AF39" i="73"/>
  <c r="AI38" i="73"/>
  <c r="AH38" i="73"/>
  <c r="AF38" i="73"/>
  <c r="AO37" i="73"/>
  <c r="AI37" i="73"/>
  <c r="AN37" i="73"/>
  <c r="AL37" i="73"/>
  <c r="AH37" i="73"/>
  <c r="AF37" i="73"/>
  <c r="AI36" i="73"/>
  <c r="AH36" i="73"/>
  <c r="AF36" i="73"/>
  <c r="AI35" i="73"/>
  <c r="AH35" i="73"/>
  <c r="AF35" i="73"/>
  <c r="AO34" i="73"/>
  <c r="AI34" i="73"/>
  <c r="AN34" i="73"/>
  <c r="AL34" i="73"/>
  <c r="AH34" i="73"/>
  <c r="AF34" i="73"/>
  <c r="AO33" i="73"/>
  <c r="AI33" i="73"/>
  <c r="AN33" i="73"/>
  <c r="AL33" i="73"/>
  <c r="AH33" i="73"/>
  <c r="AF33" i="73"/>
  <c r="AO32" i="73"/>
  <c r="AI32" i="73"/>
  <c r="AN32" i="73"/>
  <c r="AL32" i="73"/>
  <c r="AH32" i="73"/>
  <c r="AF32" i="73"/>
  <c r="AI31" i="73"/>
  <c r="AH31" i="73"/>
  <c r="AF31" i="73"/>
  <c r="AI30" i="73"/>
  <c r="AH30" i="73"/>
  <c r="AF30" i="73"/>
  <c r="AI29" i="73"/>
  <c r="AH29" i="73"/>
  <c r="AF29" i="73"/>
  <c r="AO28" i="73"/>
  <c r="AI28" i="73"/>
  <c r="AN28" i="73"/>
  <c r="AL28" i="73"/>
  <c r="AH28" i="73"/>
  <c r="AF28" i="73"/>
  <c r="AI27" i="73"/>
  <c r="AH27" i="73"/>
  <c r="AF27" i="73"/>
  <c r="AO26" i="73"/>
  <c r="AI26" i="73"/>
  <c r="AN26" i="73"/>
  <c r="AL26" i="73"/>
  <c r="AH26" i="73"/>
  <c r="AF26" i="73"/>
  <c r="AI25" i="73"/>
  <c r="AH25" i="73"/>
  <c r="AF25" i="73"/>
  <c r="AI24" i="73"/>
  <c r="AH24" i="73"/>
  <c r="AF24" i="73"/>
  <c r="AI23" i="73"/>
  <c r="AH23" i="73"/>
  <c r="AF23" i="73"/>
  <c r="AI22" i="73"/>
  <c r="AH22" i="73"/>
  <c r="AF22" i="73"/>
  <c r="AI21" i="73"/>
  <c r="AH21" i="73"/>
  <c r="AF21" i="73"/>
  <c r="AI20" i="73"/>
  <c r="AH20" i="73"/>
  <c r="AF20" i="73"/>
  <c r="AI19" i="73"/>
  <c r="AH19" i="73"/>
  <c r="AF19" i="73"/>
  <c r="AI18" i="73"/>
  <c r="AH18" i="73"/>
  <c r="AF18" i="73"/>
  <c r="AI17" i="73"/>
  <c r="AH17" i="73"/>
  <c r="AF17" i="73"/>
  <c r="AI16" i="73"/>
  <c r="AH16" i="73"/>
  <c r="AF16" i="73"/>
  <c r="AI15" i="73"/>
  <c r="AH15" i="73"/>
  <c r="AF15" i="73"/>
  <c r="AI14" i="73"/>
  <c r="AH14" i="73"/>
  <c r="AF14" i="73"/>
  <c r="AI13" i="73"/>
  <c r="AH13" i="73"/>
  <c r="AF13" i="73"/>
  <c r="AI12" i="73"/>
  <c r="AH12" i="73"/>
  <c r="AF12" i="73"/>
  <c r="AB12" i="73"/>
  <c r="AB13" i="73"/>
  <c r="AB14" i="73"/>
  <c r="AB15" i="73"/>
  <c r="AB16" i="73"/>
  <c r="AB17" i="73"/>
  <c r="AB18" i="73"/>
  <c r="AB19" i="73"/>
  <c r="AB20" i="73"/>
  <c r="AB21" i="73"/>
  <c r="AB22" i="73"/>
  <c r="AB23" i="73"/>
  <c r="AB24" i="73"/>
  <c r="AB25" i="73"/>
  <c r="AB26" i="73"/>
  <c r="AB27" i="73"/>
  <c r="AB28" i="73"/>
  <c r="AB29" i="73"/>
  <c r="AB30" i="73"/>
  <c r="AB31" i="73"/>
  <c r="AB32" i="73"/>
  <c r="AB33" i="73"/>
  <c r="AB34" i="73"/>
  <c r="AB35" i="73"/>
  <c r="AB36" i="73"/>
  <c r="AB37" i="73"/>
  <c r="AB38" i="73"/>
  <c r="AB39" i="73"/>
  <c r="AB40" i="73"/>
  <c r="AB41" i="73"/>
  <c r="AB42" i="73"/>
  <c r="AB43" i="73"/>
  <c r="AB44" i="73"/>
  <c r="AB45" i="73"/>
  <c r="AB46" i="73"/>
  <c r="AB48" i="73"/>
  <c r="AA48" i="73" s="1"/>
  <c r="Y48" i="73"/>
  <c r="Z48" i="73" s="1"/>
  <c r="W48" i="73"/>
  <c r="X48" i="73" s="1"/>
  <c r="V12" i="73"/>
  <c r="V13" i="73"/>
  <c r="V14" i="73"/>
  <c r="V15" i="73"/>
  <c r="V16" i="73"/>
  <c r="V17" i="73"/>
  <c r="V18" i="73"/>
  <c r="V19" i="73"/>
  <c r="V20" i="73"/>
  <c r="V21" i="73"/>
  <c r="V22" i="73"/>
  <c r="V23" i="73"/>
  <c r="V24" i="73"/>
  <c r="V25" i="73"/>
  <c r="V26" i="73"/>
  <c r="V27" i="73"/>
  <c r="V28" i="73"/>
  <c r="V29" i="73"/>
  <c r="V30" i="73"/>
  <c r="V31" i="73"/>
  <c r="V32" i="73"/>
  <c r="V33" i="73"/>
  <c r="V34" i="73"/>
  <c r="V35" i="73"/>
  <c r="V36" i="73"/>
  <c r="V48" i="73" s="1"/>
  <c r="V37" i="73"/>
  <c r="V38" i="73"/>
  <c r="V39" i="73"/>
  <c r="V40" i="73"/>
  <c r="V41" i="73"/>
  <c r="V42" i="73"/>
  <c r="V43" i="73"/>
  <c r="V44" i="73"/>
  <c r="V45" i="73"/>
  <c r="V46" i="73"/>
  <c r="T46" i="73" s="1"/>
  <c r="S48" i="73"/>
  <c r="Q48" i="73"/>
  <c r="R48" i="73" s="1"/>
  <c r="U46" i="73"/>
  <c r="R46" i="73"/>
  <c r="U45" i="73"/>
  <c r="T45" i="73"/>
  <c r="R45" i="73"/>
  <c r="U44" i="73"/>
  <c r="T44" i="73"/>
  <c r="R44" i="73"/>
  <c r="U43" i="73"/>
  <c r="T43" i="73"/>
  <c r="R43" i="73"/>
  <c r="U42" i="73"/>
  <c r="T42" i="73"/>
  <c r="R42" i="73"/>
  <c r="AA41" i="73"/>
  <c r="U41" i="73"/>
  <c r="Z41" i="73"/>
  <c r="X41" i="73"/>
  <c r="T41" i="73"/>
  <c r="R41" i="73"/>
  <c r="U40" i="73"/>
  <c r="T40" i="73"/>
  <c r="R40" i="73"/>
  <c r="U39" i="73"/>
  <c r="T39" i="73"/>
  <c r="R39" i="73"/>
  <c r="U38" i="73"/>
  <c r="T38" i="73"/>
  <c r="R38" i="73"/>
  <c r="AA37" i="73"/>
  <c r="U37" i="73"/>
  <c r="Z37" i="73"/>
  <c r="X37" i="73"/>
  <c r="T37" i="73"/>
  <c r="R37" i="73"/>
  <c r="U36" i="73"/>
  <c r="T36" i="73"/>
  <c r="R36" i="73"/>
  <c r="U35" i="73"/>
  <c r="T35" i="73"/>
  <c r="R35" i="73"/>
  <c r="U34" i="73"/>
  <c r="T34" i="73"/>
  <c r="R34" i="73"/>
  <c r="AA33" i="73"/>
  <c r="U33" i="73"/>
  <c r="Z33" i="73"/>
  <c r="X33" i="73"/>
  <c r="T33" i="73"/>
  <c r="R33" i="73"/>
  <c r="AA32" i="73"/>
  <c r="U32" i="73"/>
  <c r="Z32" i="73"/>
  <c r="X32" i="73"/>
  <c r="T32" i="73"/>
  <c r="R32" i="73"/>
  <c r="U31" i="73"/>
  <c r="T31" i="73"/>
  <c r="R31" i="73"/>
  <c r="U30" i="73"/>
  <c r="T30" i="73"/>
  <c r="R30" i="73"/>
  <c r="U29" i="73"/>
  <c r="T29" i="73"/>
  <c r="R29" i="73"/>
  <c r="AA28" i="73"/>
  <c r="U28" i="73"/>
  <c r="Z28" i="73"/>
  <c r="X28" i="73"/>
  <c r="T28" i="73"/>
  <c r="R28" i="73"/>
  <c r="U27" i="73"/>
  <c r="T27" i="73"/>
  <c r="R27" i="73"/>
  <c r="AA26" i="73"/>
  <c r="U26" i="73"/>
  <c r="Z26" i="73"/>
  <c r="X26" i="73"/>
  <c r="T26" i="73"/>
  <c r="R26" i="73"/>
  <c r="U25" i="73"/>
  <c r="T25" i="73"/>
  <c r="R25" i="73"/>
  <c r="U24" i="73"/>
  <c r="T24" i="73"/>
  <c r="R24" i="73"/>
  <c r="U23" i="73"/>
  <c r="T23" i="73"/>
  <c r="R23" i="73"/>
  <c r="U22" i="73"/>
  <c r="T22" i="73"/>
  <c r="R22" i="73"/>
  <c r="U21" i="73"/>
  <c r="T21" i="73"/>
  <c r="R21" i="73"/>
  <c r="U20" i="73"/>
  <c r="T20" i="73"/>
  <c r="R20" i="73"/>
  <c r="U19" i="73"/>
  <c r="T19" i="73"/>
  <c r="R19" i="73"/>
  <c r="AA18" i="73"/>
  <c r="U18" i="73"/>
  <c r="Z18" i="73"/>
  <c r="X18" i="73"/>
  <c r="T18" i="73"/>
  <c r="R18" i="73"/>
  <c r="U17" i="73"/>
  <c r="T17" i="73"/>
  <c r="R17" i="73"/>
  <c r="U16" i="73"/>
  <c r="T16" i="73"/>
  <c r="R16" i="73"/>
  <c r="U15" i="73"/>
  <c r="T15" i="73"/>
  <c r="R15" i="73"/>
  <c r="U14" i="73"/>
  <c r="T14" i="73"/>
  <c r="R14" i="73"/>
  <c r="U13" i="73"/>
  <c r="T13" i="73"/>
  <c r="R13" i="73"/>
  <c r="U12" i="73"/>
  <c r="T12" i="73"/>
  <c r="R12" i="73"/>
  <c r="N12" i="73"/>
  <c r="N13" i="73"/>
  <c r="N14" i="73"/>
  <c r="N15" i="73"/>
  <c r="N16" i="73"/>
  <c r="N17" i="73"/>
  <c r="N18" i="73"/>
  <c r="N19" i="73"/>
  <c r="N20" i="73"/>
  <c r="N21" i="73"/>
  <c r="N22" i="73"/>
  <c r="N23" i="73"/>
  <c r="N24" i="73"/>
  <c r="N25" i="73"/>
  <c r="N26" i="73"/>
  <c r="N48" i="73" s="1"/>
  <c r="N27" i="73"/>
  <c r="N28" i="73"/>
  <c r="N29" i="73"/>
  <c r="N30" i="73"/>
  <c r="N31" i="73"/>
  <c r="N32" i="73"/>
  <c r="N33" i="73"/>
  <c r="N34" i="73"/>
  <c r="N35" i="73"/>
  <c r="N36" i="73"/>
  <c r="N37" i="73"/>
  <c r="N38" i="73"/>
  <c r="N39" i="73"/>
  <c r="N40" i="73"/>
  <c r="N41" i="73"/>
  <c r="N42" i="73"/>
  <c r="N43" i="73"/>
  <c r="N44" i="73"/>
  <c r="N45" i="73"/>
  <c r="N46" i="73"/>
  <c r="K48" i="73"/>
  <c r="I48" i="73"/>
  <c r="H12" i="73"/>
  <c r="H13" i="73"/>
  <c r="H14" i="73"/>
  <c r="H15" i="73"/>
  <c r="H16" i="73"/>
  <c r="H17" i="73"/>
  <c r="H18" i="73"/>
  <c r="H19" i="73"/>
  <c r="H20" i="73"/>
  <c r="H21" i="73"/>
  <c r="H22" i="73"/>
  <c r="H23" i="73"/>
  <c r="H24" i="73"/>
  <c r="H25" i="73"/>
  <c r="H26" i="73"/>
  <c r="H27" i="73"/>
  <c r="H28" i="73"/>
  <c r="H29" i="73"/>
  <c r="H30" i="73"/>
  <c r="H31" i="73"/>
  <c r="H32" i="73"/>
  <c r="H33" i="73"/>
  <c r="H34" i="73"/>
  <c r="H35" i="73"/>
  <c r="H36" i="73"/>
  <c r="H37" i="73"/>
  <c r="H38" i="73"/>
  <c r="H39" i="73"/>
  <c r="H40" i="73"/>
  <c r="H41" i="73"/>
  <c r="H42" i="73"/>
  <c r="H43" i="73"/>
  <c r="H44" i="73"/>
  <c r="H45" i="73"/>
  <c r="H46" i="73"/>
  <c r="H48" i="73"/>
  <c r="G48" i="73" s="1"/>
  <c r="E48" i="73"/>
  <c r="C48" i="73"/>
  <c r="D48" i="73"/>
  <c r="G46" i="73"/>
  <c r="F46" i="73"/>
  <c r="D46" i="73"/>
  <c r="G45" i="73"/>
  <c r="F45" i="73"/>
  <c r="D45" i="73"/>
  <c r="G44" i="73"/>
  <c r="F44" i="73"/>
  <c r="D44" i="73"/>
  <c r="G43" i="73"/>
  <c r="F43" i="73"/>
  <c r="D43" i="73"/>
  <c r="M42" i="73"/>
  <c r="G42" i="73"/>
  <c r="L42" i="73"/>
  <c r="J42" i="73"/>
  <c r="F42" i="73"/>
  <c r="D42" i="73"/>
  <c r="M41" i="73"/>
  <c r="G41" i="73"/>
  <c r="L41" i="73"/>
  <c r="J41" i="73"/>
  <c r="F41" i="73"/>
  <c r="D41" i="73"/>
  <c r="G40" i="73"/>
  <c r="F40" i="73"/>
  <c r="D40" i="73"/>
  <c r="G39" i="73"/>
  <c r="F39" i="73"/>
  <c r="D39" i="73"/>
  <c r="G38" i="73"/>
  <c r="F38" i="73"/>
  <c r="D38" i="73"/>
  <c r="M37" i="73"/>
  <c r="G37" i="73"/>
  <c r="L37" i="73"/>
  <c r="J37" i="73"/>
  <c r="F37" i="73"/>
  <c r="D37" i="73"/>
  <c r="G36" i="73"/>
  <c r="F36" i="73"/>
  <c r="D36" i="73"/>
  <c r="G35" i="73"/>
  <c r="F35" i="73"/>
  <c r="D35" i="73"/>
  <c r="M34" i="73"/>
  <c r="G34" i="73"/>
  <c r="L34" i="73"/>
  <c r="J34" i="73"/>
  <c r="F34" i="73"/>
  <c r="D34" i="73"/>
  <c r="M33" i="73"/>
  <c r="G33" i="73"/>
  <c r="L33" i="73"/>
  <c r="J33" i="73"/>
  <c r="F33" i="73"/>
  <c r="D33" i="73"/>
  <c r="M32" i="73"/>
  <c r="G32" i="73"/>
  <c r="L32" i="73"/>
  <c r="J32" i="73"/>
  <c r="F32" i="73"/>
  <c r="D32" i="73"/>
  <c r="G31" i="73"/>
  <c r="F31" i="73"/>
  <c r="D31" i="73"/>
  <c r="G30" i="73"/>
  <c r="F30" i="73"/>
  <c r="D30" i="73"/>
  <c r="G29" i="73"/>
  <c r="F29" i="73"/>
  <c r="D29" i="73"/>
  <c r="M28" i="73"/>
  <c r="G28" i="73"/>
  <c r="L28" i="73"/>
  <c r="J28" i="73"/>
  <c r="F28" i="73"/>
  <c r="D28" i="73"/>
  <c r="G27" i="73"/>
  <c r="F27" i="73"/>
  <c r="D27" i="73"/>
  <c r="M26" i="73"/>
  <c r="G26" i="73"/>
  <c r="L26" i="73"/>
  <c r="J26" i="73"/>
  <c r="F26" i="73"/>
  <c r="D26" i="73"/>
  <c r="G25" i="73"/>
  <c r="F25" i="73"/>
  <c r="D25" i="73"/>
  <c r="G24" i="73"/>
  <c r="F24" i="73"/>
  <c r="D24" i="73"/>
  <c r="G23" i="73"/>
  <c r="F23" i="73"/>
  <c r="D23" i="73"/>
  <c r="G22" i="73"/>
  <c r="F22" i="73"/>
  <c r="D22" i="73"/>
  <c r="G21" i="73"/>
  <c r="F21" i="73"/>
  <c r="D21" i="73"/>
  <c r="G20" i="73"/>
  <c r="F20" i="73"/>
  <c r="D20" i="73"/>
  <c r="G19" i="73"/>
  <c r="F19" i="73"/>
  <c r="D19" i="73"/>
  <c r="M18" i="73"/>
  <c r="G18" i="73"/>
  <c r="L18" i="73"/>
  <c r="J18" i="73"/>
  <c r="F18" i="73"/>
  <c r="D18" i="73"/>
  <c r="G17" i="73"/>
  <c r="F17" i="73"/>
  <c r="D17" i="73"/>
  <c r="G16" i="73"/>
  <c r="F16" i="73"/>
  <c r="D16" i="73"/>
  <c r="G15" i="73"/>
  <c r="F15" i="73"/>
  <c r="D15" i="73"/>
  <c r="G14" i="73"/>
  <c r="F14" i="73"/>
  <c r="D14" i="73"/>
  <c r="G13" i="73"/>
  <c r="F13" i="73"/>
  <c r="D13" i="73"/>
  <c r="G12" i="73"/>
  <c r="F12" i="73"/>
  <c r="D12" i="73"/>
  <c r="AN10" i="71"/>
  <c r="AN11" i="71"/>
  <c r="AN12" i="71"/>
  <c r="AN13" i="71"/>
  <c r="AN14" i="71"/>
  <c r="AN15" i="71"/>
  <c r="AN16" i="71"/>
  <c r="AN17" i="71"/>
  <c r="AN18" i="71"/>
  <c r="AN19" i="71"/>
  <c r="AN20" i="71"/>
  <c r="AN21" i="71"/>
  <c r="AN22" i="71"/>
  <c r="AN23" i="71"/>
  <c r="AN24" i="71"/>
  <c r="AN25" i="71"/>
  <c r="AN26" i="71"/>
  <c r="AN27" i="71"/>
  <c r="AN28" i="71"/>
  <c r="AN29" i="71"/>
  <c r="AN30" i="71"/>
  <c r="AN31" i="71"/>
  <c r="AN32" i="71"/>
  <c r="AN33" i="71"/>
  <c r="AN34" i="71"/>
  <c r="AN35" i="71"/>
  <c r="AN36" i="71"/>
  <c r="AN37" i="71"/>
  <c r="AN38" i="71"/>
  <c r="AN39" i="71"/>
  <c r="AN40" i="71"/>
  <c r="AN41" i="71"/>
  <c r="AN42" i="71"/>
  <c r="AN43" i="71"/>
  <c r="AN44" i="71"/>
  <c r="AN46" i="71"/>
  <c r="AM46" i="71"/>
  <c r="AL46" i="71"/>
  <c r="AK46" i="71"/>
  <c r="AJ46" i="71"/>
  <c r="AI46" i="71"/>
  <c r="AH46" i="71"/>
  <c r="AG46" i="71"/>
  <c r="AF46" i="71"/>
  <c r="AA10" i="71"/>
  <c r="AA11" i="71"/>
  <c r="AA12" i="71"/>
  <c r="AA13" i="71"/>
  <c r="AA14" i="71"/>
  <c r="AA15" i="71"/>
  <c r="AA16" i="71"/>
  <c r="AA17" i="71"/>
  <c r="AA18" i="71"/>
  <c r="AA19" i="71"/>
  <c r="AA20" i="71"/>
  <c r="AA21" i="71"/>
  <c r="AA22" i="71"/>
  <c r="AA23" i="71"/>
  <c r="AA24" i="71"/>
  <c r="AA25" i="71"/>
  <c r="AA26" i="71"/>
  <c r="AA27" i="71"/>
  <c r="AA28" i="71"/>
  <c r="AA29" i="71"/>
  <c r="AA30" i="71"/>
  <c r="AA31" i="71"/>
  <c r="AA32" i="71"/>
  <c r="AA33" i="71"/>
  <c r="AA34" i="71"/>
  <c r="AA35" i="71"/>
  <c r="AA36" i="71"/>
  <c r="AA37" i="71"/>
  <c r="AA38" i="71"/>
  <c r="AA39" i="71"/>
  <c r="AA40" i="71"/>
  <c r="AA41" i="71"/>
  <c r="AA42" i="71"/>
  <c r="AA43" i="71"/>
  <c r="AA44" i="71"/>
  <c r="AA46" i="71"/>
  <c r="Z46" i="71"/>
  <c r="Y46" i="71"/>
  <c r="X46" i="71"/>
  <c r="W46" i="71"/>
  <c r="V46" i="71"/>
  <c r="U46" i="71"/>
  <c r="T46" i="71"/>
  <c r="S46" i="71"/>
  <c r="K10" i="71"/>
  <c r="K11" i="71"/>
  <c r="K12" i="71"/>
  <c r="K13" i="71"/>
  <c r="K14" i="71"/>
  <c r="K15" i="71"/>
  <c r="K16" i="71"/>
  <c r="K17" i="71"/>
  <c r="K18" i="71"/>
  <c r="K19" i="71"/>
  <c r="K20" i="71"/>
  <c r="K21" i="71"/>
  <c r="K22" i="71"/>
  <c r="K23" i="71"/>
  <c r="K24" i="71"/>
  <c r="K25" i="71"/>
  <c r="K26" i="71"/>
  <c r="K27" i="71"/>
  <c r="K28" i="71"/>
  <c r="K29" i="71"/>
  <c r="K30" i="71"/>
  <c r="K31" i="71"/>
  <c r="K32" i="71"/>
  <c r="K33" i="71"/>
  <c r="K34" i="71"/>
  <c r="K35" i="71"/>
  <c r="K36" i="71"/>
  <c r="K37" i="71"/>
  <c r="K38" i="71"/>
  <c r="K39" i="71"/>
  <c r="K40" i="71"/>
  <c r="K41" i="71"/>
  <c r="K42" i="71"/>
  <c r="K43" i="71"/>
  <c r="K44" i="71"/>
  <c r="K46" i="71"/>
  <c r="J46" i="71"/>
  <c r="I46" i="71"/>
  <c r="H46" i="71"/>
  <c r="G46" i="71"/>
  <c r="F46" i="71"/>
  <c r="E46" i="71"/>
  <c r="D46" i="71"/>
  <c r="C46" i="71"/>
  <c r="AM10" i="70"/>
  <c r="AM11" i="70"/>
  <c r="AM12" i="70"/>
  <c r="AM13" i="70"/>
  <c r="AM14" i="70"/>
  <c r="AM15" i="70"/>
  <c r="AM16" i="70"/>
  <c r="AM17" i="70"/>
  <c r="AM18" i="70"/>
  <c r="AM19" i="70"/>
  <c r="AM20" i="70"/>
  <c r="AM21" i="70"/>
  <c r="AM22" i="70"/>
  <c r="AM23" i="70"/>
  <c r="AM24" i="70"/>
  <c r="AM25" i="70"/>
  <c r="AM26" i="70"/>
  <c r="AM27" i="70"/>
  <c r="AM28" i="70"/>
  <c r="AM29" i="70"/>
  <c r="AM30" i="70"/>
  <c r="AM31" i="70"/>
  <c r="AM32" i="70"/>
  <c r="AM33" i="70"/>
  <c r="AM34" i="70"/>
  <c r="AM35" i="70"/>
  <c r="AM36" i="70"/>
  <c r="AM37" i="70"/>
  <c r="AM38" i="70"/>
  <c r="AM39" i="70"/>
  <c r="AM40" i="70"/>
  <c r="AM41" i="70"/>
  <c r="AM42" i="70"/>
  <c r="AM43" i="70"/>
  <c r="AM44" i="70"/>
  <c r="AM46" i="70"/>
  <c r="AL46" i="70"/>
  <c r="AK46" i="70"/>
  <c r="AJ46" i="70"/>
  <c r="AI46" i="70"/>
  <c r="AH46" i="70"/>
  <c r="AG46" i="70"/>
  <c r="AF46" i="70"/>
  <c r="AE46" i="70"/>
  <c r="Y10" i="70"/>
  <c r="Y11" i="70"/>
  <c r="Y12" i="70"/>
  <c r="Y13" i="70"/>
  <c r="Y14" i="70"/>
  <c r="Y15" i="70"/>
  <c r="Y16" i="70"/>
  <c r="Y17" i="70"/>
  <c r="Y18" i="70"/>
  <c r="Y19" i="70"/>
  <c r="Y20" i="70"/>
  <c r="Y21" i="70"/>
  <c r="Y22" i="70"/>
  <c r="Y23" i="70"/>
  <c r="Y24" i="70"/>
  <c r="Y25" i="70"/>
  <c r="Y26" i="70"/>
  <c r="Y27" i="70"/>
  <c r="Y28" i="70"/>
  <c r="Y29" i="70"/>
  <c r="Y30" i="70"/>
  <c r="Y31" i="70"/>
  <c r="Y32" i="70"/>
  <c r="Y33" i="70"/>
  <c r="Y34" i="70"/>
  <c r="Y35" i="70"/>
  <c r="Y36" i="70"/>
  <c r="Y37" i="70"/>
  <c r="Y38" i="70"/>
  <c r="Y39" i="70"/>
  <c r="Y40" i="70"/>
  <c r="Y41" i="70"/>
  <c r="Y42" i="70"/>
  <c r="Y43" i="70"/>
  <c r="Y44" i="70"/>
  <c r="Y46" i="70"/>
  <c r="X46" i="70"/>
  <c r="W46" i="70"/>
  <c r="V46" i="70"/>
  <c r="U46" i="70"/>
  <c r="T46" i="70"/>
  <c r="S46" i="70"/>
  <c r="R46" i="70"/>
  <c r="Q46" i="70"/>
  <c r="K10" i="70"/>
  <c r="K11" i="70"/>
  <c r="K12" i="70"/>
  <c r="K13" i="70"/>
  <c r="K14" i="70"/>
  <c r="K15" i="70"/>
  <c r="K16" i="70"/>
  <c r="K17" i="70"/>
  <c r="K18" i="70"/>
  <c r="K19" i="70"/>
  <c r="K20" i="70"/>
  <c r="K21" i="70"/>
  <c r="K22" i="70"/>
  <c r="K23" i="70"/>
  <c r="K24" i="70"/>
  <c r="K25" i="70"/>
  <c r="K26" i="70"/>
  <c r="K27" i="70"/>
  <c r="K28" i="70"/>
  <c r="K29" i="70"/>
  <c r="K30" i="70"/>
  <c r="K31" i="70"/>
  <c r="K32" i="70"/>
  <c r="K33" i="70"/>
  <c r="K34" i="70"/>
  <c r="K35" i="70"/>
  <c r="K36" i="70"/>
  <c r="K37" i="70"/>
  <c r="K38" i="70"/>
  <c r="K39" i="70"/>
  <c r="K40" i="70"/>
  <c r="K41" i="70"/>
  <c r="K42" i="70"/>
  <c r="K43" i="70"/>
  <c r="K44" i="70"/>
  <c r="K46" i="70"/>
  <c r="J46" i="70"/>
  <c r="I46" i="70"/>
  <c r="H46" i="70"/>
  <c r="G46" i="70"/>
  <c r="F46" i="70"/>
  <c r="E46" i="70"/>
  <c r="D46" i="70"/>
  <c r="C46" i="70"/>
  <c r="O9" i="69"/>
  <c r="P9" i="69"/>
  <c r="Q9" i="69"/>
  <c r="O10" i="69"/>
  <c r="P10" i="69"/>
  <c r="Q10" i="69" s="1"/>
  <c r="O11" i="69"/>
  <c r="P11" i="69"/>
  <c r="Q11" i="69"/>
  <c r="O12" i="69"/>
  <c r="P12" i="69"/>
  <c r="Q12" i="69" s="1"/>
  <c r="O13" i="69"/>
  <c r="P13" i="69"/>
  <c r="Q13" i="69"/>
  <c r="O14" i="69"/>
  <c r="P14" i="69"/>
  <c r="Q14" i="69" s="1"/>
  <c r="O15" i="69"/>
  <c r="P15" i="69"/>
  <c r="Q15" i="69"/>
  <c r="O16" i="69"/>
  <c r="P16" i="69"/>
  <c r="Q16" i="69" s="1"/>
  <c r="O17" i="69"/>
  <c r="P17" i="69"/>
  <c r="Q17" i="69"/>
  <c r="O18" i="69"/>
  <c r="P18" i="69"/>
  <c r="Q18" i="69" s="1"/>
  <c r="O19" i="69"/>
  <c r="P19" i="69"/>
  <c r="Q19" i="69"/>
  <c r="O20" i="69"/>
  <c r="P20" i="69"/>
  <c r="Q20" i="69" s="1"/>
  <c r="O21" i="69"/>
  <c r="P21" i="69"/>
  <c r="Q21" i="69"/>
  <c r="O22" i="69"/>
  <c r="P22" i="69"/>
  <c r="Q22" i="69" s="1"/>
  <c r="O23" i="69"/>
  <c r="P23" i="69"/>
  <c r="Q23" i="69"/>
  <c r="O24" i="69"/>
  <c r="P24" i="69"/>
  <c r="Q24" i="69" s="1"/>
  <c r="O25" i="69"/>
  <c r="P25" i="69"/>
  <c r="Q25" i="69"/>
  <c r="O26" i="69"/>
  <c r="P26" i="69"/>
  <c r="Q26" i="69" s="1"/>
  <c r="O27" i="69"/>
  <c r="P27" i="69"/>
  <c r="Q27" i="69"/>
  <c r="O28" i="69"/>
  <c r="P28" i="69"/>
  <c r="Q28" i="69" s="1"/>
  <c r="O29" i="69"/>
  <c r="P29" i="69"/>
  <c r="Q29" i="69"/>
  <c r="O30" i="69"/>
  <c r="P30" i="69"/>
  <c r="Q30" i="69" s="1"/>
  <c r="O31" i="69"/>
  <c r="P31" i="69"/>
  <c r="Q31" i="69"/>
  <c r="O32" i="69"/>
  <c r="P32" i="69"/>
  <c r="Q32" i="69" s="1"/>
  <c r="O33" i="69"/>
  <c r="P33" i="69"/>
  <c r="Q33" i="69"/>
  <c r="O34" i="69"/>
  <c r="P34" i="69"/>
  <c r="Q34" i="69" s="1"/>
  <c r="O35" i="69"/>
  <c r="P35" i="69"/>
  <c r="Q35" i="69"/>
  <c r="O36" i="69"/>
  <c r="P36" i="69"/>
  <c r="Q36" i="69" s="1"/>
  <c r="O37" i="69"/>
  <c r="P37" i="69"/>
  <c r="Q37" i="69"/>
  <c r="O38" i="69"/>
  <c r="P38" i="69"/>
  <c r="Q38" i="69" s="1"/>
  <c r="O39" i="69"/>
  <c r="P39" i="69"/>
  <c r="Q39" i="69"/>
  <c r="O40" i="69"/>
  <c r="P40" i="69"/>
  <c r="Q40" i="69" s="1"/>
  <c r="O41" i="69"/>
  <c r="P41" i="69"/>
  <c r="Q41" i="69"/>
  <c r="O42" i="69"/>
  <c r="P42" i="69"/>
  <c r="Q42" i="69" s="1"/>
  <c r="O43" i="69"/>
  <c r="O45" i="69" s="1"/>
  <c r="P43" i="69"/>
  <c r="Q43" i="69"/>
  <c r="M45" i="69"/>
  <c r="P45" i="69"/>
  <c r="L45" i="69"/>
  <c r="K45" i="69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45" i="69" s="1"/>
  <c r="I28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H45" i="69"/>
  <c r="G45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45" i="69" s="1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F41" i="69" s="1"/>
  <c r="E42" i="69"/>
  <c r="E43" i="69"/>
  <c r="D45" i="69"/>
  <c r="C45" i="69"/>
  <c r="F43" i="69"/>
  <c r="J41" i="69"/>
  <c r="J39" i="69"/>
  <c r="F39" i="69"/>
  <c r="F37" i="69"/>
  <c r="F35" i="69"/>
  <c r="F33" i="69"/>
  <c r="F31" i="69"/>
  <c r="F29" i="69"/>
  <c r="J27" i="69"/>
  <c r="F27" i="69"/>
  <c r="J25" i="69"/>
  <c r="F25" i="69"/>
  <c r="F23" i="69"/>
  <c r="F21" i="69"/>
  <c r="F19" i="69"/>
  <c r="J17" i="69"/>
  <c r="F17" i="69"/>
  <c r="J15" i="69"/>
  <c r="F15" i="69"/>
  <c r="F13" i="69"/>
  <c r="F11" i="69"/>
  <c r="F9" i="69"/>
  <c r="AW9" i="87"/>
  <c r="AX9" i="87"/>
  <c r="AY9" i="87"/>
  <c r="AW10" i="87"/>
  <c r="AX10" i="87"/>
  <c r="AY10" i="87" s="1"/>
  <c r="AW11" i="87"/>
  <c r="AX11" i="87"/>
  <c r="AY11" i="87"/>
  <c r="AW12" i="87"/>
  <c r="AX12" i="87"/>
  <c r="AY12" i="87" s="1"/>
  <c r="AW13" i="87"/>
  <c r="AX13" i="87"/>
  <c r="AY13" i="87"/>
  <c r="AW14" i="87"/>
  <c r="AX14" i="87"/>
  <c r="AY14" i="87" s="1"/>
  <c r="AW15" i="87"/>
  <c r="AX15" i="87"/>
  <c r="AY15" i="87"/>
  <c r="AW16" i="87"/>
  <c r="AX16" i="87"/>
  <c r="AY16" i="87"/>
  <c r="AW17" i="87"/>
  <c r="AX17" i="87"/>
  <c r="AY17" i="87"/>
  <c r="AW18" i="87"/>
  <c r="AX18" i="87"/>
  <c r="AY18" i="87"/>
  <c r="AW19" i="87"/>
  <c r="AX19" i="87"/>
  <c r="AY19" i="87" s="1"/>
  <c r="AW20" i="87"/>
  <c r="AX20" i="87"/>
  <c r="AY20" i="87"/>
  <c r="AW21" i="87"/>
  <c r="AX21" i="87"/>
  <c r="AY21" i="87" s="1"/>
  <c r="AW22" i="87"/>
  <c r="AX22" i="87"/>
  <c r="AY22" i="87"/>
  <c r="AW23" i="87"/>
  <c r="AX23" i="87"/>
  <c r="AY23" i="87" s="1"/>
  <c r="AW24" i="87"/>
  <c r="AX24" i="87"/>
  <c r="AY24" i="87"/>
  <c r="AW25" i="87"/>
  <c r="AX25" i="87"/>
  <c r="AY25" i="87"/>
  <c r="AW26" i="87"/>
  <c r="AX26" i="87"/>
  <c r="AY26" i="87" s="1"/>
  <c r="AW27" i="87"/>
  <c r="AX27" i="87"/>
  <c r="AY27" i="87"/>
  <c r="AW28" i="87"/>
  <c r="AX28" i="87"/>
  <c r="AY28" i="87" s="1"/>
  <c r="AW29" i="87"/>
  <c r="AX29" i="87"/>
  <c r="AY29" i="87"/>
  <c r="AW30" i="87"/>
  <c r="AX30" i="87"/>
  <c r="AY30" i="87"/>
  <c r="AW31" i="87"/>
  <c r="AX31" i="87"/>
  <c r="AY31" i="87"/>
  <c r="AW32" i="87"/>
  <c r="AX32" i="87"/>
  <c r="AY32" i="87" s="1"/>
  <c r="AW33" i="87"/>
  <c r="AX33" i="87"/>
  <c r="AY33" i="87"/>
  <c r="AW34" i="87"/>
  <c r="AX34" i="87"/>
  <c r="AY34" i="87"/>
  <c r="AW35" i="87"/>
  <c r="AX35" i="87"/>
  <c r="AY35" i="87"/>
  <c r="AW36" i="87"/>
  <c r="AX36" i="87"/>
  <c r="AY36" i="87"/>
  <c r="AW37" i="87"/>
  <c r="AX37" i="87"/>
  <c r="AY37" i="87"/>
  <c r="AW38" i="87"/>
  <c r="AX38" i="87"/>
  <c r="AY38" i="87"/>
  <c r="AW39" i="87"/>
  <c r="AX39" i="87"/>
  <c r="AY39" i="87"/>
  <c r="AW40" i="87"/>
  <c r="AX40" i="87"/>
  <c r="AY40" i="87"/>
  <c r="AW41" i="87"/>
  <c r="AX41" i="87"/>
  <c r="AY41" i="87" s="1"/>
  <c r="AW42" i="87"/>
  <c r="AX42" i="87"/>
  <c r="AY42" i="87"/>
  <c r="AW43" i="87"/>
  <c r="AX43" i="87"/>
  <c r="AY43" i="87" s="1"/>
  <c r="AU9" i="87"/>
  <c r="AU10" i="87"/>
  <c r="AU11" i="87"/>
  <c r="AU12" i="87"/>
  <c r="AU13" i="87"/>
  <c r="AU14" i="87"/>
  <c r="AU15" i="87"/>
  <c r="AU16" i="87"/>
  <c r="AU17" i="87"/>
  <c r="AU18" i="87"/>
  <c r="AU19" i="87"/>
  <c r="AU20" i="87"/>
  <c r="AU21" i="87"/>
  <c r="AU22" i="87"/>
  <c r="AU23" i="87"/>
  <c r="AU24" i="87"/>
  <c r="AU25" i="87"/>
  <c r="AU26" i="87"/>
  <c r="AU27" i="87"/>
  <c r="AU28" i="87"/>
  <c r="AU29" i="87"/>
  <c r="AU30" i="87"/>
  <c r="AU31" i="87"/>
  <c r="AU32" i="87"/>
  <c r="AU33" i="87"/>
  <c r="AU34" i="87"/>
  <c r="AU35" i="87"/>
  <c r="AU36" i="87"/>
  <c r="AU37" i="87"/>
  <c r="AU38" i="87"/>
  <c r="AU39" i="87"/>
  <c r="AU40" i="87"/>
  <c r="AU41" i="87"/>
  <c r="AU42" i="87"/>
  <c r="AU43" i="87"/>
  <c r="AU45" i="87"/>
  <c r="AX45" i="87"/>
  <c r="AW45" i="87"/>
  <c r="AT45" i="87"/>
  <c r="AS45" i="87"/>
  <c r="AQ9" i="87"/>
  <c r="AQ10" i="87"/>
  <c r="AQ11" i="87"/>
  <c r="AQ12" i="87"/>
  <c r="AQ13" i="87"/>
  <c r="AQ14" i="87"/>
  <c r="AQ15" i="87"/>
  <c r="AQ16" i="87"/>
  <c r="AQ17" i="87"/>
  <c r="AQ18" i="87"/>
  <c r="AQ19" i="87"/>
  <c r="AQ20" i="87"/>
  <c r="AQ21" i="87"/>
  <c r="AQ22" i="87"/>
  <c r="AQ23" i="87"/>
  <c r="AQ24" i="87"/>
  <c r="AQ25" i="87"/>
  <c r="AQ26" i="87"/>
  <c r="AQ27" i="87"/>
  <c r="AQ28" i="87"/>
  <c r="AQ29" i="87"/>
  <c r="AQ30" i="87"/>
  <c r="AQ31" i="87"/>
  <c r="AQ32" i="87"/>
  <c r="AQ33" i="87"/>
  <c r="AQ34" i="87"/>
  <c r="AQ35" i="87"/>
  <c r="AQ36" i="87"/>
  <c r="AQ37" i="87"/>
  <c r="AQ38" i="87"/>
  <c r="AQ39" i="87"/>
  <c r="AQ40" i="87"/>
  <c r="AQ41" i="87"/>
  <c r="AQ42" i="87"/>
  <c r="AQ43" i="87"/>
  <c r="AQ45" i="87"/>
  <c r="AP45" i="87"/>
  <c r="AO45" i="87"/>
  <c r="AM9" i="87"/>
  <c r="AM10" i="87"/>
  <c r="AM11" i="87"/>
  <c r="AM12" i="87"/>
  <c r="AM13" i="87"/>
  <c r="AM14" i="87"/>
  <c r="AM15" i="87"/>
  <c r="AM16" i="87"/>
  <c r="AM17" i="87"/>
  <c r="AM18" i="87"/>
  <c r="AM19" i="87"/>
  <c r="AM20" i="87"/>
  <c r="AM21" i="87"/>
  <c r="AM22" i="87"/>
  <c r="AM23" i="87"/>
  <c r="AM24" i="87"/>
  <c r="AM25" i="87"/>
  <c r="AM26" i="87"/>
  <c r="AM27" i="87"/>
  <c r="AM28" i="87"/>
  <c r="AM29" i="87"/>
  <c r="AM30" i="87"/>
  <c r="AM31" i="87"/>
  <c r="AM32" i="87"/>
  <c r="AM33" i="87"/>
  <c r="AM34" i="87"/>
  <c r="AM35" i="87"/>
  <c r="AM36" i="87"/>
  <c r="AM37" i="87"/>
  <c r="AM38" i="87"/>
  <c r="AM39" i="87"/>
  <c r="AM40" i="87"/>
  <c r="AM41" i="87"/>
  <c r="AM42" i="87"/>
  <c r="AM43" i="87"/>
  <c r="AM45" i="87"/>
  <c r="AL45" i="87"/>
  <c r="AK45" i="87"/>
  <c r="AV42" i="87"/>
  <c r="AR42" i="87"/>
  <c r="AV40" i="87"/>
  <c r="AR40" i="87"/>
  <c r="AV39" i="87"/>
  <c r="AR39" i="87"/>
  <c r="AV38" i="87"/>
  <c r="AR38" i="87"/>
  <c r="AN38" i="87"/>
  <c r="AR37" i="87"/>
  <c r="AV36" i="87"/>
  <c r="AR36" i="87"/>
  <c r="AN36" i="87"/>
  <c r="AR35" i="87"/>
  <c r="AR34" i="87"/>
  <c r="AV33" i="87"/>
  <c r="AR33" i="87"/>
  <c r="AN33" i="87"/>
  <c r="AR31" i="87"/>
  <c r="AR30" i="87"/>
  <c r="AV29" i="87"/>
  <c r="AR29" i="87"/>
  <c r="AV27" i="87"/>
  <c r="AR27" i="87"/>
  <c r="AN27" i="87"/>
  <c r="AV25" i="87"/>
  <c r="AR25" i="87"/>
  <c r="AV24" i="87"/>
  <c r="AR24" i="87"/>
  <c r="AN24" i="87"/>
  <c r="AV22" i="87"/>
  <c r="AR22" i="87"/>
  <c r="AR20" i="87"/>
  <c r="AR18" i="87"/>
  <c r="AV17" i="87"/>
  <c r="AR17" i="87"/>
  <c r="AN17" i="87"/>
  <c r="AR16" i="87"/>
  <c r="AR15" i="87"/>
  <c r="AV13" i="87"/>
  <c r="AR13" i="87"/>
  <c r="AV11" i="87"/>
  <c r="AR11" i="87"/>
  <c r="AV9" i="87"/>
  <c r="AR9" i="87"/>
  <c r="AF9" i="87"/>
  <c r="AG9" i="87"/>
  <c r="AH9" i="87"/>
  <c r="AF10" i="87"/>
  <c r="AG10" i="87"/>
  <c r="AH10" i="87" s="1"/>
  <c r="AF11" i="87"/>
  <c r="AG11" i="87"/>
  <c r="AH11" i="87"/>
  <c r="AF12" i="87"/>
  <c r="AG12" i="87"/>
  <c r="AH12" i="87" s="1"/>
  <c r="AF13" i="87"/>
  <c r="AG13" i="87"/>
  <c r="AH13" i="87"/>
  <c r="AF14" i="87"/>
  <c r="AG14" i="87"/>
  <c r="AH14" i="87" s="1"/>
  <c r="AF15" i="87"/>
  <c r="AG15" i="87"/>
  <c r="AH15" i="87"/>
  <c r="AF16" i="87"/>
  <c r="AG16" i="87"/>
  <c r="AH16" i="87" s="1"/>
  <c r="AF17" i="87"/>
  <c r="AG17" i="87"/>
  <c r="AH17" i="87"/>
  <c r="AF18" i="87"/>
  <c r="AG18" i="87"/>
  <c r="AH18" i="87" s="1"/>
  <c r="AF19" i="87"/>
  <c r="AG19" i="87"/>
  <c r="AH19" i="87"/>
  <c r="AF20" i="87"/>
  <c r="AG20" i="87"/>
  <c r="AH20" i="87" s="1"/>
  <c r="AF21" i="87"/>
  <c r="AG21" i="87"/>
  <c r="AH21" i="87"/>
  <c r="AF22" i="87"/>
  <c r="AG22" i="87"/>
  <c r="AH22" i="87" s="1"/>
  <c r="AF23" i="87"/>
  <c r="AG23" i="87"/>
  <c r="AH23" i="87"/>
  <c r="AF24" i="87"/>
  <c r="AG24" i="87"/>
  <c r="AH24" i="87" s="1"/>
  <c r="AF25" i="87"/>
  <c r="AG25" i="87"/>
  <c r="AH25" i="87"/>
  <c r="AF26" i="87"/>
  <c r="AG26" i="87"/>
  <c r="AH26" i="87" s="1"/>
  <c r="AF27" i="87"/>
  <c r="AG27" i="87"/>
  <c r="AH27" i="87"/>
  <c r="AF28" i="87"/>
  <c r="AG28" i="87"/>
  <c r="AH28" i="87" s="1"/>
  <c r="AF29" i="87"/>
  <c r="AG29" i="87"/>
  <c r="AH29" i="87"/>
  <c r="AF30" i="87"/>
  <c r="AG30" i="87"/>
  <c r="AH30" i="87" s="1"/>
  <c r="AF31" i="87"/>
  <c r="AG31" i="87"/>
  <c r="AH31" i="87"/>
  <c r="AF32" i="87"/>
  <c r="AG32" i="87"/>
  <c r="AH32" i="87" s="1"/>
  <c r="AF33" i="87"/>
  <c r="AG33" i="87"/>
  <c r="AH33" i="87"/>
  <c r="AF34" i="87"/>
  <c r="AG34" i="87"/>
  <c r="AH34" i="87" s="1"/>
  <c r="AF35" i="87"/>
  <c r="AG35" i="87"/>
  <c r="AH35" i="87"/>
  <c r="AF36" i="87"/>
  <c r="AG36" i="87"/>
  <c r="AH36" i="87" s="1"/>
  <c r="AF37" i="87"/>
  <c r="AG37" i="87"/>
  <c r="AH37" i="87"/>
  <c r="AF38" i="87"/>
  <c r="AG38" i="87"/>
  <c r="AH38" i="87" s="1"/>
  <c r="AF39" i="87"/>
  <c r="AG39" i="87"/>
  <c r="AH39" i="87"/>
  <c r="AF40" i="87"/>
  <c r="AG40" i="87"/>
  <c r="AH40" i="87" s="1"/>
  <c r="AF41" i="87"/>
  <c r="AG41" i="87"/>
  <c r="AH41" i="87"/>
  <c r="AF42" i="87"/>
  <c r="AG42" i="87"/>
  <c r="AH42" i="87" s="1"/>
  <c r="AF43" i="87"/>
  <c r="AG43" i="87"/>
  <c r="AH43" i="87"/>
  <c r="AD9" i="87"/>
  <c r="AD10" i="87"/>
  <c r="AD11" i="87"/>
  <c r="AD12" i="87"/>
  <c r="AD13" i="87"/>
  <c r="AD14" i="87"/>
  <c r="AD15" i="87"/>
  <c r="AD16" i="87"/>
  <c r="AD17" i="87"/>
  <c r="AD18" i="87"/>
  <c r="AD19" i="87"/>
  <c r="AD20" i="87"/>
  <c r="AD21" i="87"/>
  <c r="AD22" i="87"/>
  <c r="AD23" i="87"/>
  <c r="AD24" i="87"/>
  <c r="AD25" i="87"/>
  <c r="AD26" i="87"/>
  <c r="AD27" i="87"/>
  <c r="AD28" i="87"/>
  <c r="AD29" i="87"/>
  <c r="AD30" i="87"/>
  <c r="AD31" i="87"/>
  <c r="AD32" i="87"/>
  <c r="AD33" i="87"/>
  <c r="AD34" i="87"/>
  <c r="AD35" i="87"/>
  <c r="AD36" i="87"/>
  <c r="AD37" i="87"/>
  <c r="AD38" i="87"/>
  <c r="AD39" i="87"/>
  <c r="AD40" i="87"/>
  <c r="AD41" i="87"/>
  <c r="AD42" i="87"/>
  <c r="AD43" i="87"/>
  <c r="AD45" i="87"/>
  <c r="AG45" i="87"/>
  <c r="AF45" i="87"/>
  <c r="AC45" i="87"/>
  <c r="AB45" i="87"/>
  <c r="Z9" i="87"/>
  <c r="Z10" i="87"/>
  <c r="Z11" i="87"/>
  <c r="Z12" i="87"/>
  <c r="Z13" i="87"/>
  <c r="Z14" i="87"/>
  <c r="Z15" i="87"/>
  <c r="Z16" i="87"/>
  <c r="Z17" i="87"/>
  <c r="Z18" i="87"/>
  <c r="Z19" i="87"/>
  <c r="Z20" i="87"/>
  <c r="Z21" i="87"/>
  <c r="Z22" i="87"/>
  <c r="Z23" i="87"/>
  <c r="Z24" i="87"/>
  <c r="Z25" i="87"/>
  <c r="Z26" i="87"/>
  <c r="Z27" i="87"/>
  <c r="Z28" i="87"/>
  <c r="Z29" i="87"/>
  <c r="Z30" i="87"/>
  <c r="Z31" i="87"/>
  <c r="Z32" i="87"/>
  <c r="Z33" i="87"/>
  <c r="Z34" i="87"/>
  <c r="Z35" i="87"/>
  <c r="Z36" i="87"/>
  <c r="Z37" i="87"/>
  <c r="Z38" i="87"/>
  <c r="Z39" i="87"/>
  <c r="Z40" i="87"/>
  <c r="Z41" i="87"/>
  <c r="Z42" i="87"/>
  <c r="Z43" i="87"/>
  <c r="Z45" i="87"/>
  <c r="Y45" i="87"/>
  <c r="X45" i="87"/>
  <c r="V9" i="87"/>
  <c r="V10" i="87"/>
  <c r="V11" i="87"/>
  <c r="V12" i="87"/>
  <c r="V13" i="87"/>
  <c r="V14" i="87"/>
  <c r="V15" i="87"/>
  <c r="V16" i="87"/>
  <c r="V17" i="87"/>
  <c r="V18" i="87"/>
  <c r="V19" i="87"/>
  <c r="V20" i="87"/>
  <c r="V21" i="87"/>
  <c r="V22" i="87"/>
  <c r="V23" i="87"/>
  <c r="V24" i="87"/>
  <c r="V25" i="87"/>
  <c r="V26" i="87"/>
  <c r="V27" i="87"/>
  <c r="V28" i="87"/>
  <c r="V29" i="87"/>
  <c r="V30" i="87"/>
  <c r="V31" i="87"/>
  <c r="V32" i="87"/>
  <c r="V33" i="87"/>
  <c r="V34" i="87"/>
  <c r="V35" i="87"/>
  <c r="V36" i="87"/>
  <c r="V37" i="87"/>
  <c r="V38" i="87"/>
  <c r="V39" i="87"/>
  <c r="V40" i="87"/>
  <c r="V41" i="87"/>
  <c r="V42" i="87"/>
  <c r="V43" i="87"/>
  <c r="V45" i="87"/>
  <c r="U45" i="87"/>
  <c r="T45" i="87"/>
  <c r="AA43" i="87"/>
  <c r="AA41" i="87"/>
  <c r="AA39" i="87"/>
  <c r="AA37" i="87"/>
  <c r="AA35" i="87"/>
  <c r="AA33" i="87"/>
  <c r="AE31" i="87"/>
  <c r="AA31" i="87"/>
  <c r="AA29" i="87"/>
  <c r="AE29" i="87"/>
  <c r="W29" i="87"/>
  <c r="AA27" i="87"/>
  <c r="AA25" i="87"/>
  <c r="AE23" i="87"/>
  <c r="AA23" i="87"/>
  <c r="AE21" i="87"/>
  <c r="AA21" i="87"/>
  <c r="W21" i="87"/>
  <c r="AA19" i="87"/>
  <c r="AA17" i="87"/>
  <c r="AA15" i="87"/>
  <c r="AA13" i="87"/>
  <c r="AA11" i="87"/>
  <c r="AA9" i="87"/>
  <c r="O9" i="87"/>
  <c r="P9" i="87"/>
  <c r="Q9" i="87"/>
  <c r="O10" i="87"/>
  <c r="P10" i="87"/>
  <c r="Q10" i="87" s="1"/>
  <c r="O11" i="87"/>
  <c r="P11" i="87"/>
  <c r="Q11" i="87"/>
  <c r="O12" i="87"/>
  <c r="P12" i="87"/>
  <c r="Q12" i="87" s="1"/>
  <c r="O13" i="87"/>
  <c r="P13" i="87"/>
  <c r="Q13" i="87"/>
  <c r="O14" i="87"/>
  <c r="P14" i="87"/>
  <c r="Q14" i="87" s="1"/>
  <c r="O15" i="87"/>
  <c r="P15" i="87"/>
  <c r="Q15" i="87"/>
  <c r="O16" i="87"/>
  <c r="P16" i="87"/>
  <c r="Q16" i="87" s="1"/>
  <c r="O17" i="87"/>
  <c r="P17" i="87"/>
  <c r="Q17" i="87"/>
  <c r="O18" i="87"/>
  <c r="P18" i="87"/>
  <c r="Q18" i="87" s="1"/>
  <c r="O19" i="87"/>
  <c r="P19" i="87"/>
  <c r="Q19" i="87"/>
  <c r="O20" i="87"/>
  <c r="P20" i="87"/>
  <c r="Q20" i="87" s="1"/>
  <c r="O21" i="87"/>
  <c r="P21" i="87"/>
  <c r="Q21" i="87"/>
  <c r="O22" i="87"/>
  <c r="P22" i="87"/>
  <c r="Q22" i="87" s="1"/>
  <c r="O23" i="87"/>
  <c r="P23" i="87"/>
  <c r="Q23" i="87"/>
  <c r="O24" i="87"/>
  <c r="P24" i="87"/>
  <c r="Q24" i="87" s="1"/>
  <c r="O25" i="87"/>
  <c r="P25" i="87"/>
  <c r="Q25" i="87"/>
  <c r="O26" i="87"/>
  <c r="P26" i="87"/>
  <c r="Q26" i="87" s="1"/>
  <c r="O27" i="87"/>
  <c r="P27" i="87"/>
  <c r="Q27" i="87"/>
  <c r="O28" i="87"/>
  <c r="P28" i="87"/>
  <c r="Q28" i="87" s="1"/>
  <c r="O29" i="87"/>
  <c r="P29" i="87"/>
  <c r="Q29" i="87"/>
  <c r="O30" i="87"/>
  <c r="P30" i="87"/>
  <c r="Q30" i="87" s="1"/>
  <c r="O31" i="87"/>
  <c r="P31" i="87"/>
  <c r="Q31" i="87"/>
  <c r="O32" i="87"/>
  <c r="P32" i="87"/>
  <c r="Q32" i="87" s="1"/>
  <c r="O33" i="87"/>
  <c r="P33" i="87"/>
  <c r="Q33" i="87"/>
  <c r="O34" i="87"/>
  <c r="P34" i="87"/>
  <c r="Q34" i="87" s="1"/>
  <c r="O35" i="87"/>
  <c r="P35" i="87"/>
  <c r="Q35" i="87"/>
  <c r="O36" i="87"/>
  <c r="P36" i="87"/>
  <c r="Q36" i="87" s="1"/>
  <c r="O37" i="87"/>
  <c r="P37" i="87"/>
  <c r="Q37" i="87"/>
  <c r="O38" i="87"/>
  <c r="P38" i="87"/>
  <c r="Q38" i="87" s="1"/>
  <c r="O39" i="87"/>
  <c r="P39" i="87"/>
  <c r="Q39" i="87"/>
  <c r="O40" i="87"/>
  <c r="P40" i="87"/>
  <c r="Q40" i="87" s="1"/>
  <c r="O41" i="87"/>
  <c r="P41" i="87"/>
  <c r="Q41" i="87"/>
  <c r="O42" i="87"/>
  <c r="P42" i="87"/>
  <c r="Q42" i="87" s="1"/>
  <c r="O43" i="87"/>
  <c r="P43" i="87"/>
  <c r="Q43" i="87"/>
  <c r="M9" i="87"/>
  <c r="M45" i="87" s="1"/>
  <c r="M10" i="87"/>
  <c r="M11" i="87"/>
  <c r="M12" i="87"/>
  <c r="M13" i="87"/>
  <c r="M14" i="87"/>
  <c r="M15" i="87"/>
  <c r="M16" i="87"/>
  <c r="M17" i="87"/>
  <c r="M18" i="87"/>
  <c r="M19" i="87"/>
  <c r="M20" i="87"/>
  <c r="M21" i="87"/>
  <c r="M22" i="87"/>
  <c r="M23" i="87"/>
  <c r="M24" i="87"/>
  <c r="M25" i="87"/>
  <c r="M26" i="87"/>
  <c r="M27" i="87"/>
  <c r="M28" i="87"/>
  <c r="M29" i="87"/>
  <c r="M30" i="87"/>
  <c r="M31" i="87"/>
  <c r="M32" i="87"/>
  <c r="M33" i="87"/>
  <c r="M34" i="87"/>
  <c r="M35" i="87"/>
  <c r="M36" i="87"/>
  <c r="M37" i="87"/>
  <c r="M38" i="87"/>
  <c r="M39" i="87"/>
  <c r="M40" i="87"/>
  <c r="M41" i="87"/>
  <c r="M42" i="87"/>
  <c r="M43" i="87"/>
  <c r="P45" i="87"/>
  <c r="O45" i="87"/>
  <c r="L45" i="87"/>
  <c r="K45" i="87"/>
  <c r="I9" i="87"/>
  <c r="I10" i="87"/>
  <c r="I11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I31" i="87"/>
  <c r="I32" i="87"/>
  <c r="I33" i="87"/>
  <c r="I34" i="87"/>
  <c r="I35" i="87"/>
  <c r="I36" i="87"/>
  <c r="I37" i="87"/>
  <c r="I38" i="87"/>
  <c r="I39" i="87"/>
  <c r="I40" i="87"/>
  <c r="I41" i="87"/>
  <c r="I42" i="87"/>
  <c r="I43" i="87"/>
  <c r="I45" i="87"/>
  <c r="H45" i="87"/>
  <c r="G45" i="87"/>
  <c r="E9" i="87"/>
  <c r="E10" i="87"/>
  <c r="E11" i="87"/>
  <c r="E12" i="87"/>
  <c r="E13" i="87"/>
  <c r="E14" i="87"/>
  <c r="E15" i="87"/>
  <c r="E16" i="87"/>
  <c r="E17" i="87"/>
  <c r="E18" i="87"/>
  <c r="E19" i="87"/>
  <c r="E20" i="87"/>
  <c r="E21" i="87"/>
  <c r="E22" i="87"/>
  <c r="E23" i="87"/>
  <c r="E24" i="87"/>
  <c r="E25" i="87"/>
  <c r="E26" i="87"/>
  <c r="E27" i="87"/>
  <c r="E28" i="87"/>
  <c r="E29" i="87"/>
  <c r="E30" i="87"/>
  <c r="E31" i="87"/>
  <c r="E32" i="87"/>
  <c r="E33" i="87"/>
  <c r="E34" i="87"/>
  <c r="E35" i="87"/>
  <c r="E36" i="87"/>
  <c r="E37" i="87"/>
  <c r="E38" i="87"/>
  <c r="E39" i="87"/>
  <c r="E40" i="87"/>
  <c r="E41" i="87"/>
  <c r="E42" i="87"/>
  <c r="E43" i="87"/>
  <c r="E45" i="87"/>
  <c r="D45" i="87"/>
  <c r="C45" i="87"/>
  <c r="J43" i="87"/>
  <c r="F43" i="87"/>
  <c r="N41" i="87"/>
  <c r="J41" i="87"/>
  <c r="N39" i="87"/>
  <c r="J39" i="87"/>
  <c r="N37" i="87"/>
  <c r="J37" i="87"/>
  <c r="J35" i="87"/>
  <c r="J33" i="87"/>
  <c r="J31" i="87"/>
  <c r="J29" i="87"/>
  <c r="J27" i="87"/>
  <c r="N25" i="87"/>
  <c r="J25" i="87"/>
  <c r="J23" i="87"/>
  <c r="J21" i="87"/>
  <c r="J19" i="87"/>
  <c r="J17" i="87"/>
  <c r="J15" i="87"/>
  <c r="N13" i="87"/>
  <c r="J13" i="87"/>
  <c r="N11" i="87"/>
  <c r="J11" i="87"/>
  <c r="F11" i="87"/>
  <c r="J9" i="87"/>
  <c r="CD48" i="73"/>
  <c r="BX48" i="73"/>
  <c r="BB48" i="73"/>
  <c r="F48" i="73"/>
  <c r="J43" i="69"/>
  <c r="J37" i="69"/>
  <c r="J35" i="69"/>
  <c r="J33" i="69"/>
  <c r="J31" i="69"/>
  <c r="J29" i="69"/>
  <c r="J23" i="69"/>
  <c r="J21" i="69"/>
  <c r="J19" i="69"/>
  <c r="J13" i="69"/>
  <c r="J11" i="69"/>
  <c r="J9" i="69"/>
  <c r="AN42" i="87"/>
  <c r="AN40" i="87"/>
  <c r="AN39" i="87"/>
  <c r="AN37" i="87"/>
  <c r="AV37" i="87"/>
  <c r="AN35" i="87"/>
  <c r="AV35" i="87"/>
  <c r="AN34" i="87"/>
  <c r="AV34" i="87"/>
  <c r="AN31" i="87"/>
  <c r="AV31" i="87"/>
  <c r="AN30" i="87"/>
  <c r="AV30" i="87"/>
  <c r="AN29" i="87"/>
  <c r="AN25" i="87"/>
  <c r="AN22" i="87"/>
  <c r="AN20" i="87"/>
  <c r="AV20" i="87"/>
  <c r="AN18" i="87"/>
  <c r="AV18" i="87"/>
  <c r="AN16" i="87"/>
  <c r="AV16" i="87"/>
  <c r="AN15" i="87"/>
  <c r="AV15" i="87"/>
  <c r="AN13" i="87"/>
  <c r="AN11" i="87"/>
  <c r="AN9" i="87"/>
  <c r="W43" i="87"/>
  <c r="AE43" i="87"/>
  <c r="W41" i="87"/>
  <c r="AE41" i="87"/>
  <c r="W39" i="87"/>
  <c r="AE39" i="87"/>
  <c r="W37" i="87"/>
  <c r="AE37" i="87"/>
  <c r="W35" i="87"/>
  <c r="AE35" i="87"/>
  <c r="W33" i="87"/>
  <c r="AE33" i="87"/>
  <c r="W31" i="87"/>
  <c r="W27" i="87"/>
  <c r="AE27" i="87"/>
  <c r="W25" i="87"/>
  <c r="AE25" i="87"/>
  <c r="W23" i="87"/>
  <c r="W19" i="87"/>
  <c r="AE19" i="87"/>
  <c r="W17" i="87"/>
  <c r="AE17" i="87"/>
  <c r="W15" i="87"/>
  <c r="AE15" i="87"/>
  <c r="W13" i="87"/>
  <c r="AE13" i="87"/>
  <c r="W11" i="87"/>
  <c r="AE11" i="87"/>
  <c r="W9" i="87"/>
  <c r="AE9" i="87"/>
  <c r="N43" i="87"/>
  <c r="F41" i="87"/>
  <c r="F39" i="87"/>
  <c r="F37" i="87"/>
  <c r="F35" i="87"/>
  <c r="N35" i="87"/>
  <c r="F33" i="87"/>
  <c r="N33" i="87"/>
  <c r="F31" i="87"/>
  <c r="N31" i="87"/>
  <c r="F29" i="87"/>
  <c r="N29" i="87"/>
  <c r="F27" i="87"/>
  <c r="N27" i="87"/>
  <c r="F25" i="87"/>
  <c r="F23" i="87"/>
  <c r="N23" i="87"/>
  <c r="F21" i="87"/>
  <c r="N21" i="87"/>
  <c r="F19" i="87"/>
  <c r="N19" i="87"/>
  <c r="F17" i="87"/>
  <c r="N17" i="87"/>
  <c r="F15" i="87"/>
  <c r="N15" i="87"/>
  <c r="F13" i="87"/>
  <c r="F9" i="87"/>
  <c r="N9" i="87"/>
  <c r="N42" i="87" l="1"/>
  <c r="F42" i="87"/>
  <c r="J42" i="87"/>
  <c r="N38" i="87"/>
  <c r="J38" i="87"/>
  <c r="F38" i="87"/>
  <c r="J34" i="87"/>
  <c r="F34" i="87"/>
  <c r="N34" i="87"/>
  <c r="N30" i="87"/>
  <c r="J30" i="87"/>
  <c r="F30" i="87"/>
  <c r="J26" i="87"/>
  <c r="F26" i="87"/>
  <c r="N26" i="87"/>
  <c r="J22" i="87"/>
  <c r="N22" i="87"/>
  <c r="F22" i="87"/>
  <c r="J18" i="87"/>
  <c r="F18" i="87"/>
  <c r="N18" i="87"/>
  <c r="N14" i="87"/>
  <c r="F14" i="87"/>
  <c r="J14" i="87"/>
  <c r="Q45" i="87"/>
  <c r="N10" i="87"/>
  <c r="F10" i="87"/>
  <c r="J10" i="87"/>
  <c r="AA42" i="87"/>
  <c r="AE42" i="87"/>
  <c r="W42" i="87"/>
  <c r="AA38" i="87"/>
  <c r="W38" i="87"/>
  <c r="AE38" i="87"/>
  <c r="AA34" i="87"/>
  <c r="W34" i="87"/>
  <c r="AE34" i="87"/>
  <c r="AE30" i="87"/>
  <c r="W30" i="87"/>
  <c r="AA30" i="87"/>
  <c r="AE26" i="87"/>
  <c r="W26" i="87"/>
  <c r="AA26" i="87"/>
  <c r="AE22" i="87"/>
  <c r="AA22" i="87"/>
  <c r="W22" i="87"/>
  <c r="AE18" i="87"/>
  <c r="W18" i="87"/>
  <c r="AA18" i="87"/>
  <c r="AE14" i="87"/>
  <c r="W14" i="87"/>
  <c r="AA14" i="87"/>
  <c r="AH45" i="87"/>
  <c r="AE10" i="87"/>
  <c r="AA10" i="87"/>
  <c r="W10" i="87"/>
  <c r="AR43" i="87"/>
  <c r="AV43" i="87"/>
  <c r="AN43" i="87"/>
  <c r="AR28" i="87"/>
  <c r="AV28" i="87"/>
  <c r="AN28" i="87"/>
  <c r="AR21" i="87"/>
  <c r="AN21" i="87"/>
  <c r="AV21" i="87"/>
  <c r="AV12" i="87"/>
  <c r="AN12" i="87"/>
  <c r="AR12" i="87"/>
  <c r="F42" i="69"/>
  <c r="J42" i="69"/>
  <c r="F38" i="69"/>
  <c r="J38" i="69"/>
  <c r="J34" i="69"/>
  <c r="F34" i="69"/>
  <c r="F30" i="69"/>
  <c r="J30" i="69"/>
  <c r="F26" i="69"/>
  <c r="J26" i="69"/>
  <c r="F22" i="69"/>
  <c r="J22" i="69"/>
  <c r="J18" i="69"/>
  <c r="F18" i="69"/>
  <c r="F14" i="69"/>
  <c r="J14" i="69"/>
  <c r="Q45" i="69"/>
  <c r="J45" i="69" s="1"/>
  <c r="F10" i="69"/>
  <c r="J10" i="69"/>
  <c r="M48" i="73"/>
  <c r="J48" i="73"/>
  <c r="U48" i="73"/>
  <c r="T48" i="73"/>
  <c r="AI48" i="73"/>
  <c r="AH48" i="73"/>
  <c r="L64" i="79"/>
  <c r="J40" i="87"/>
  <c r="F40" i="87"/>
  <c r="N40" i="87"/>
  <c r="N36" i="87"/>
  <c r="F36" i="87"/>
  <c r="J36" i="87"/>
  <c r="N32" i="87"/>
  <c r="F32" i="87"/>
  <c r="J32" i="87"/>
  <c r="N28" i="87"/>
  <c r="J28" i="87"/>
  <c r="F28" i="87"/>
  <c r="N24" i="87"/>
  <c r="F24" i="87"/>
  <c r="J24" i="87"/>
  <c r="J20" i="87"/>
  <c r="F20" i="87"/>
  <c r="N20" i="87"/>
  <c r="N16" i="87"/>
  <c r="F16" i="87"/>
  <c r="J16" i="87"/>
  <c r="J12" i="87"/>
  <c r="F12" i="87"/>
  <c r="N12" i="87"/>
  <c r="AE45" i="87"/>
  <c r="AA40" i="87"/>
  <c r="W40" i="87"/>
  <c r="AE40" i="87"/>
  <c r="AA36" i="87"/>
  <c r="W36" i="87"/>
  <c r="AE36" i="87"/>
  <c r="AE32" i="87"/>
  <c r="W32" i="87"/>
  <c r="AA32" i="87"/>
  <c r="AA28" i="87"/>
  <c r="AE28" i="87"/>
  <c r="W28" i="87"/>
  <c r="AA24" i="87"/>
  <c r="W24" i="87"/>
  <c r="AE24" i="87"/>
  <c r="W20" i="87"/>
  <c r="AA20" i="87"/>
  <c r="AE20" i="87"/>
  <c r="AA16" i="87"/>
  <c r="W16" i="87"/>
  <c r="AE16" i="87"/>
  <c r="AE12" i="87"/>
  <c r="AA12" i="87"/>
  <c r="W12" i="87"/>
  <c r="AN41" i="87"/>
  <c r="AR41" i="87"/>
  <c r="AV41" i="87"/>
  <c r="AR32" i="87"/>
  <c r="AN32" i="87"/>
  <c r="AV32" i="87"/>
  <c r="AV26" i="87"/>
  <c r="AN26" i="87"/>
  <c r="AR26" i="87"/>
  <c r="AR23" i="87"/>
  <c r="AN23" i="87"/>
  <c r="AV23" i="87"/>
  <c r="AR19" i="87"/>
  <c r="AV19" i="87"/>
  <c r="AN19" i="87"/>
  <c r="AV14" i="87"/>
  <c r="AR14" i="87"/>
  <c r="AN14" i="87"/>
  <c r="AY45" i="87"/>
  <c r="AR10" i="87"/>
  <c r="AV10" i="87"/>
  <c r="AN10" i="87"/>
  <c r="F45" i="69"/>
  <c r="F40" i="69"/>
  <c r="J40" i="69"/>
  <c r="F36" i="69"/>
  <c r="J36" i="69"/>
  <c r="F32" i="69"/>
  <c r="J32" i="69"/>
  <c r="F28" i="69"/>
  <c r="J28" i="69"/>
  <c r="F24" i="69"/>
  <c r="J24" i="69"/>
  <c r="F20" i="69"/>
  <c r="J20" i="69"/>
  <c r="F16" i="69"/>
  <c r="J16" i="69"/>
  <c r="F12" i="69"/>
  <c r="J12" i="69"/>
  <c r="L48" i="73"/>
  <c r="AO48" i="73"/>
  <c r="AN48" i="73"/>
  <c r="L30" i="79"/>
  <c r="L90" i="79"/>
  <c r="L121" i="79"/>
  <c r="L169" i="79"/>
  <c r="L205" i="79"/>
  <c r="L253" i="79"/>
  <c r="L308" i="79"/>
  <c r="L322" i="79"/>
  <c r="L358" i="79"/>
  <c r="L401" i="79"/>
  <c r="L806" i="79"/>
  <c r="L829" i="79"/>
  <c r="L843" i="79"/>
  <c r="L855" i="79"/>
  <c r="L935" i="79"/>
  <c r="L1045" i="79"/>
  <c r="L1085" i="79"/>
  <c r="L1132" i="79"/>
  <c r="L1148" i="79"/>
  <c r="L1171" i="79"/>
  <c r="L1195" i="79"/>
  <c r="L1234" i="79"/>
  <c r="L1259" i="79"/>
  <c r="L1288" i="79"/>
  <c r="L1313" i="79"/>
  <c r="L1411" i="79"/>
  <c r="L1420" i="79"/>
  <c r="L1451" i="79"/>
  <c r="L1509" i="79"/>
  <c r="L1525" i="79"/>
  <c r="L1567" i="79"/>
  <c r="L1597" i="79"/>
  <c r="L1646" i="79"/>
  <c r="L1661" i="79"/>
  <c r="K108" i="79"/>
  <c r="K121" i="79"/>
  <c r="K127" i="79"/>
  <c r="K280" i="79"/>
  <c r="L315" i="79"/>
  <c r="L372" i="79"/>
  <c r="L446" i="79"/>
  <c r="L457" i="79"/>
  <c r="L494" i="79"/>
  <c r="L507" i="79"/>
  <c r="L543" i="79"/>
  <c r="L569" i="79"/>
  <c r="L594" i="79"/>
  <c r="L642" i="79"/>
  <c r="L683" i="79"/>
  <c r="L708" i="79"/>
  <c r="L737" i="79"/>
  <c r="L757" i="79"/>
  <c r="L890" i="79"/>
  <c r="L976" i="79"/>
  <c r="L989" i="79"/>
  <c r="L1022" i="79"/>
  <c r="L1118" i="79"/>
  <c r="L1267" i="79"/>
  <c r="L1336" i="79"/>
  <c r="L1379" i="79"/>
  <c r="L1464" i="79"/>
  <c r="L1504" i="79"/>
  <c r="K315" i="79"/>
  <c r="K322" i="79"/>
  <c r="K1148" i="79"/>
  <c r="L1759" i="79"/>
  <c r="L1800" i="79"/>
  <c r="L1867" i="79"/>
  <c r="L1911" i="79"/>
  <c r="L1941" i="79"/>
  <c r="L1994" i="79"/>
  <c r="L2127" i="79"/>
  <c r="L2186" i="79"/>
  <c r="L2230" i="79"/>
  <c r="L2250" i="79"/>
  <c r="L2299" i="79"/>
  <c r="L2335" i="79"/>
  <c r="L2434" i="79"/>
  <c r="L2536" i="79"/>
  <c r="L2563" i="79"/>
  <c r="L2618" i="79"/>
  <c r="L2659" i="79"/>
  <c r="L2679" i="79"/>
  <c r="L2705" i="79"/>
  <c r="L2805" i="79"/>
  <c r="L2825" i="79"/>
  <c r="L2869" i="79"/>
  <c r="L2947" i="79"/>
  <c r="L3018" i="79"/>
  <c r="L3143" i="79"/>
  <c r="L3253" i="79"/>
  <c r="L3327" i="79"/>
  <c r="L3351" i="79"/>
  <c r="K757" i="79"/>
  <c r="K989" i="79"/>
  <c r="K1567" i="79"/>
  <c r="K1597" i="79"/>
  <c r="K1646" i="79"/>
  <c r="L1709" i="79"/>
  <c r="L1837" i="79"/>
  <c r="L1844" i="79"/>
  <c r="L1898" i="79"/>
  <c r="L1960" i="79"/>
  <c r="L2029" i="79"/>
  <c r="L2042" i="79"/>
  <c r="L2090" i="79"/>
  <c r="L2152" i="79"/>
  <c r="L2381" i="79"/>
  <c r="L2417" i="79"/>
  <c r="L2475" i="79"/>
  <c r="L2521" i="79"/>
  <c r="L2604" i="79"/>
  <c r="L2634" i="79"/>
  <c r="L2723" i="79"/>
  <c r="L2755" i="79"/>
  <c r="L2796" i="79"/>
  <c r="L2851" i="79"/>
  <c r="L2903" i="79"/>
  <c r="L2967" i="79"/>
  <c r="L3052" i="79"/>
  <c r="L3088" i="79"/>
  <c r="L3105" i="79"/>
  <c r="L3189" i="79"/>
  <c r="L3229" i="79"/>
  <c r="L3284" i="79"/>
  <c r="K1844" i="79"/>
  <c r="K1867" i="79"/>
  <c r="K2723" i="79"/>
  <c r="L3402" i="79"/>
  <c r="L3438" i="79"/>
  <c r="L3449" i="79"/>
  <c r="L3518" i="79"/>
  <c r="L3564" i="79"/>
  <c r="L3679" i="79"/>
  <c r="L3717" i="79"/>
  <c r="K2042" i="79"/>
  <c r="K2536" i="79"/>
  <c r="K3327" i="79"/>
  <c r="L3372" i="79"/>
  <c r="L3475" i="79"/>
  <c r="L3590" i="79"/>
  <c r="L3635" i="79"/>
  <c r="L3737" i="79"/>
  <c r="L3821" i="79"/>
  <c r="L3865" i="79"/>
  <c r="L3900" i="79"/>
  <c r="L3914" i="79"/>
  <c r="L3932" i="79"/>
  <c r="L4007" i="79"/>
  <c r="L4044" i="79"/>
  <c r="L4056" i="79"/>
  <c r="L4123" i="79"/>
  <c r="L4206" i="79"/>
  <c r="L4215" i="79"/>
  <c r="L4338" i="79"/>
  <c r="L4400" i="79"/>
  <c r="L4444" i="79"/>
  <c r="L4530" i="79"/>
  <c r="K3564" i="79"/>
  <c r="K3590" i="79"/>
  <c r="K3638" i="79"/>
  <c r="K3679" i="79"/>
  <c r="L3765" i="79"/>
  <c r="L3780" i="79"/>
  <c r="L3927" i="79"/>
  <c r="L3953" i="79"/>
  <c r="L3965" i="79"/>
  <c r="L4074" i="79"/>
  <c r="L4104" i="79"/>
  <c r="L4149" i="79"/>
  <c r="L4156" i="79"/>
  <c r="L4167" i="79"/>
  <c r="L4262" i="79"/>
  <c r="L4303" i="79"/>
  <c r="L4347" i="79"/>
  <c r="L4358" i="79"/>
  <c r="L4479" i="79"/>
  <c r="L4495" i="79"/>
  <c r="K3905" i="79"/>
  <c r="K3914" i="79"/>
  <c r="K3918" i="79"/>
  <c r="K3965" i="79"/>
  <c r="K4056" i="79"/>
  <c r="K4104" i="79"/>
  <c r="K4123" i="79"/>
  <c r="K4149" i="79"/>
  <c r="K4215" i="79"/>
  <c r="K4262" i="79"/>
  <c r="K4338" i="79"/>
  <c r="K4495" i="79"/>
  <c r="K4546" i="79"/>
  <c r="L4546" i="79"/>
  <c r="L4549" i="79"/>
  <c r="L4552" i="79" s="1"/>
  <c r="K4552" i="79"/>
  <c r="I4586" i="79"/>
  <c r="F4622" i="79"/>
  <c r="K4622" i="79"/>
  <c r="F4647" i="79"/>
  <c r="K4647" i="79"/>
  <c r="L4647" i="79"/>
  <c r="J4647" i="79"/>
  <c r="K4670" i="79"/>
  <c r="J4670" i="79"/>
  <c r="I4698" i="79"/>
  <c r="L4673" i="79"/>
  <c r="L4698" i="79" s="1"/>
  <c r="K4698" i="79"/>
  <c r="I4732" i="79"/>
  <c r="F4762" i="79"/>
  <c r="K4762" i="79"/>
  <c r="L4762" i="79"/>
  <c r="J4762" i="79"/>
  <c r="I4815" i="79"/>
  <c r="F4835" i="79"/>
  <c r="J4835" i="79"/>
  <c r="L4890" i="79"/>
  <c r="K4923" i="79"/>
  <c r="F4956" i="79"/>
  <c r="F4546" i="79"/>
  <c r="J4546" i="79"/>
  <c r="I4552" i="79"/>
  <c r="F4586" i="79"/>
  <c r="L4586" i="79"/>
  <c r="J4586" i="79"/>
  <c r="I4622" i="79"/>
  <c r="L4622" i="79"/>
  <c r="J4622" i="79"/>
  <c r="I4647" i="79"/>
  <c r="F4670" i="79"/>
  <c r="L4670" i="79"/>
  <c r="F4732" i="79"/>
  <c r="L4732" i="79"/>
  <c r="J4732" i="79"/>
  <c r="I4762" i="79"/>
  <c r="F4815" i="79"/>
  <c r="L4815" i="79"/>
  <c r="J4815" i="79"/>
  <c r="L4835" i="79"/>
  <c r="L4838" i="79"/>
  <c r="L4885" i="79" s="1"/>
  <c r="K4885" i="79"/>
  <c r="I4923" i="79"/>
  <c r="L4927" i="79"/>
  <c r="K4956" i="79"/>
  <c r="J4956" i="79"/>
  <c r="J4988" i="79"/>
  <c r="L4965" i="79"/>
  <c r="L4988" i="79" s="1"/>
  <c r="K4988" i="79"/>
  <c r="L5081" i="79"/>
  <c r="F4923" i="79"/>
  <c r="L4923" i="79"/>
  <c r="J4923" i="79"/>
  <c r="L4956" i="79"/>
  <c r="L4958" i="79"/>
  <c r="L4963" i="79" s="1"/>
  <c r="K4963" i="79"/>
  <c r="I5021" i="79"/>
  <c r="L5021" i="79"/>
  <c r="L5054" i="79"/>
  <c r="K5021" i="79"/>
  <c r="K5081" i="79"/>
  <c r="AR45" i="87" l="1"/>
  <c r="AN45" i="87"/>
  <c r="N45" i="69"/>
  <c r="AV45" i="87"/>
  <c r="AA45" i="87"/>
  <c r="W45" i="87"/>
  <c r="J45" i="87"/>
  <c r="F45" i="87"/>
  <c r="N45" i="87"/>
</calcChain>
</file>

<file path=xl/sharedStrings.xml><?xml version="1.0" encoding="utf-8"?>
<sst xmlns="http://schemas.openxmlformats.org/spreadsheetml/2006/main" count="11540" uniqueCount="1212">
  <si>
    <t>FEDERATED STATES OF MICRONESIA</t>
  </si>
  <si>
    <t>SAN MARINO</t>
  </si>
  <si>
    <t>TOTAL</t>
  </si>
  <si>
    <t>UNDP</t>
  </si>
  <si>
    <t>PROF</t>
  </si>
  <si>
    <t>GS</t>
  </si>
  <si>
    <t>% TOTAL</t>
  </si>
  <si>
    <t>PROJECT</t>
  </si>
  <si>
    <t>REGULAR BUDJET</t>
  </si>
  <si>
    <t>P1</t>
  </si>
  <si>
    <t>P2</t>
  </si>
  <si>
    <t>P3</t>
  </si>
  <si>
    <t>P4</t>
  </si>
  <si>
    <t>P5</t>
  </si>
  <si>
    <t>D1</t>
  </si>
  <si>
    <t>D2</t>
  </si>
  <si>
    <t>UG</t>
  </si>
  <si>
    <t>WITHOUT TIME LIMIT</t>
  </si>
  <si>
    <t>FIXED TERM</t>
  </si>
  <si>
    <t>FIXED  TERM</t>
  </si>
  <si>
    <t>TOTAL STAFF</t>
  </si>
  <si>
    <t>WHITHOUT TIME LIMIT</t>
  </si>
  <si>
    <t>Number of staff by category and source of funds</t>
  </si>
  <si>
    <t xml:space="preserve"> OTHER ESTABLISHED OFFICES</t>
  </si>
  <si>
    <t>5 YRS. TO LESS THAN 10 YRS.</t>
  </si>
  <si>
    <t>10 YRS. TO LESS THAN 15 YRS.</t>
  </si>
  <si>
    <t>15 YRS. TO LESS THAN 20 YRS.</t>
  </si>
  <si>
    <t>20 YRS. TO LESS THAN 25 YRS.</t>
  </si>
  <si>
    <t>25 YRS. AND OVER</t>
  </si>
  <si>
    <t>2 YRS. TO LESS THAN 5 YRS.</t>
  </si>
  <si>
    <t>10 YRS. TO LESS THAN 15 YRS:</t>
  </si>
  <si>
    <t>30 YRS. TO LESS THAN  35 YRS.</t>
  </si>
  <si>
    <t>Age and grade distribution of male Professional staff</t>
  </si>
  <si>
    <t>Age and grade distribution of female Professional staff</t>
  </si>
  <si>
    <t>Age and grade distribution of female Professional staff as a percentage of total Professional staff</t>
  </si>
  <si>
    <t>Number of male staff in each Professional grade by organization</t>
  </si>
  <si>
    <t>Number of female staff in each Professional grade by organization</t>
  </si>
  <si>
    <t>Number of female staff in each Professional grade as a percentage of total Professional staff</t>
  </si>
  <si>
    <t>Professional staff in receipt of dependency allowances as a percentage of total staff</t>
  </si>
  <si>
    <t>Number of staff by duty station and organization</t>
  </si>
  <si>
    <t>AGE BRACKET(YEARS)</t>
  </si>
  <si>
    <t>NATIONALITY</t>
  </si>
  <si>
    <t>EXTRA BUDGETARY FUNDS</t>
  </si>
  <si>
    <t>Organization</t>
  </si>
  <si>
    <t>PROF. STAFF</t>
  </si>
  <si>
    <t>GS. STAFF</t>
  </si>
  <si>
    <t>WITH PRIMARY DEPEND</t>
  </si>
  <si>
    <t>WITHOUT PRIMARY DEPEND.</t>
  </si>
  <si>
    <t>NUMBER DEPEND. CHILDREN</t>
  </si>
  <si>
    <t>WITH PRIMARY DEPEND.</t>
  </si>
  <si>
    <t>35 YRS. TO LESS THAN 40 YRS.</t>
  </si>
  <si>
    <t>40 YRS. TO LESS THAN 45 YRS:</t>
  </si>
  <si>
    <t>45 YRS. TO LESS THAN 50 YRS.</t>
  </si>
  <si>
    <t>50 YRS. TO LESS THAN 55 YRS.</t>
  </si>
  <si>
    <t>65 YRS. AND OVER</t>
  </si>
  <si>
    <t>55 YRS. TO LESS THAN 60 YRS.</t>
  </si>
  <si>
    <t>RECEIVE N.R.A.</t>
  </si>
  <si>
    <t xml:space="preserve">HEADQUARTERS </t>
  </si>
  <si>
    <t>HEADQUARTERS AND OTHER ESTABLISHED OFFICES</t>
  </si>
  <si>
    <t>PROFESSIONAL STAFF ON PROJECTS</t>
  </si>
  <si>
    <t>HEADQUARTERS &amp; OTHER ESTABLISHED OFFICES</t>
  </si>
  <si>
    <t>Number of staff by category and organizational location</t>
  </si>
  <si>
    <t>Number of male by category and organizational location</t>
  </si>
  <si>
    <t>Number of female by category and organizational location</t>
  </si>
  <si>
    <t>Grade distribution, Professional staff at headquarters and other established offices</t>
  </si>
  <si>
    <t>Grade distribution, female Professional staff at headquarters and other established offices</t>
  </si>
  <si>
    <t>Grade distribution, male Professional staff at headquarters and other established offices</t>
  </si>
  <si>
    <t>Grade distribution, Professional staff on projects</t>
  </si>
  <si>
    <t>Grade distribution, male Professional staff on projects</t>
  </si>
  <si>
    <t>Grade distribution, female Professional staff on projects</t>
  </si>
  <si>
    <t>Number of Professional staff by type of appointment and percentage expatriate</t>
  </si>
  <si>
    <t>Number of General Service staff by type of appointment and percentage expatriate</t>
  </si>
  <si>
    <t>Number of male Professional staff by type of appointment and percentage expatriate</t>
  </si>
  <si>
    <t>Number of male General Service staff by type of appointment and percentage expatriate</t>
  </si>
  <si>
    <t>Number of female Professional staff by type of appointment and percentage expatriate</t>
  </si>
  <si>
    <t>Number of female General Service staff by type of appointment and percentage expatriate</t>
  </si>
  <si>
    <t>Age distribution of Professional staff on projects</t>
  </si>
  <si>
    <t>Age distribution of Professional staff at headquarters and other established offices</t>
  </si>
  <si>
    <t>TABLE 1A</t>
  </si>
  <si>
    <t>TABLE 1B</t>
  </si>
  <si>
    <t>TABLE 1C</t>
  </si>
  <si>
    <t>TABLE 2</t>
  </si>
  <si>
    <t>TABLE 3A</t>
  </si>
  <si>
    <t>TABLE 3B</t>
  </si>
  <si>
    <t>TABLE 3C</t>
  </si>
  <si>
    <t>TABLE 4A</t>
  </si>
  <si>
    <t>TABLE 4B</t>
  </si>
  <si>
    <t>TABLE 4C</t>
  </si>
  <si>
    <t>TABLE 5A</t>
  </si>
  <si>
    <t>TABLE 5B</t>
  </si>
  <si>
    <t>TABLE 6A</t>
  </si>
  <si>
    <t>TABLE 6B</t>
  </si>
  <si>
    <t>TABLE 6C</t>
  </si>
  <si>
    <t>TABLE 6D</t>
  </si>
  <si>
    <t>TABLE 6E</t>
  </si>
  <si>
    <t>TABLE 6F</t>
  </si>
  <si>
    <t>TABLE 7A</t>
  </si>
  <si>
    <t>TABLE 7B</t>
  </si>
  <si>
    <t>TABLE 7C</t>
  </si>
  <si>
    <t>TABLE 8A</t>
  </si>
  <si>
    <t>TABLE 8B</t>
  </si>
  <si>
    <t>TABLE 9A</t>
  </si>
  <si>
    <t>TABLE 9B</t>
  </si>
  <si>
    <t>TABLE 10A</t>
  </si>
  <si>
    <t>TABLE 10B</t>
  </si>
  <si>
    <t>TABLE 10C</t>
  </si>
  <si>
    <t>TABLE 11A</t>
  </si>
  <si>
    <t>TABLE 11B</t>
  </si>
  <si>
    <t>TABLE 11C</t>
  </si>
  <si>
    <t>TABLE 12</t>
  </si>
  <si>
    <t>TABLE 16A</t>
  </si>
  <si>
    <t>TABLE 16B</t>
  </si>
  <si>
    <t>TABLE 17</t>
  </si>
  <si>
    <t>TABLE 18</t>
  </si>
  <si>
    <t>PROJECT STAFF</t>
  </si>
  <si>
    <t>Professional staff in receipt of dependency allowances and number of their dependent children</t>
  </si>
  <si>
    <t>Number of staff by nationality, organization, category, and source of funds</t>
  </si>
  <si>
    <t>60 YRS. TO LESS THAN 65 YRS.</t>
  </si>
  <si>
    <t>Grade distribution, as a percentage of staff compared to the total of each organization, Professional staff on projects</t>
  </si>
  <si>
    <t>Grade distribution, as a percentage of staff compared to the total of each organization, Professional staff at headquarters and established offices</t>
  </si>
  <si>
    <t>TYPE OF APPOINTMENT</t>
  </si>
  <si>
    <t>TYPE OF APPOINTMEMT</t>
  </si>
  <si>
    <t>ORGANIZATION</t>
  </si>
  <si>
    <t>TERRITORY/COUNTRY, DUTY STATION</t>
  </si>
  <si>
    <t>UN</t>
  </si>
  <si>
    <t>UNFPA</t>
  </si>
  <si>
    <t>UNOPS</t>
  </si>
  <si>
    <t>UNHCR</t>
  </si>
  <si>
    <t>UNICEF</t>
  </si>
  <si>
    <t>UNITAR</t>
  </si>
  <si>
    <t>UNRWA</t>
  </si>
  <si>
    <t>ITC</t>
  </si>
  <si>
    <t>ICSC</t>
  </si>
  <si>
    <t>ICJ</t>
  </si>
  <si>
    <t>UNU</t>
  </si>
  <si>
    <t>ILO</t>
  </si>
  <si>
    <t>FAO</t>
  </si>
  <si>
    <t>WFP</t>
  </si>
  <si>
    <t>UNESCO</t>
  </si>
  <si>
    <t>WHO</t>
  </si>
  <si>
    <t>PAHO</t>
  </si>
  <si>
    <t>UNAIDS</t>
  </si>
  <si>
    <t>ICAO</t>
  </si>
  <si>
    <t>UPU</t>
  </si>
  <si>
    <t>ITU</t>
  </si>
  <si>
    <t>WMO</t>
  </si>
  <si>
    <t>IMO</t>
  </si>
  <si>
    <t>WIPO</t>
  </si>
  <si>
    <t>IFAD</t>
  </si>
  <si>
    <t>UNIDO</t>
  </si>
  <si>
    <t>IAEA</t>
  </si>
  <si>
    <t>LESS THAN 30 YRS.</t>
  </si>
  <si>
    <t>30 YRS TO LESS THAN 35 YRS.</t>
  </si>
  <si>
    <t>35 YRS TO LESS THAN 40 YRS.</t>
  </si>
  <si>
    <t>40 YRS TO LESS THAN 45 YRS.</t>
  </si>
  <si>
    <t>45 YRS TO LESS THAN 50 YRS.</t>
  </si>
  <si>
    <t>50 YRS TO LESS THAN 55 YRS.</t>
  </si>
  <si>
    <t>55 YRS TO LESS THAN 60 YRS</t>
  </si>
  <si>
    <t>60 YRS TO LESS THAN 65 YRS</t>
  </si>
  <si>
    <t>65 YRS AND OVER</t>
  </si>
  <si>
    <t>AFGHANISTAN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</si>
  <si>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</si>
  <si>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</si>
  <si>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</si>
  <si>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</si>
  <si>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</si>
  <si>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</si>
  <si>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</si>
  <si>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</si>
  <si>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</si>
  <si>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</si>
  <si>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</si>
  <si>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</si>
  <si>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</si>
  <si>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</si>
  <si>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</si>
  <si>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</si>
  <si>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</si>
  <si>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</si>
  <si>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</si>
  <si>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</si>
  <si>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</si>
  <si>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</si>
  <si>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</si>
  <si>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</si>
  <si>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</si>
  <si>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</si>
  <si>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</si>
  <si>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CAMBODIA</t>
  </si>
  <si>
    <t>CANADA</t>
  </si>
  <si>
    <t>CAPE VERDE</t>
  </si>
  <si>
    <t>CENTRAL AFRICAN REPUBLIC</t>
  </si>
  <si>
    <t>CHAD</t>
  </si>
  <si>
    <t>CHILE</t>
  </si>
  <si>
    <t>CHINA</t>
  </si>
  <si>
    <t>COLOMBIA</t>
  </si>
  <si>
    <t>COMOROS</t>
  </si>
  <si>
    <t>COSTA RICA</t>
  </si>
  <si>
    <t>COTE D'IVOIRE</t>
  </si>
  <si>
    <t>CROATIA</t>
  </si>
  <si>
    <t>CUBA</t>
  </si>
  <si>
    <t>CYPRUS</t>
  </si>
  <si>
    <t>CZECH REPUBLIC</t>
  </si>
  <si>
    <t>DEM. PEOPLE'S REP. OF KOREA</t>
  </si>
  <si>
    <t>DEMOCRATIC REP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</si>
  <si>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</si>
  <si>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</si>
  <si>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</si>
  <si>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</si>
  <si>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</si>
  <si>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</si>
  <si>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</si>
  <si>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</si>
  <si>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</si>
  <si>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</si>
  <si>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</si>
  <si>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FIJI</t>
  </si>
  <si>
    <t>FINLAND</t>
  </si>
  <si>
    <t>FORMER YUGOSLAV REP. MACEDONIA</t>
  </si>
  <si>
    <t>FRANCE</t>
  </si>
  <si>
    <t>GABON</t>
  </si>
  <si>
    <t>GAMBIA</t>
  </si>
  <si>
    <t>GEORGIA</t>
  </si>
  <si>
    <t>GERMANY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</si>
  <si>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</si>
  <si>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</si>
  <si>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</si>
  <si>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</si>
  <si>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</si>
  <si>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</si>
  <si>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</si>
  <si>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</si>
  <si>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</si>
  <si>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</si>
  <si>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</si>
  <si>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</si>
  <si>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</si>
  <si>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</si>
  <si>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</si>
  <si>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</si>
  <si>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</si>
  <si>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</si>
  <si>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</si>
  <si>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</si>
  <si>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</si>
  <si>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</si>
  <si>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</si>
  <si>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KUWAIT</t>
  </si>
  <si>
    <t>KYRGYZSTAN</t>
  </si>
  <si>
    <t>LAO PEOPLE'S DEM.REP.</t>
  </si>
  <si>
    <t>LATVIA</t>
  </si>
  <si>
    <t>LEBANON</t>
  </si>
  <si>
    <t>LESOTHO</t>
  </si>
  <si>
    <t>LIBERIA</t>
  </si>
  <si>
    <t>LIBYAN ARAB JAMAHIRIYA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</si>
  <si>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</si>
  <si>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</si>
  <si>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</si>
  <si>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</si>
  <si>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</si>
  <si>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</si>
  <si>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</si>
  <si>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</si>
  <si>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</si>
  <si>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</si>
  <si>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</si>
  <si>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</si>
  <si>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</si>
  <si>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</si>
  <si>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</si>
  <si>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</si>
  <si>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</si>
  <si>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NEPAL</t>
  </si>
  <si>
    <t>NETHERLANDS</t>
  </si>
  <si>
    <t>NEW ZEALAND</t>
  </si>
  <si>
    <t>NICARAGUA</t>
  </si>
  <si>
    <t>NIGER</t>
  </si>
  <si>
    <t>NIGERIA</t>
  </si>
  <si>
    <t>NORWAY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</si>
  <si>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</si>
  <si>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</si>
  <si>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</si>
  <si>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</si>
  <si>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</si>
  <si>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</si>
  <si>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</si>
  <si>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</si>
  <si>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</si>
  <si>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</si>
  <si>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REPUBLIC OF CAMEROON</t>
  </si>
  <si>
    <t>REPUBLIC OF KOREA</t>
  </si>
  <si>
    <t>REPUBLIC OF MOLDOVA</t>
  </si>
  <si>
    <t>REPUBLIC OF THE CONGO</t>
  </si>
  <si>
    <t>REPUBLIC OF YEMEN</t>
  </si>
  <si>
    <t>ROMANIA</t>
  </si>
  <si>
    <t>RUSSIAN FEDERATION</t>
  </si>
  <si>
    <t>RWANDA</t>
  </si>
  <si>
    <t>SAINT KITTS AND NEVIS</t>
  </si>
  <si>
    <t>SAINT LUCIA</t>
  </si>
  <si>
    <t>SAINT VINCENT &amp; THE GRENADINES</t>
  </si>
  <si>
    <t>SAMOA</t>
  </si>
  <si>
    <t>SAO TOME AND PRINCIPE</t>
  </si>
  <si>
    <t>SAUDI ARABIA</t>
  </si>
  <si>
    <t>SENEGAL</t>
  </si>
  <si>
    <t>SEYCHELLES</t>
  </si>
  <si>
    <t>SIERRA LEONE</t>
  </si>
  <si>
    <t>SINGAPORE</t>
  </si>
  <si>
    <t>SLOVAK REPUBLIC</t>
  </si>
  <si>
    <t>SLOVENIA</t>
  </si>
  <si>
    <t>SOLOMON ISLANDS</t>
  </si>
  <si>
    <t>SOMALIA</t>
  </si>
  <si>
    <t>SOUTH AFRICA</t>
  </si>
  <si>
    <t>SPAIN</t>
  </si>
  <si>
    <t>SRI LANKA</t>
  </si>
  <si>
    <t>SUDAN</t>
  </si>
  <si>
    <t>SURINAME</t>
  </si>
  <si>
    <t>SWAZILAND</t>
  </si>
  <si>
    <t>SWEDEN</t>
  </si>
  <si>
    <t>SWITZERLAND</t>
  </si>
  <si>
    <t>SYRIAN ARAB REPUBLIC</t>
  </si>
  <si>
    <t>TAJIKISTAN</t>
  </si>
  <si>
    <t>THAILAND</t>
  </si>
  <si>
    <t>TOGO</t>
  </si>
  <si>
    <t>TONGA</t>
  </si>
  <si>
    <t>TRINIDAD AND TOBAGO</t>
  </si>
  <si>
    <t>TUNISIA</t>
  </si>
  <si>
    <t>TURKEY</t>
  </si>
  <si>
    <t>TURKMENISTAN</t>
  </si>
  <si>
    <t>UGANDA</t>
  </si>
  <si>
    <t>UKRAINE</t>
  </si>
  <si>
    <t>UNCODED/UNASSIGNED</t>
  </si>
  <si>
    <t>UNITED ARAB EMIRATES</t>
  </si>
  <si>
    <t>UNITED KINGDOM</t>
  </si>
  <si>
    <t>UNITED REPUBLIC OF TANZANIA</t>
  </si>
  <si>
    <t>UNITED STATES OF AMERICA</t>
  </si>
  <si>
    <t>URUGUAY</t>
  </si>
  <si>
    <t>UZBEKISTAN</t>
  </si>
  <si>
    <t>VANUATU</t>
  </si>
  <si>
    <t>VENEZUELA</t>
  </si>
  <si>
    <t>VIET NAM</t>
  </si>
  <si>
    <t>ZAMBIA</t>
  </si>
  <si>
    <t>ZIMBABWE</t>
  </si>
  <si>
    <t>N'DJAMENA</t>
  </si>
  <si>
    <t>UNCODED</t>
  </si>
  <si>
    <t xml:space="preserve">HEADQUARTERS AND OTHER ESTABLISHED OFFICES </t>
  </si>
  <si>
    <t xml:space="preserve"> PROFESSIONAL STAFF ON PROJECTS</t>
  </si>
  <si>
    <t>Professional staff by length of service</t>
  </si>
  <si>
    <t>Male Professional staff by length of service</t>
  </si>
  <si>
    <t>Female Professional staff by length of service</t>
  </si>
  <si>
    <t>RECEVING SECONDARY DEPEND. ALLOWANCE</t>
  </si>
  <si>
    <t>General Service staff in receipt of non-resident's (NRA) allowance and language allowance</t>
  </si>
  <si>
    <t>General service staff by length of service</t>
  </si>
  <si>
    <t>General service staff by length of service, as a percentage of total General Service staff</t>
  </si>
  <si>
    <t>LESS THAN 2 YRS.</t>
  </si>
  <si>
    <t>LESS THAN 5 YRS.</t>
  </si>
  <si>
    <t>REGULAR BUDGET</t>
  </si>
  <si>
    <t>Bamyan</t>
  </si>
  <si>
    <t>Faizabad</t>
  </si>
  <si>
    <t>Gardez</t>
  </si>
  <si>
    <t>Herat</t>
  </si>
  <si>
    <t>Jalalabad</t>
  </si>
  <si>
    <t>Kabul</t>
  </si>
  <si>
    <t>Kandahar</t>
  </si>
  <si>
    <t>Kunduz</t>
  </si>
  <si>
    <t>Mazar-I-Sharif</t>
  </si>
  <si>
    <t>Tirana</t>
  </si>
  <si>
    <t>Alger</t>
  </si>
  <si>
    <t>Tindouf</t>
  </si>
  <si>
    <t>Luanda</t>
  </si>
  <si>
    <t>Lubango</t>
  </si>
  <si>
    <t>Luena</t>
  </si>
  <si>
    <t>Buenos Aires</t>
  </si>
  <si>
    <t>Yerevan</t>
  </si>
  <si>
    <t>Canberra</t>
  </si>
  <si>
    <t>Seibersdorf</t>
  </si>
  <si>
    <t>Vienna</t>
  </si>
  <si>
    <t>Baku</t>
  </si>
  <si>
    <t>Nassau</t>
  </si>
  <si>
    <t>Manama</t>
  </si>
  <si>
    <t>Chittagong</t>
  </si>
  <si>
    <t>Cox's Bazaar</t>
  </si>
  <si>
    <t>Dhaka</t>
  </si>
  <si>
    <t>Bridgetown</t>
  </si>
  <si>
    <t>Minsk</t>
  </si>
  <si>
    <t>Bruxelles</t>
  </si>
  <si>
    <t>Belize City</t>
  </si>
  <si>
    <t>Cotonou</t>
  </si>
  <si>
    <t>Thimphu</t>
  </si>
  <si>
    <t>Cochabamba</t>
  </si>
  <si>
    <t>La Paz</t>
  </si>
  <si>
    <t>Santa Cruz</t>
  </si>
  <si>
    <t>Banja Luka</t>
  </si>
  <si>
    <t>Sarajevo</t>
  </si>
  <si>
    <t>Gaborone</t>
  </si>
  <si>
    <t>Brasilia</t>
  </si>
  <si>
    <t>Rio De Janeiro</t>
  </si>
  <si>
    <t>Sao Paulo</t>
  </si>
  <si>
    <t>Sofia</t>
  </si>
  <si>
    <t>Ouagadougou</t>
  </si>
  <si>
    <t>Bujumbura</t>
  </si>
  <si>
    <t>Gitega</t>
  </si>
  <si>
    <t>Muyinga</t>
  </si>
  <si>
    <t>Ngozi</t>
  </si>
  <si>
    <t>Ruyigi</t>
  </si>
  <si>
    <t>Phnom-Penh</t>
  </si>
  <si>
    <t>Siem Reap</t>
  </si>
  <si>
    <t>Montreal</t>
  </si>
  <si>
    <t>Ottawa</t>
  </si>
  <si>
    <t>Toronto</t>
  </si>
  <si>
    <t>Praia</t>
  </si>
  <si>
    <t>Georgetown</t>
  </si>
  <si>
    <t>Bangui</t>
  </si>
  <si>
    <t>Abeche</t>
  </si>
  <si>
    <t>Mao</t>
  </si>
  <si>
    <t>Mongo</t>
  </si>
  <si>
    <t>Santiago</t>
  </si>
  <si>
    <t>Beijing</t>
  </si>
  <si>
    <t>Hongkong</t>
  </si>
  <si>
    <t>Apartado</t>
  </si>
  <si>
    <t>Bogota</t>
  </si>
  <si>
    <t>Bucaramanga</t>
  </si>
  <si>
    <t>Cali</t>
  </si>
  <si>
    <t>Cartagena</t>
  </si>
  <si>
    <t>Medellin</t>
  </si>
  <si>
    <t>Moroni</t>
  </si>
  <si>
    <t>San Jose</t>
  </si>
  <si>
    <t>Abidjan</t>
  </si>
  <si>
    <t>Bondoukou</t>
  </si>
  <si>
    <t>Bouake</t>
  </si>
  <si>
    <t>Guiglo</t>
  </si>
  <si>
    <t>Tabou</t>
  </si>
  <si>
    <t>Yamoussokro</t>
  </si>
  <si>
    <t>Zagreb</t>
  </si>
  <si>
    <t>Havana</t>
  </si>
  <si>
    <t>Nicosia</t>
  </si>
  <si>
    <t>Prague</t>
  </si>
  <si>
    <t>Pyongyang</t>
  </si>
  <si>
    <t>Bukavu</t>
  </si>
  <si>
    <t>Goma</t>
  </si>
  <si>
    <t>Kinshasa</t>
  </si>
  <si>
    <t>Kisangani</t>
  </si>
  <si>
    <t>Lubumbashi</t>
  </si>
  <si>
    <t>Copenhagen</t>
  </si>
  <si>
    <t>Djibouti</t>
  </si>
  <si>
    <t>Santo Domingo</t>
  </si>
  <si>
    <t>EAST TIMOR</t>
  </si>
  <si>
    <t>Dili</t>
  </si>
  <si>
    <t>Guayaquil</t>
  </si>
  <si>
    <t>Lago Agrio</t>
  </si>
  <si>
    <t>Quito</t>
  </si>
  <si>
    <t>Cairo</t>
  </si>
  <si>
    <t>Ismailia</t>
  </si>
  <si>
    <t>San Salvador</t>
  </si>
  <si>
    <t>Malabo</t>
  </si>
  <si>
    <t>Asmara</t>
  </si>
  <si>
    <t>Addis Ababa</t>
  </si>
  <si>
    <t>Assosa</t>
  </si>
  <si>
    <t>Dessie</t>
  </si>
  <si>
    <t>Gambela</t>
  </si>
  <si>
    <t>Jijiga</t>
  </si>
  <si>
    <t>Mekele</t>
  </si>
  <si>
    <t>Nazareth</t>
  </si>
  <si>
    <t>Suva</t>
  </si>
  <si>
    <t>Helsinki</t>
  </si>
  <si>
    <t>Skopje</t>
  </si>
  <si>
    <t>Paris</t>
  </si>
  <si>
    <t>Strasbourg</t>
  </si>
  <si>
    <t>Toulouse</t>
  </si>
  <si>
    <t>Libreville</t>
  </si>
  <si>
    <t>Banjul</t>
  </si>
  <si>
    <t>Gali</t>
  </si>
  <si>
    <t>Tbilisi</t>
  </si>
  <si>
    <t>Zugdidi</t>
  </si>
  <si>
    <t>Berlin</t>
  </si>
  <si>
    <t>Bonn</t>
  </si>
  <si>
    <t>Hamburg</t>
  </si>
  <si>
    <t>Nuremberg</t>
  </si>
  <si>
    <t>Accra</t>
  </si>
  <si>
    <t>Athens</t>
  </si>
  <si>
    <t>Guatemala City</t>
  </si>
  <si>
    <t>Conakry</t>
  </si>
  <si>
    <t>Nzerekore</t>
  </si>
  <si>
    <t>Bissau</t>
  </si>
  <si>
    <t>Cap Haitien</t>
  </si>
  <si>
    <t>Gonaives</t>
  </si>
  <si>
    <t>Port-Au-Prince</t>
  </si>
  <si>
    <t>Tegucigalpa</t>
  </si>
  <si>
    <t>Budapest</t>
  </si>
  <si>
    <t>Bhopal</t>
  </si>
  <si>
    <t>Bhubaneswar</t>
  </si>
  <si>
    <t>Chennai</t>
  </si>
  <si>
    <t>Hyderabad</t>
  </si>
  <si>
    <t>New Delhi</t>
  </si>
  <si>
    <t>Bogor</t>
  </si>
  <si>
    <t>Jakarta</t>
  </si>
  <si>
    <t>Other</t>
  </si>
  <si>
    <t>Surabaya</t>
  </si>
  <si>
    <t>Ahwaz</t>
  </si>
  <si>
    <t>Dogharoon</t>
  </si>
  <si>
    <t>Mashhad</t>
  </si>
  <si>
    <t>Teheran</t>
  </si>
  <si>
    <t>Baghdad</t>
  </si>
  <si>
    <t>Basrah</t>
  </si>
  <si>
    <t>Dohuk</t>
  </si>
  <si>
    <t>ERBIL</t>
  </si>
  <si>
    <t>Nasiriya</t>
  </si>
  <si>
    <t>Sulaymaniah</t>
  </si>
  <si>
    <t>Dublin</t>
  </si>
  <si>
    <t>Tiberias</t>
  </si>
  <si>
    <t>Brindisi</t>
  </si>
  <si>
    <t>Rome</t>
  </si>
  <si>
    <t>Trieste</t>
  </si>
  <si>
    <t>Turin</t>
  </si>
  <si>
    <t>Venice</t>
  </si>
  <si>
    <t>Kingston</t>
  </si>
  <si>
    <t>Fukuoka</t>
  </si>
  <si>
    <t>Kobe</t>
  </si>
  <si>
    <t>Nagoya</t>
  </si>
  <si>
    <t>Osaka</t>
  </si>
  <si>
    <t>Tokyo</t>
  </si>
  <si>
    <t>Yokoyama</t>
  </si>
  <si>
    <t>Amman</t>
  </si>
  <si>
    <t>Dadaab</t>
  </si>
  <si>
    <t>Kakuma</t>
  </si>
  <si>
    <t>Mombasa</t>
  </si>
  <si>
    <t>Nairobi</t>
  </si>
  <si>
    <t>Kuwait</t>
  </si>
  <si>
    <t>Bishkek</t>
  </si>
  <si>
    <t>Vientiane</t>
  </si>
  <si>
    <t>Riga</t>
  </si>
  <si>
    <t>Beirut</t>
  </si>
  <si>
    <t>Naqoura</t>
  </si>
  <si>
    <t>Maseru</t>
  </si>
  <si>
    <t>Harper/Maryland County</t>
  </si>
  <si>
    <t>Monrovia</t>
  </si>
  <si>
    <t>Zwedru</t>
  </si>
  <si>
    <t>Tripoli</t>
  </si>
  <si>
    <t>Vilnius</t>
  </si>
  <si>
    <t>Antananarivo</t>
  </si>
  <si>
    <t>Blantyre</t>
  </si>
  <si>
    <t>Lilongwe</t>
  </si>
  <si>
    <t>Kuala Lumpur</t>
  </si>
  <si>
    <t>Male</t>
  </si>
  <si>
    <t>Bamako</t>
  </si>
  <si>
    <t>Gao</t>
  </si>
  <si>
    <t>Mopti</t>
  </si>
  <si>
    <t>Tombouctou</t>
  </si>
  <si>
    <t>Valletta</t>
  </si>
  <si>
    <t>Nouakchott</t>
  </si>
  <si>
    <t>Port Louis</t>
  </si>
  <si>
    <t>Mexico City</t>
  </si>
  <si>
    <t>Tapachula</t>
  </si>
  <si>
    <t>Monte Carlo</t>
  </si>
  <si>
    <t>Ulan Bator</t>
  </si>
  <si>
    <t>Rabat</t>
  </si>
  <si>
    <t>Maputo</t>
  </si>
  <si>
    <t>Maungdaw</t>
  </si>
  <si>
    <t>Windhoek</t>
  </si>
  <si>
    <t>Dadeldhura</t>
  </si>
  <si>
    <t>Damak</t>
  </si>
  <si>
    <t>Kathmandu</t>
  </si>
  <si>
    <t>Nepalganj</t>
  </si>
  <si>
    <t>Maastricht</t>
  </si>
  <si>
    <t>The Hague</t>
  </si>
  <si>
    <t>Managua</t>
  </si>
  <si>
    <t>Maradi</t>
  </si>
  <si>
    <t>Niamey</t>
  </si>
  <si>
    <t>Abuja</t>
  </si>
  <si>
    <t>Lagos</t>
  </si>
  <si>
    <t>Oslo</t>
  </si>
  <si>
    <t>Islamabad</t>
  </si>
  <si>
    <t>Karachi</t>
  </si>
  <si>
    <t>Peshawar</t>
  </si>
  <si>
    <t>Quetta</t>
  </si>
  <si>
    <t>Panama City</t>
  </si>
  <si>
    <t>Port Moresby</t>
  </si>
  <si>
    <t>Asuncion</t>
  </si>
  <si>
    <t>Lima</t>
  </si>
  <si>
    <t>Manila</t>
  </si>
  <si>
    <t>Warsaw</t>
  </si>
  <si>
    <t>Doha</t>
  </si>
  <si>
    <t>Yaounde</t>
  </si>
  <si>
    <t>Seoul</t>
  </si>
  <si>
    <t>Chisinau</t>
  </si>
  <si>
    <t>Brazzaville</t>
  </si>
  <si>
    <t>Impfondo</t>
  </si>
  <si>
    <t>Aden</t>
  </si>
  <si>
    <t>Sana'a</t>
  </si>
  <si>
    <t>Bucarest</t>
  </si>
  <si>
    <t>Moscow</t>
  </si>
  <si>
    <t>Cyangugu</t>
  </si>
  <si>
    <t>Gisenye</t>
  </si>
  <si>
    <t>Kibuye</t>
  </si>
  <si>
    <t>Kigali</t>
  </si>
  <si>
    <t>Apia</t>
  </si>
  <si>
    <t>Sao Tome</t>
  </si>
  <si>
    <t>Al Hofuf</t>
  </si>
  <si>
    <t>Riyadh</t>
  </si>
  <si>
    <t>Dakar</t>
  </si>
  <si>
    <t>Victoria</t>
  </si>
  <si>
    <t>Freetown</t>
  </si>
  <si>
    <t>Kenema</t>
  </si>
  <si>
    <t>Bratislava</t>
  </si>
  <si>
    <t>Honiara</t>
  </si>
  <si>
    <t>Baidoa</t>
  </si>
  <si>
    <t>Bosaso</t>
  </si>
  <si>
    <t>Hargeisa</t>
  </si>
  <si>
    <t>Mogadishu</t>
  </si>
  <si>
    <t>Johannesburg</t>
  </si>
  <si>
    <t>Pretoria</t>
  </si>
  <si>
    <t>Madrid</t>
  </si>
  <si>
    <t>BATTICOLOA</t>
  </si>
  <si>
    <t>BATTICOLOA	SRI LANKA	0780	BA100</t>
  </si>
  <si>
    <t>Colombo</t>
  </si>
  <si>
    <t>Jaffna</t>
  </si>
  <si>
    <t>Kilinochch</t>
  </si>
  <si>
    <t>Vavuniya</t>
  </si>
  <si>
    <t>El Fasher</t>
  </si>
  <si>
    <t>El-Obeid</t>
  </si>
  <si>
    <t>Juba</t>
  </si>
  <si>
    <t>Kassala</t>
  </si>
  <si>
    <t>Khartoum</t>
  </si>
  <si>
    <t>Paramaribo</t>
  </si>
  <si>
    <t>Mbabane</t>
  </si>
  <si>
    <t>Stockholm</t>
  </si>
  <si>
    <t>Bern</t>
  </si>
  <si>
    <t>Geneva</t>
  </si>
  <si>
    <t>Amret Al Faouar</t>
  </si>
  <si>
    <t>Damascus</t>
  </si>
  <si>
    <t>Dushanbe</t>
  </si>
  <si>
    <t>Bangkok</t>
  </si>
  <si>
    <t>Kanchanaburi</t>
  </si>
  <si>
    <t>Mae Hong Son</t>
  </si>
  <si>
    <t>Mae Sot</t>
  </si>
  <si>
    <t>Lome</t>
  </si>
  <si>
    <t>Port Of Spain</t>
  </si>
  <si>
    <t>Tunis</t>
  </si>
  <si>
    <t>Ankara</t>
  </si>
  <si>
    <t>Istanbul</t>
  </si>
  <si>
    <t>Van</t>
  </si>
  <si>
    <t>Ashkhabad</t>
  </si>
  <si>
    <t>Adjumani</t>
  </si>
  <si>
    <t>Arua</t>
  </si>
  <si>
    <t>Entebbe</t>
  </si>
  <si>
    <t>Gulu</t>
  </si>
  <si>
    <t>Hoima</t>
  </si>
  <si>
    <t>Kampala</t>
  </si>
  <si>
    <t>Mbarara</t>
  </si>
  <si>
    <t>Kiev</t>
  </si>
  <si>
    <t>Gaza</t>
  </si>
  <si>
    <t>Jerusalem (Gov't House)</t>
  </si>
  <si>
    <t>Ramallah</t>
  </si>
  <si>
    <t>West Bank (Other)</t>
  </si>
  <si>
    <t>Abu Dhabi</t>
  </si>
  <si>
    <t>London</t>
  </si>
  <si>
    <t>Arusha</t>
  </si>
  <si>
    <t>Dar-Es-Salaam</t>
  </si>
  <si>
    <t>Isaka</t>
  </si>
  <si>
    <t>Kasulu</t>
  </si>
  <si>
    <t>Kigoma</t>
  </si>
  <si>
    <t>Mwanza</t>
  </si>
  <si>
    <t>Zanzibar</t>
  </si>
  <si>
    <t>El Paso</t>
  </si>
  <si>
    <t>New York</t>
  </si>
  <si>
    <t>Washington</t>
  </si>
  <si>
    <t>Montevideo</t>
  </si>
  <si>
    <t>Tashkent</t>
  </si>
  <si>
    <t>Caracas</t>
  </si>
  <si>
    <t>San Cristobal</t>
  </si>
  <si>
    <t>Hanoi</t>
  </si>
  <si>
    <t>Ho Chi Minh Ville</t>
  </si>
  <si>
    <t>Belgrade</t>
  </si>
  <si>
    <t>Gnjilane</t>
  </si>
  <si>
    <t>Kosovska Mitrovica</t>
  </si>
  <si>
    <t>Pec</t>
  </si>
  <si>
    <t>Pristina</t>
  </si>
  <si>
    <t>Lusaka</t>
  </si>
  <si>
    <t>Mongu</t>
  </si>
  <si>
    <t>Solwezi</t>
  </si>
  <si>
    <t>Harare</t>
  </si>
  <si>
    <t>KIRIBATI</t>
  </si>
  <si>
    <t>Tamale</t>
  </si>
  <si>
    <t>Kupang</t>
  </si>
  <si>
    <t>Tarawa</t>
  </si>
  <si>
    <t>Antsirabe</t>
  </si>
  <si>
    <t>Pokhara</t>
  </si>
  <si>
    <t>Muscat</t>
  </si>
  <si>
    <t>Lahore</t>
  </si>
  <si>
    <t>Nyala</t>
  </si>
  <si>
    <t>Port Vila</t>
  </si>
  <si>
    <t>Singapore</t>
  </si>
  <si>
    <t>Dubai</t>
  </si>
  <si>
    <t>UNJSPF</t>
  </si>
  <si>
    <t>Maimana</t>
  </si>
  <si>
    <t>Makamba</t>
  </si>
  <si>
    <t>Gore</t>
  </si>
  <si>
    <t>Iriba</t>
  </si>
  <si>
    <t>Pasto</t>
  </si>
  <si>
    <t>Bunia</t>
  </si>
  <si>
    <t>Matadi</t>
  </si>
  <si>
    <t>Mbamdaka</t>
  </si>
  <si>
    <t>Uvira</t>
  </si>
  <si>
    <t>Ibarra</t>
  </si>
  <si>
    <t>Banda Aceh</t>
  </si>
  <si>
    <t>ESFAHAN</t>
  </si>
  <si>
    <t>Kerman</t>
  </si>
  <si>
    <t>Shiraz</t>
  </si>
  <si>
    <t>Gbarnga</t>
  </si>
  <si>
    <t>Voinjama</t>
  </si>
  <si>
    <t>Nampula</t>
  </si>
  <si>
    <t>Biratnagar</t>
  </si>
  <si>
    <t>Douala</t>
  </si>
  <si>
    <t>Inchon</t>
  </si>
  <si>
    <t>Ziguinchor</t>
  </si>
  <si>
    <t>El Geneina</t>
  </si>
  <si>
    <t>Wau</t>
  </si>
  <si>
    <t>Yei</t>
  </si>
  <si>
    <t>Rangamati</t>
  </si>
  <si>
    <t>Kindu</t>
  </si>
  <si>
    <t>Awasa</t>
  </si>
  <si>
    <t>Port-Sonde</t>
  </si>
  <si>
    <t>Mosul</t>
  </si>
  <si>
    <t>Almaty</t>
  </si>
  <si>
    <t>MONTENEGRO</t>
  </si>
  <si>
    <t>Podjorica</t>
  </si>
  <si>
    <t>Al Jouf</t>
  </si>
  <si>
    <t>Bor</t>
  </si>
  <si>
    <t>Yambio</t>
  </si>
  <si>
    <t>Maracaibo</t>
  </si>
  <si>
    <t>ALL OTHER FUNDS</t>
  </si>
  <si>
    <t>UNDP (NO LONGER RELEVANT)</t>
  </si>
  <si>
    <t>Cucuta</t>
  </si>
  <si>
    <t>Sukhumi</t>
  </si>
  <si>
    <t>Karbala</t>
  </si>
  <si>
    <t>Osh</t>
  </si>
  <si>
    <t>Port Harcourt</t>
  </si>
  <si>
    <t>Other Cities</t>
  </si>
  <si>
    <t>Port Sudan</t>
  </si>
  <si>
    <t>Moroto</t>
  </si>
  <si>
    <t>LIECHTENSTEIN</t>
  </si>
  <si>
    <t>Farah</t>
  </si>
  <si>
    <t>Srebenica</t>
  </si>
  <si>
    <t>Fortaleza</t>
  </si>
  <si>
    <t>Manaus</t>
  </si>
  <si>
    <t>Bossangoa</t>
  </si>
  <si>
    <t>Kaga Bandoro</t>
  </si>
  <si>
    <t>Villavicencio</t>
  </si>
  <si>
    <t>Kalemie</t>
  </si>
  <si>
    <t>Baucau</t>
  </si>
  <si>
    <t>Bahir Dar</t>
  </si>
  <si>
    <t>Calcutta</t>
  </si>
  <si>
    <t>Lucknow</t>
  </si>
  <si>
    <t>Patna</t>
  </si>
  <si>
    <t>Ranchi</t>
  </si>
  <si>
    <t>Ambon (Maluku)</t>
  </si>
  <si>
    <t>Jayapura(Irian Jaya)</t>
  </si>
  <si>
    <t>Tel Aviv</t>
  </si>
  <si>
    <t>Florence</t>
  </si>
  <si>
    <t>Sittwe</t>
  </si>
  <si>
    <t>Bauchi</t>
  </si>
  <si>
    <t>Enugu</t>
  </si>
  <si>
    <t>Kaduna</t>
  </si>
  <si>
    <t>Ta'izz</t>
  </si>
  <si>
    <t>Astana</t>
  </si>
  <si>
    <t>Kadugli</t>
  </si>
  <si>
    <t>SERBIA</t>
  </si>
  <si>
    <t>Dukwi</t>
  </si>
  <si>
    <t>Farchana</t>
  </si>
  <si>
    <t>Ghz Beida</t>
  </si>
  <si>
    <t>Goz Beida</t>
  </si>
  <si>
    <t>Guerada</t>
  </si>
  <si>
    <t>Koukou</t>
  </si>
  <si>
    <t>Mocoa</t>
  </si>
  <si>
    <t>Quibdo</t>
  </si>
  <si>
    <t>Beni</t>
  </si>
  <si>
    <t>Fugnido</t>
  </si>
  <si>
    <t>AL HILLAH</t>
  </si>
  <si>
    <t>Toyama</t>
  </si>
  <si>
    <t>Saclepea</t>
  </si>
  <si>
    <t>Tubmanburg</t>
  </si>
  <si>
    <t>Mawlamyine</t>
  </si>
  <si>
    <t>Yangoon</t>
  </si>
  <si>
    <t>Cotabato</t>
  </si>
  <si>
    <t>Garoowe</t>
  </si>
  <si>
    <t>Pietersburg</t>
  </si>
  <si>
    <t>Aweil</t>
  </si>
  <si>
    <t>Damazine</t>
  </si>
  <si>
    <t>Habillah</t>
  </si>
  <si>
    <t>Mukjar</t>
  </si>
  <si>
    <t>Rumbek</t>
  </si>
  <si>
    <t>Zalengei</t>
  </si>
  <si>
    <t>East Jerusalem</t>
  </si>
  <si>
    <t>GUASDUALITO</t>
  </si>
  <si>
    <t>WESTERN SAHARA</t>
  </si>
  <si>
    <t>Laayoune</t>
  </si>
  <si>
    <t>Parakou</t>
  </si>
  <si>
    <t>Belem</t>
  </si>
  <si>
    <t>Recife</t>
  </si>
  <si>
    <t>Salvador</t>
  </si>
  <si>
    <t>Sao Luis</t>
  </si>
  <si>
    <t>Paoula</t>
  </si>
  <si>
    <t>Arauca</t>
  </si>
  <si>
    <t>Kananga</t>
  </si>
  <si>
    <t>Mbuji-Mayi</t>
  </si>
  <si>
    <t>Esmeraldas</t>
  </si>
  <si>
    <t>Semera</t>
  </si>
  <si>
    <t>Shire</t>
  </si>
  <si>
    <t>Gandhinagar</t>
  </si>
  <si>
    <t>Guwahati</t>
  </si>
  <si>
    <t>Jaipur</t>
  </si>
  <si>
    <t>Raipur</t>
  </si>
  <si>
    <t>Arbil</t>
  </si>
  <si>
    <t>Kirkuk</t>
  </si>
  <si>
    <t xml:space="preserve">Perugia </t>
  </si>
  <si>
    <t>Hiroshima</t>
  </si>
  <si>
    <t>Garissa</t>
  </si>
  <si>
    <t>Kosovo (UN administered province of Serbia)</t>
  </si>
  <si>
    <t>Kayes</t>
  </si>
  <si>
    <t xml:space="preserve">Podgorica </t>
  </si>
  <si>
    <t>Myeik</t>
  </si>
  <si>
    <t>Agadez</t>
  </si>
  <si>
    <t>Meiganga</t>
  </si>
  <si>
    <t>Pointe Noire</t>
  </si>
  <si>
    <t>Al Kharaz</t>
  </si>
  <si>
    <t>Hodeidah</t>
  </si>
  <si>
    <t>Saada</t>
  </si>
  <si>
    <t>Makeni</t>
  </si>
  <si>
    <t>Gaalkacyo</t>
  </si>
  <si>
    <t>Malaga</t>
  </si>
  <si>
    <t>Mornie</t>
  </si>
  <si>
    <t>Nimule</t>
  </si>
  <si>
    <t>Hassake</t>
  </si>
  <si>
    <t>Mishamo</t>
  </si>
  <si>
    <t>Mpanda</t>
  </si>
  <si>
    <t>Ulyankulu</t>
  </si>
  <si>
    <t>Badghis</t>
  </si>
  <si>
    <t>Daikundi</t>
  </si>
  <si>
    <t>Faryab</t>
  </si>
  <si>
    <t>Pul-I-Khumri</t>
  </si>
  <si>
    <t>Belmopan</t>
  </si>
  <si>
    <t>Daloa</t>
  </si>
  <si>
    <t>Korhogo</t>
  </si>
  <si>
    <t>Odienne</t>
  </si>
  <si>
    <t>San Pedro</t>
  </si>
  <si>
    <t>Sheddar</t>
  </si>
  <si>
    <t>Tefreber</t>
  </si>
  <si>
    <t>Jacmel</t>
  </si>
  <si>
    <t>Jeremie</t>
  </si>
  <si>
    <t>Les Cayes</t>
  </si>
  <si>
    <t>Miragrane</t>
  </si>
  <si>
    <t>Port De Paix</t>
  </si>
  <si>
    <t>Al-Waleed</t>
  </si>
  <si>
    <t>AN NAJAF</t>
  </si>
  <si>
    <t>Kut</t>
  </si>
  <si>
    <t>Missan</t>
  </si>
  <si>
    <t>Ramadi</t>
  </si>
  <si>
    <t>Kasungu</t>
  </si>
  <si>
    <t>Ahwar</t>
  </si>
  <si>
    <t>Maifaa</t>
  </si>
  <si>
    <t>Byumba</t>
  </si>
  <si>
    <t>Cape Town</t>
  </si>
  <si>
    <t>Abyei</t>
  </si>
  <si>
    <t>Kutum</t>
  </si>
  <si>
    <t>Torit</t>
  </si>
  <si>
    <t>Aleppo</t>
  </si>
  <si>
    <t>Kyara</t>
  </si>
  <si>
    <t>Tallinn</t>
  </si>
  <si>
    <t>Lyon</t>
  </si>
  <si>
    <t>Ljubljana</t>
  </si>
  <si>
    <t>Barcelona</t>
  </si>
  <si>
    <t>Nuku'alofa</t>
  </si>
  <si>
    <t>MANCHESTER</t>
  </si>
  <si>
    <t>Raleigh</t>
  </si>
  <si>
    <t>East Timor</t>
  </si>
  <si>
    <t>Sheberghan</t>
  </si>
  <si>
    <t>Barisal</t>
  </si>
  <si>
    <t>Khulna Mongla</t>
  </si>
  <si>
    <t>Zemio</t>
  </si>
  <si>
    <t>Haraze</t>
  </si>
  <si>
    <t>Buenaventura</t>
  </si>
  <si>
    <t>Neiva</t>
  </si>
  <si>
    <t>Bouna</t>
  </si>
  <si>
    <t>Duekoue</t>
  </si>
  <si>
    <t>Man</t>
  </si>
  <si>
    <t>Seguela</t>
  </si>
  <si>
    <t>Larnaca</t>
  </si>
  <si>
    <t>Bandundu</t>
  </si>
  <si>
    <t>Butembo</t>
  </si>
  <si>
    <t>Dungu</t>
  </si>
  <si>
    <t>Kamina</t>
  </si>
  <si>
    <t>Tulcán</t>
  </si>
  <si>
    <t>Dollo Ado</t>
  </si>
  <si>
    <t>Gibraltar</t>
  </si>
  <si>
    <t>Mumbai</t>
  </si>
  <si>
    <t>Bari</t>
  </si>
  <si>
    <t>Gorizia</t>
  </si>
  <si>
    <t>Milan</t>
  </si>
  <si>
    <t>Syracuse</t>
  </si>
  <si>
    <t>Trapani</t>
  </si>
  <si>
    <t>Kisumu</t>
  </si>
  <si>
    <t>Jalalabat</t>
  </si>
  <si>
    <t>Benghazi</t>
  </si>
  <si>
    <t>Khovd City</t>
  </si>
  <si>
    <t>Lashio</t>
  </si>
  <si>
    <t>Mandalay</t>
  </si>
  <si>
    <t>Myitkyina</t>
  </si>
  <si>
    <t>Taunggyi</t>
  </si>
  <si>
    <t>Tahoua</t>
  </si>
  <si>
    <t>Ibadan</t>
  </si>
  <si>
    <t>Sokoto</t>
  </si>
  <si>
    <t>Buka</t>
  </si>
  <si>
    <t>Cotobato, Mindanao</t>
  </si>
  <si>
    <t>Lisbon</t>
  </si>
  <si>
    <t>Bertoua</t>
  </si>
  <si>
    <t>Betou</t>
  </si>
  <si>
    <t>Amran</t>
  </si>
  <si>
    <t>Haradh</t>
  </si>
  <si>
    <t>Timisoara</t>
  </si>
  <si>
    <t>Musina</t>
  </si>
  <si>
    <t>Valencia</t>
  </si>
  <si>
    <t>Ed Da'ein</t>
  </si>
  <si>
    <t>Graida</t>
  </si>
  <si>
    <t>Kabkabiya</t>
  </si>
  <si>
    <t>Labado</t>
  </si>
  <si>
    <t>Misteria</t>
  </si>
  <si>
    <t>Shangal Tobaye</t>
  </si>
  <si>
    <t>Zalingei</t>
  </si>
  <si>
    <t>Mae Sariang</t>
  </si>
  <si>
    <t>Phuket</t>
  </si>
  <si>
    <t>Fort Portal/Mbarara</t>
  </si>
  <si>
    <t>San Francisco</t>
  </si>
  <si>
    <t>UN Women</t>
  </si>
  <si>
    <t>ICTILO</t>
  </si>
  <si>
    <t>UNWTO</t>
  </si>
  <si>
    <t>UNFCCC</t>
  </si>
  <si>
    <t>UNICC</t>
  </si>
  <si>
    <t>UNSSC</t>
  </si>
  <si>
    <t>Benguela</t>
  </si>
  <si>
    <t>Kuito</t>
  </si>
  <si>
    <t>Bogra</t>
  </si>
  <si>
    <t>Sylhet</t>
  </si>
  <si>
    <t>Pedro Leopoldo</t>
  </si>
  <si>
    <t>Dori</t>
  </si>
  <si>
    <t>CAYMAN ISLANDS</t>
  </si>
  <si>
    <t>Bambari</t>
  </si>
  <si>
    <t>Amdjarass</t>
  </si>
  <si>
    <t>Hadjer Hadid</t>
  </si>
  <si>
    <t>Maro</t>
  </si>
  <si>
    <t>Moundou</t>
  </si>
  <si>
    <t>Shangai</t>
  </si>
  <si>
    <t>Ligenge</t>
  </si>
  <si>
    <t>Alamata</t>
  </si>
  <si>
    <t>Bambasi</t>
  </si>
  <si>
    <t>Gode</t>
  </si>
  <si>
    <t>Tongo</t>
  </si>
  <si>
    <t>Dresden</t>
  </si>
  <si>
    <t>Sunyani</t>
  </si>
  <si>
    <t>Takoradi</t>
  </si>
  <si>
    <t>Curug</t>
  </si>
  <si>
    <t>Makassar</t>
  </si>
  <si>
    <t>Manokwari</t>
  </si>
  <si>
    <t>Medan</t>
  </si>
  <si>
    <t>Baqubah</t>
  </si>
  <si>
    <t>Samarra</t>
  </si>
  <si>
    <t>Trebil</t>
  </si>
  <si>
    <t>Foggia</t>
  </si>
  <si>
    <t>Alinjuguru</t>
  </si>
  <si>
    <t>Lodwar</t>
  </si>
  <si>
    <t xml:space="preserve">Zvecan </t>
  </si>
  <si>
    <t>Al Qoubaiyat</t>
  </si>
  <si>
    <t>Bassikouno</t>
  </si>
  <si>
    <t>Quatre Bornes</t>
  </si>
  <si>
    <t>Kalay</t>
  </si>
  <si>
    <t>Kengtung</t>
  </si>
  <si>
    <t>Magwe</t>
  </si>
  <si>
    <t>Delft</t>
  </si>
  <si>
    <t>Abala</t>
  </si>
  <si>
    <t>Ouallam</t>
  </si>
  <si>
    <t>Kano</t>
  </si>
  <si>
    <t>Minna</t>
  </si>
  <si>
    <t>Chaman</t>
  </si>
  <si>
    <t>Daggar</t>
  </si>
  <si>
    <t>Kohat</t>
  </si>
  <si>
    <t>Timergara</t>
  </si>
  <si>
    <t>Jeddah</t>
  </si>
  <si>
    <t>Dollow</t>
  </si>
  <si>
    <t>Durban</t>
  </si>
  <si>
    <t>South Sudan</t>
  </si>
  <si>
    <t>Bentiu</t>
  </si>
  <si>
    <t>Bunj</t>
  </si>
  <si>
    <t>Kuajok</t>
  </si>
  <si>
    <t>Maban</t>
  </si>
  <si>
    <t>Malakal County</t>
  </si>
  <si>
    <t>Ibba</t>
  </si>
  <si>
    <t>Khashm El Girba</t>
  </si>
  <si>
    <t>Dapaong</t>
  </si>
  <si>
    <t>Kyangwali</t>
  </si>
  <si>
    <t>Nakivale</t>
  </si>
  <si>
    <t>Pader</t>
  </si>
  <si>
    <t>Mymensingh</t>
  </si>
  <si>
    <t>Sucre</t>
  </si>
  <si>
    <t>Bobo-Dioulasso</t>
  </si>
  <si>
    <t>Djibo</t>
  </si>
  <si>
    <t>Barranquill</t>
  </si>
  <si>
    <t>Abengoura</t>
  </si>
  <si>
    <t>Gbadolite</t>
  </si>
  <si>
    <t>Zongo</t>
  </si>
  <si>
    <t>Ali Sabeih</t>
  </si>
  <si>
    <t>Oekusi</t>
  </si>
  <si>
    <t>Same</t>
  </si>
  <si>
    <t>Alexandria</t>
  </si>
  <si>
    <t>El Minya Governorate</t>
  </si>
  <si>
    <t>Hurghada</t>
  </si>
  <si>
    <t>Kebridehar</t>
  </si>
  <si>
    <t>Pohnpie</t>
  </si>
  <si>
    <t>Kankan</t>
  </si>
  <si>
    <t>Fort Liberté</t>
  </si>
  <si>
    <t>Al-Qa'im</t>
  </si>
  <si>
    <t>Fafi</t>
  </si>
  <si>
    <t>Tyre</t>
  </si>
  <si>
    <t>Zahle</t>
  </si>
  <si>
    <t>MACAO</t>
  </si>
  <si>
    <t>Macao</t>
  </si>
  <si>
    <t>Mahajanga</t>
  </si>
  <si>
    <t>Moramanga</t>
  </si>
  <si>
    <t>Toliara</t>
  </si>
  <si>
    <t>Ntichisi</t>
  </si>
  <si>
    <t>Sikasso</t>
  </si>
  <si>
    <t>MARSHALL ISLANDS</t>
  </si>
  <si>
    <t>Majuro</t>
  </si>
  <si>
    <t>Loikaw</t>
  </si>
  <si>
    <t>Sagaing</t>
  </si>
  <si>
    <t>Taungoo</t>
  </si>
  <si>
    <t>Bluefields</t>
  </si>
  <si>
    <t>Tillabery</t>
  </si>
  <si>
    <t>Benin City(Koko,Ogheye)</t>
  </si>
  <si>
    <t>Calabar</t>
  </si>
  <si>
    <t>Damaturu</t>
  </si>
  <si>
    <t>Jos</t>
  </si>
  <si>
    <t>Maiduguri</t>
  </si>
  <si>
    <t xml:space="preserve">Loralai </t>
  </si>
  <si>
    <t>Loukolela</t>
  </si>
  <si>
    <t>Dolow</t>
  </si>
  <si>
    <t>Garowe</t>
  </si>
  <si>
    <t>Kisimaio</t>
  </si>
  <si>
    <t>Kapoeta</t>
  </si>
  <si>
    <t>Melut</t>
  </si>
  <si>
    <t>Yida</t>
  </si>
  <si>
    <t>El Gedaref</t>
  </si>
  <si>
    <t>Es Showak</t>
  </si>
  <si>
    <t>Habila</t>
  </si>
  <si>
    <t>Khor Abeche</t>
  </si>
  <si>
    <t>Sheria</t>
  </si>
  <si>
    <t>Dara'a</t>
  </si>
  <si>
    <t>Homs</t>
  </si>
  <si>
    <t>Tartus</t>
  </si>
  <si>
    <t>Gaziantep</t>
  </si>
  <si>
    <t>Hatay</t>
  </si>
  <si>
    <t>Sanliurfa</t>
  </si>
  <si>
    <t>TUVALU</t>
  </si>
  <si>
    <t>FUNOFUTI</t>
  </si>
  <si>
    <t>Kisoro</t>
  </si>
  <si>
    <t>Iringa</t>
  </si>
  <si>
    <t>Moshi</t>
  </si>
  <si>
    <t>Vanuatu</t>
  </si>
  <si>
    <t>Tongogara</t>
  </si>
  <si>
    <t>as at 31 December 2014</t>
  </si>
  <si>
    <t>ARUBA</t>
  </si>
  <si>
    <t>SOUTH SUDAN</t>
  </si>
  <si>
    <t>Badakhshan</t>
  </si>
  <si>
    <t>Khost</t>
  </si>
  <si>
    <t>Zabul</t>
  </si>
  <si>
    <t>Vancouver</t>
  </si>
  <si>
    <t>Bouar</t>
  </si>
  <si>
    <t>Bria</t>
  </si>
  <si>
    <t>N'dele</t>
  </si>
  <si>
    <t>Paoua</t>
  </si>
  <si>
    <t>Sarh</t>
  </si>
  <si>
    <t>Aboisso</t>
  </si>
  <si>
    <t>Adzope</t>
  </si>
  <si>
    <t>Divo</t>
  </si>
  <si>
    <t>Tai</t>
  </si>
  <si>
    <t>Toulépleu</t>
  </si>
  <si>
    <t>Ango Ango</t>
  </si>
  <si>
    <t>Aru</t>
  </si>
  <si>
    <t>Gemena</t>
  </si>
  <si>
    <t>Mahagi</t>
  </si>
  <si>
    <t>Cuenca</t>
  </si>
  <si>
    <t>Itang</t>
  </si>
  <si>
    <t>Nyien-Yan</t>
  </si>
  <si>
    <t>Bafata</t>
  </si>
  <si>
    <t>Hinche</t>
  </si>
  <si>
    <t>Leogane</t>
  </si>
  <si>
    <t>Mirebalais</t>
  </si>
  <si>
    <t>Srinagar</t>
  </si>
  <si>
    <t>Amadiyah</t>
  </si>
  <si>
    <t>Jerusalem</t>
  </si>
  <si>
    <t>Azraq</t>
  </si>
  <si>
    <t>Irbid</t>
  </si>
  <si>
    <t>Mafraq</t>
  </si>
  <si>
    <t>Liboi</t>
  </si>
  <si>
    <t>Lokichoggio</t>
  </si>
  <si>
    <t>Chtaura</t>
  </si>
  <si>
    <t>Barclayville</t>
  </si>
  <si>
    <t>Buchanan</t>
  </si>
  <si>
    <t>Fishtown</t>
  </si>
  <si>
    <t>Gbarpolu</t>
  </si>
  <si>
    <t>Grand Bassa</t>
  </si>
  <si>
    <t>Grand Cape Mount</t>
  </si>
  <si>
    <t>Green Ville</t>
  </si>
  <si>
    <t>LIR - Other cities</t>
  </si>
  <si>
    <t>Margibi</t>
  </si>
  <si>
    <t>River Chess</t>
  </si>
  <si>
    <t>Sebha</t>
  </si>
  <si>
    <t>Tomasina</t>
  </si>
  <si>
    <t>Kidal</t>
  </si>
  <si>
    <t>Tessalit</t>
  </si>
  <si>
    <t>Ebene</t>
  </si>
  <si>
    <t>Bhamo</t>
  </si>
  <si>
    <t>Falam</t>
  </si>
  <si>
    <t>Hpa-An</t>
  </si>
  <si>
    <t>Meiktila</t>
  </si>
  <si>
    <t>Moulmein</t>
  </si>
  <si>
    <t>Pyu</t>
  </si>
  <si>
    <t>Dhangadi</t>
  </si>
  <si>
    <t>Wageningen</t>
  </si>
  <si>
    <t>Diffa</t>
  </si>
  <si>
    <t>Katsina</t>
  </si>
  <si>
    <t>Cotabato City</t>
  </si>
  <si>
    <t>Roxas</t>
  </si>
  <si>
    <t>Tacloban City</t>
  </si>
  <si>
    <t>Batouri</t>
  </si>
  <si>
    <t>Maroua</t>
  </si>
  <si>
    <t>Harad</t>
  </si>
  <si>
    <t>Butare</t>
  </si>
  <si>
    <t>Hakma</t>
  </si>
  <si>
    <t>Dobley</t>
  </si>
  <si>
    <t>Gokmachar</t>
  </si>
  <si>
    <t>Renk</t>
  </si>
  <si>
    <t>Tambura</t>
  </si>
  <si>
    <t>Las Palmas</t>
  </si>
  <si>
    <t>Zaragoza</t>
  </si>
  <si>
    <t>Abyei Town</t>
  </si>
  <si>
    <t>Buram</t>
  </si>
  <si>
    <t>Edd Al Fursan</t>
  </si>
  <si>
    <t>Ezo</t>
  </si>
  <si>
    <t>Forobaranga</t>
  </si>
  <si>
    <t>Kass</t>
  </si>
  <si>
    <t>Korma</t>
  </si>
  <si>
    <t>kulbus</t>
  </si>
  <si>
    <t>Malha</t>
  </si>
  <si>
    <t>Mallit</t>
  </si>
  <si>
    <t>Muhajiriya</t>
  </si>
  <si>
    <t>Nertiti</t>
  </si>
  <si>
    <t>Raja</t>
  </si>
  <si>
    <t>Saraf Umra</t>
  </si>
  <si>
    <t>Sortony</t>
  </si>
  <si>
    <t>Tawilla</t>
  </si>
  <si>
    <t>Tine</t>
  </si>
  <si>
    <t>Tulus</t>
  </si>
  <si>
    <t>Umm Baro</t>
  </si>
  <si>
    <t>Umm Keddada</t>
  </si>
  <si>
    <t>Zalinguei</t>
  </si>
  <si>
    <t>Zam Zam</t>
  </si>
  <si>
    <t>Camp Faouar</t>
  </si>
  <si>
    <t>Antakya</t>
  </si>
  <si>
    <t>Mersin</t>
  </si>
  <si>
    <t>Kiryandongo</t>
  </si>
  <si>
    <t>Dnipropetrovsk</t>
  </si>
  <si>
    <t>Kharkiv</t>
  </si>
  <si>
    <t>Mariupol</t>
  </si>
  <si>
    <t>Lugufu</t>
  </si>
  <si>
    <t>Baltimore</t>
  </si>
  <si>
    <t>Kaoma</t>
  </si>
  <si>
    <t>Bulawayo</t>
  </si>
  <si>
    <t>Rangpur</t>
  </si>
  <si>
    <t>Tarija</t>
  </si>
  <si>
    <t>Kampong Cham</t>
  </si>
  <si>
    <t>Diredawa</t>
  </si>
  <si>
    <t>San Pedro Sula</t>
  </si>
  <si>
    <t>Santa Rosa De Coban</t>
  </si>
  <si>
    <t>Tamatave</t>
  </si>
  <si>
    <t>Tulear/Toliara</t>
  </si>
  <si>
    <t>Kaedi</t>
  </si>
  <si>
    <t>Beira</t>
  </si>
  <si>
    <t>Chimoio</t>
  </si>
  <si>
    <t>Tete</t>
  </si>
  <si>
    <t>Xai Xai</t>
  </si>
  <si>
    <t>Pangkham</t>
  </si>
  <si>
    <t>Zinder</t>
  </si>
  <si>
    <t>Multan</t>
  </si>
  <si>
    <t>Muzaffarabad</t>
  </si>
  <si>
    <t>Garoua</t>
  </si>
  <si>
    <t>Berbera</t>
  </si>
  <si>
    <t>Ed Dueim</t>
  </si>
  <si>
    <t>Gharm</t>
  </si>
  <si>
    <t>Khorog</t>
  </si>
  <si>
    <t>Khujand</t>
  </si>
  <si>
    <t>Kurgan-Tyu</t>
  </si>
  <si>
    <t>Kotido</t>
  </si>
  <si>
    <t xml:space="preserve">Nakapiripirit </t>
  </si>
  <si>
    <t>Soroti</t>
  </si>
  <si>
    <t>Hebron</t>
  </si>
  <si>
    <t>Nablus</t>
  </si>
  <si>
    <t>Dodoma</t>
  </si>
  <si>
    <t>Masvingo</t>
  </si>
  <si>
    <t>Mutare</t>
  </si>
  <si>
    <t>%
TOTAL</t>
  </si>
  <si>
    <t>%
EXPATRIATE</t>
  </si>
  <si>
    <t>TOTAL
G.S. STAFF</t>
  </si>
  <si>
    <t>RECEIVE 2ND LANG. ALLOWANCE</t>
  </si>
  <si>
    <t>RECEIVE 3RD LANG. ALLOWANCE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</si>
</sst>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3">
    <fill>
      <patternFill patternType="none"/>
    </fill>
    <fill>
      <patternFill patternType="gray125"/>
    </fill>
    <fill>
      <patternFill patternType="mediumGray">
        <fgColor indexed="13"/>
      </patternFill>
    </fill>
  </fills>
  <borders count="3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65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91">
    <xf numFmtId="0" fontId="0" fillId="0" borderId="0" xfId="0"/>
    <xf numFmtId="0" fontId="1" fillId="0" borderId="0" xfId="0" applyFont="1" applyBorder="1"/>
    <xf numFmtId="0" fontId="1" fillId="0" borderId="0" xfId="0" applyFont="1"/>
    <xf numFmtId="0" fontId="1" fillId="0" borderId="9" xfId="0" applyFont="1" applyFill="1" applyBorder="1"/>
    <xf numFmtId="0" fontId="1" fillId="0" borderId="10" xfId="0" applyFont="1" applyFill="1" applyBorder="1"/>
    <xf numFmtId="0" fontId="1" fillId="0" borderId="11" xfId="0" applyFont="1" applyFill="1" applyBorder="1"/>
    <xf numFmtId="0" fontId="2" fillId="0" borderId="8" xfId="0" applyFont="1" applyFill="1" applyBorder="1"/>
    <xf numFmtId="0" fontId="1" fillId="0" borderId="12" xfId="0" applyFont="1" applyFill="1" applyBorder="1"/>
    <xf numFmtId="0" fontId="1" fillId="0" borderId="13" xfId="0" applyFont="1" applyFill="1" applyBorder="1"/>
    <xf numFmtId="0" fontId="1" fillId="0" borderId="14" xfId="0" applyFont="1" applyFill="1" applyBorder="1"/>
    <xf numFmtId="0" fontId="2" fillId="0" borderId="2" xfId="0" applyFont="1" applyFill="1" applyBorder="1"/>
    <xf numFmtId="0" fontId="5" fillId="0" borderId="15" xfId="0" applyFont="1" applyFill="1" applyBorder="1"/>
    <xf numFmtId="0" fontId="2" fillId="0" borderId="11" xfId="0" applyFont="1" applyFill="1" applyBorder="1"/>
    <xf numFmtId="0" fontId="2" fillId="0" borderId="14" xfId="0" applyFont="1" applyFill="1" applyBorder="1"/>
    <xf numFmtId="0" fontId="6" fillId="0" borderId="15" xfId="0" applyFont="1" applyFill="1" applyBorder="1"/>
    <xf numFmtId="0" fontId="2" fillId="0" borderId="16" xfId="0" applyFont="1" applyFill="1" applyBorder="1"/>
    <xf numFmtId="0" fontId="6" fillId="0" borderId="17" xfId="0" applyFont="1" applyFill="1" applyBorder="1"/>
    <xf numFmtId="0" fontId="1" fillId="0" borderId="18" xfId="0" applyFont="1" applyFill="1" applyBorder="1"/>
    <xf numFmtId="0" fontId="1" fillId="0" borderId="19" xfId="0" applyFont="1" applyFill="1" applyBorder="1"/>
    <xf numFmtId="0" fontId="5" fillId="0" borderId="20" xfId="0" applyFont="1" applyFill="1" applyBorder="1"/>
    <xf numFmtId="0" fontId="2" fillId="0" borderId="21" xfId="0" applyFont="1" applyFill="1" applyBorder="1"/>
    <xf numFmtId="0" fontId="6" fillId="0" borderId="12" xfId="0" applyFont="1" applyFill="1" applyBorder="1"/>
    <xf numFmtId="0" fontId="6" fillId="0" borderId="13" xfId="0" applyFont="1" applyFill="1" applyBorder="1"/>
    <xf numFmtId="0" fontId="6" fillId="0" borderId="14" xfId="0" applyFont="1" applyFill="1" applyBorder="1"/>
    <xf numFmtId="0" fontId="1" fillId="0" borderId="22" xfId="0" applyFont="1" applyFill="1" applyBorder="1"/>
    <xf numFmtId="0" fontId="1" fillId="0" borderId="23" xfId="0" applyFont="1" applyFill="1" applyBorder="1"/>
    <xf numFmtId="0" fontId="1" fillId="0" borderId="15" xfId="0" applyFont="1" applyFill="1" applyBorder="1"/>
    <xf numFmtId="0" fontId="6" fillId="0" borderId="9" xfId="0" applyFont="1" applyFill="1" applyBorder="1"/>
    <xf numFmtId="0" fontId="6" fillId="0" borderId="10" xfId="0" applyFont="1" applyFill="1" applyBorder="1"/>
    <xf numFmtId="0" fontId="6" fillId="0" borderId="11" xfId="0" applyFont="1" applyFill="1" applyBorder="1"/>
    <xf numFmtId="0" fontId="0" fillId="0" borderId="0" xfId="0" applyBorder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" fillId="0" borderId="0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2" fillId="0" borderId="7" xfId="0" applyFont="1" applyFill="1" applyBorder="1"/>
    <xf numFmtId="0" fontId="1" fillId="0" borderId="1" xfId="0" applyFont="1" applyFill="1" applyBorder="1"/>
    <xf numFmtId="0" fontId="1" fillId="0" borderId="2" xfId="0" applyFont="1" applyFill="1" applyBorder="1"/>
    <xf numFmtId="0" fontId="1" fillId="2" borderId="1" xfId="0" applyFont="1" applyFill="1" applyBorder="1"/>
    <xf numFmtId="0" fontId="1" fillId="2" borderId="0" xfId="0" applyFont="1" applyFill="1" applyBorder="1"/>
    <xf numFmtId="0" fontId="1" fillId="2" borderId="25" xfId="0" applyFont="1" applyFill="1" applyBorder="1"/>
    <xf numFmtId="0" fontId="1" fillId="2" borderId="12" xfId="0" applyFont="1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8" xfId="0" applyFont="1" applyFill="1" applyBorder="1"/>
    <xf numFmtId="0" fontId="2" fillId="2" borderId="14" xfId="0" applyFont="1" applyFill="1" applyBorder="1"/>
    <xf numFmtId="0" fontId="2" fillId="2" borderId="0" xfId="0" applyFont="1" applyFill="1" applyBorder="1"/>
    <xf numFmtId="0" fontId="1" fillId="0" borderId="25" xfId="0" applyFont="1" applyFill="1" applyBorder="1"/>
    <xf numFmtId="0" fontId="2" fillId="0" borderId="0" xfId="0" applyFont="1" applyFill="1" applyBorder="1"/>
    <xf numFmtId="0" fontId="1" fillId="0" borderId="3" xfId="0" applyFont="1" applyFill="1" applyBorder="1"/>
    <xf numFmtId="0" fontId="1" fillId="0" borderId="5" xfId="0" applyFont="1" applyFill="1" applyBorder="1"/>
    <xf numFmtId="0" fontId="5" fillId="0" borderId="4" xfId="0" applyFont="1" applyFill="1" applyBorder="1"/>
    <xf numFmtId="0" fontId="5" fillId="0" borderId="3" xfId="0" applyFont="1" applyFill="1" applyBorder="1"/>
    <xf numFmtId="0" fontId="1" fillId="2" borderId="6" xfId="0" applyFont="1" applyFill="1" applyBorder="1"/>
    <xf numFmtId="0" fontId="1" fillId="2" borderId="9" xfId="0" applyFont="1" applyFill="1" applyBorder="1"/>
    <xf numFmtId="0" fontId="1" fillId="2" borderId="10" xfId="0" applyFont="1" applyFill="1" applyBorder="1"/>
    <xf numFmtId="0" fontId="1" fillId="2" borderId="11" xfId="0" applyFont="1" applyFill="1" applyBorder="1"/>
    <xf numFmtId="0" fontId="2" fillId="2" borderId="21" xfId="0" applyFont="1" applyFill="1" applyBorder="1"/>
    <xf numFmtId="0" fontId="1" fillId="2" borderId="19" xfId="0" applyFont="1" applyFill="1" applyBorder="1"/>
    <xf numFmtId="0" fontId="2" fillId="2" borderId="7" xfId="0" applyFont="1" applyFill="1" applyBorder="1"/>
    <xf numFmtId="0" fontId="2" fillId="2" borderId="2" xfId="0" applyFont="1" applyFill="1" applyBorder="1"/>
    <xf numFmtId="0" fontId="2" fillId="2" borderId="16" xfId="0" applyFont="1" applyFill="1" applyBorder="1"/>
    <xf numFmtId="0" fontId="2" fillId="2" borderId="1" xfId="0" applyFont="1" applyFill="1" applyBorder="1"/>
    <xf numFmtId="0" fontId="6" fillId="0" borderId="1" xfId="0" applyFont="1" applyFill="1" applyBorder="1"/>
    <xf numFmtId="0" fontId="6" fillId="0" borderId="18" xfId="0" applyFont="1" applyFill="1" applyBorder="1"/>
    <xf numFmtId="0" fontId="1" fillId="0" borderId="4" xfId="0" applyFont="1" applyFill="1" applyBorder="1"/>
    <xf numFmtId="0" fontId="1" fillId="0" borderId="20" xfId="0" applyFont="1" applyFill="1" applyBorder="1"/>
    <xf numFmtId="0" fontId="6" fillId="0" borderId="6" xfId="0" applyFont="1" applyFill="1" applyBorder="1"/>
    <xf numFmtId="0" fontId="6" fillId="0" borderId="19" xfId="0" applyFont="1" applyFill="1" applyBorder="1"/>
    <xf numFmtId="0" fontId="6" fillId="2" borderId="1" xfId="0" applyFont="1" applyFill="1" applyBorder="1"/>
    <xf numFmtId="0" fontId="2" fillId="2" borderId="12" xfId="0" applyFont="1" applyFill="1" applyBorder="1"/>
    <xf numFmtId="0" fontId="1" fillId="0" borderId="16" xfId="0" applyFont="1" applyFill="1" applyBorder="1"/>
    <xf numFmtId="0" fontId="1" fillId="0" borderId="0" xfId="0" applyFont="1" applyAlignment="1">
      <alignment horizontal="center"/>
    </xf>
    <xf numFmtId="0" fontId="2" fillId="0" borderId="0" xfId="0" applyFont="1" applyBorder="1" applyAlignment="1"/>
    <xf numFmtId="0" fontId="4" fillId="0" borderId="0" xfId="0" applyFont="1" applyAlignment="1"/>
    <xf numFmtId="0" fontId="1" fillId="0" borderId="0" xfId="0" applyFont="1" applyAlignment="1"/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" fillId="0" borderId="24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6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textRotation="135"/>
    </xf>
    <xf numFmtId="0" fontId="1" fillId="0" borderId="16" xfId="0" applyFont="1" applyBorder="1" applyAlignment="1">
      <alignment horizontal="center" textRotation="135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wrapText="1"/>
    </xf>
    <xf numFmtId="0" fontId="1" fillId="0" borderId="13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4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</cellXfs>
  <cellStyles count="6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>
    <pageSetUpPr fitToPage="1"/>
  </sheetPr>
  <dimension ref="A1:BA200"/>
  <sheetViews>
    <sheetView tabSelected="1" view="pageBreakPreview" zoomScale="70" zoomScaleNormal="100" zoomScaleSheetLayoutView="70" workbookViewId="0">
      <selection sqref="A1:Q1"/>
    </sheetView>
  </sheetViews>
  <sheetFormatPr defaultColWidth="8.85546875" defaultRowHeight="12.75" x14ac:dyDescent="0.2"/>
  <cols>
    <col min="1" max="1" width="5.7109375" customWidth="1"/>
    <col min="2" max="2" width="9.7109375" customWidth="1"/>
    <col min="3" max="17" width="7.140625" customWidth="1"/>
    <col min="18" max="18" width="5.7109375" customWidth="1"/>
    <col min="19" max="19" width="9.7109375" customWidth="1"/>
    <col min="20" max="34" width="7.140625" customWidth="1"/>
    <col min="35" max="35" width="5.7109375" customWidth="1"/>
    <col min="36" max="36" width="9.7109375" customWidth="1"/>
    <col min="37" max="51" width="7.140625" customWidth="1"/>
  </cols>
  <sheetData>
    <row r="1" spans="1:53" x14ac:dyDescent="0.2">
      <c r="A1" s="85" t="s">
        <v>78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 t="s">
        <v>79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 t="s">
        <v>80</v>
      </c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2"/>
      <c r="BA1" s="2"/>
    </row>
    <row r="2" spans="1:53" x14ac:dyDescent="0.2">
      <c r="A2" s="86" t="s">
        <v>61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 t="s">
        <v>62</v>
      </c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 t="s">
        <v>63</v>
      </c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2"/>
      <c r="BA2" s="2"/>
    </row>
    <row r="3" spans="1:53" x14ac:dyDescent="0.2">
      <c r="A3" s="86" t="s">
        <v>1066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 t="s">
        <v>1066</v>
      </c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 t="s">
        <v>1066</v>
      </c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2"/>
      <c r="BA3" s="2"/>
    </row>
    <row r="4" spans="1:53" ht="13.5" thickBo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</row>
    <row r="5" spans="1:53" x14ac:dyDescent="0.2">
      <c r="A5" s="87" t="s">
        <v>122</v>
      </c>
      <c r="B5" s="88"/>
      <c r="C5" s="91" t="s">
        <v>57</v>
      </c>
      <c r="D5" s="92"/>
      <c r="E5" s="92"/>
      <c r="F5" s="93"/>
      <c r="G5" s="91" t="s">
        <v>23</v>
      </c>
      <c r="H5" s="92"/>
      <c r="I5" s="92"/>
      <c r="J5" s="93"/>
      <c r="K5" s="91" t="s">
        <v>7</v>
      </c>
      <c r="L5" s="92"/>
      <c r="M5" s="92"/>
      <c r="N5" s="93"/>
      <c r="O5" s="91" t="s">
        <v>2</v>
      </c>
      <c r="P5" s="92"/>
      <c r="Q5" s="93"/>
      <c r="R5" s="87" t="s">
        <v>122</v>
      </c>
      <c r="S5" s="88"/>
      <c r="T5" s="91" t="s">
        <v>57</v>
      </c>
      <c r="U5" s="92"/>
      <c r="V5" s="92"/>
      <c r="W5" s="93"/>
      <c r="X5" s="91" t="s">
        <v>23</v>
      </c>
      <c r="Y5" s="92"/>
      <c r="Z5" s="92"/>
      <c r="AA5" s="93"/>
      <c r="AB5" s="91" t="s">
        <v>7</v>
      </c>
      <c r="AC5" s="92"/>
      <c r="AD5" s="92"/>
      <c r="AE5" s="93"/>
      <c r="AF5" s="91" t="s">
        <v>2</v>
      </c>
      <c r="AG5" s="92"/>
      <c r="AH5" s="93"/>
      <c r="AI5" s="87" t="s">
        <v>122</v>
      </c>
      <c r="AJ5" s="88"/>
      <c r="AK5" s="91" t="s">
        <v>57</v>
      </c>
      <c r="AL5" s="92"/>
      <c r="AM5" s="92"/>
      <c r="AN5" s="93"/>
      <c r="AO5" s="91" t="s">
        <v>23</v>
      </c>
      <c r="AP5" s="92"/>
      <c r="AQ5" s="92"/>
      <c r="AR5" s="93"/>
      <c r="AS5" s="91" t="s">
        <v>7</v>
      </c>
      <c r="AT5" s="92"/>
      <c r="AU5" s="92"/>
      <c r="AV5" s="93"/>
      <c r="AW5" s="91" t="s">
        <v>2</v>
      </c>
      <c r="AX5" s="92"/>
      <c r="AY5" s="93"/>
      <c r="AZ5" s="2"/>
      <c r="BA5" s="2"/>
    </row>
    <row r="6" spans="1:53" ht="13.5" thickBot="1" x14ac:dyDescent="0.25">
      <c r="A6" s="89"/>
      <c r="B6" s="90"/>
      <c r="C6" s="94"/>
      <c r="D6" s="95"/>
      <c r="E6" s="95"/>
      <c r="F6" s="96"/>
      <c r="G6" s="94"/>
      <c r="H6" s="95"/>
      <c r="I6" s="95"/>
      <c r="J6" s="96"/>
      <c r="K6" s="94"/>
      <c r="L6" s="95"/>
      <c r="M6" s="95"/>
      <c r="N6" s="96"/>
      <c r="O6" s="94"/>
      <c r="P6" s="95"/>
      <c r="Q6" s="96"/>
      <c r="R6" s="89"/>
      <c r="S6" s="90"/>
      <c r="T6" s="94"/>
      <c r="U6" s="95"/>
      <c r="V6" s="95"/>
      <c r="W6" s="96"/>
      <c r="X6" s="94"/>
      <c r="Y6" s="95"/>
      <c r="Z6" s="95"/>
      <c r="AA6" s="96"/>
      <c r="AB6" s="94"/>
      <c r="AC6" s="95"/>
      <c r="AD6" s="95"/>
      <c r="AE6" s="96"/>
      <c r="AF6" s="94"/>
      <c r="AG6" s="95"/>
      <c r="AH6" s="96"/>
      <c r="AI6" s="89"/>
      <c r="AJ6" s="90"/>
      <c r="AK6" s="94"/>
      <c r="AL6" s="95"/>
      <c r="AM6" s="95"/>
      <c r="AN6" s="96"/>
      <c r="AO6" s="94"/>
      <c r="AP6" s="95"/>
      <c r="AQ6" s="95"/>
      <c r="AR6" s="96"/>
      <c r="AS6" s="94"/>
      <c r="AT6" s="95"/>
      <c r="AU6" s="95"/>
      <c r="AV6" s="96"/>
      <c r="AW6" s="94"/>
      <c r="AX6" s="95"/>
      <c r="AY6" s="96"/>
      <c r="AZ6" s="2"/>
      <c r="BA6" s="2"/>
    </row>
    <row r="7" spans="1:53" x14ac:dyDescent="0.2">
      <c r="A7" s="89"/>
      <c r="B7" s="90"/>
      <c r="C7" s="97" t="s">
        <v>4</v>
      </c>
      <c r="D7" s="105" t="s">
        <v>5</v>
      </c>
      <c r="E7" s="105" t="s">
        <v>2</v>
      </c>
      <c r="F7" s="99" t="s">
        <v>6</v>
      </c>
      <c r="G7" s="97" t="s">
        <v>4</v>
      </c>
      <c r="H7" s="105" t="s">
        <v>5</v>
      </c>
      <c r="I7" s="105" t="s">
        <v>2</v>
      </c>
      <c r="J7" s="99" t="s">
        <v>6</v>
      </c>
      <c r="K7" s="97" t="s">
        <v>4</v>
      </c>
      <c r="L7" s="105" t="s">
        <v>5</v>
      </c>
      <c r="M7" s="105" t="s">
        <v>2</v>
      </c>
      <c r="N7" s="99" t="s">
        <v>6</v>
      </c>
      <c r="O7" s="97" t="s">
        <v>4</v>
      </c>
      <c r="P7" s="101" t="s">
        <v>5</v>
      </c>
      <c r="Q7" s="103" t="s">
        <v>2</v>
      </c>
      <c r="R7" s="89"/>
      <c r="S7" s="90"/>
      <c r="T7" s="97" t="s">
        <v>4</v>
      </c>
      <c r="U7" s="105" t="s">
        <v>5</v>
      </c>
      <c r="V7" s="105" t="s">
        <v>2</v>
      </c>
      <c r="W7" s="99" t="s">
        <v>6</v>
      </c>
      <c r="X7" s="97" t="s">
        <v>4</v>
      </c>
      <c r="Y7" s="105" t="s">
        <v>5</v>
      </c>
      <c r="Z7" s="105" t="s">
        <v>2</v>
      </c>
      <c r="AA7" s="99" t="s">
        <v>6</v>
      </c>
      <c r="AB7" s="97" t="s">
        <v>4</v>
      </c>
      <c r="AC7" s="105" t="s">
        <v>5</v>
      </c>
      <c r="AD7" s="105" t="s">
        <v>2</v>
      </c>
      <c r="AE7" s="99" t="s">
        <v>6</v>
      </c>
      <c r="AF7" s="97" t="s">
        <v>4</v>
      </c>
      <c r="AG7" s="101" t="s">
        <v>5</v>
      </c>
      <c r="AH7" s="103" t="s">
        <v>2</v>
      </c>
      <c r="AI7" s="89"/>
      <c r="AJ7" s="90"/>
      <c r="AK7" s="97" t="s">
        <v>4</v>
      </c>
      <c r="AL7" s="105" t="s">
        <v>5</v>
      </c>
      <c r="AM7" s="105" t="s">
        <v>2</v>
      </c>
      <c r="AN7" s="99" t="s">
        <v>6</v>
      </c>
      <c r="AO7" s="97" t="s">
        <v>4</v>
      </c>
      <c r="AP7" s="105" t="s">
        <v>5</v>
      </c>
      <c r="AQ7" s="105" t="s">
        <v>2</v>
      </c>
      <c r="AR7" s="99" t="s">
        <v>6</v>
      </c>
      <c r="AS7" s="97" t="s">
        <v>4</v>
      </c>
      <c r="AT7" s="105" t="s">
        <v>5</v>
      </c>
      <c r="AU7" s="105" t="s">
        <v>2</v>
      </c>
      <c r="AV7" s="99" t="s">
        <v>6</v>
      </c>
      <c r="AW7" s="97" t="s">
        <v>4</v>
      </c>
      <c r="AX7" s="101" t="s">
        <v>5</v>
      </c>
      <c r="AY7" s="103" t="s">
        <v>2</v>
      </c>
      <c r="AZ7" s="2"/>
      <c r="BA7" s="2"/>
    </row>
    <row r="8" spans="1:53" ht="13.5" thickBot="1" x14ac:dyDescent="0.25">
      <c r="A8" s="89"/>
      <c r="B8" s="90"/>
      <c r="C8" s="98"/>
      <c r="D8" s="106"/>
      <c r="E8" s="106"/>
      <c r="F8" s="100"/>
      <c r="G8" s="98"/>
      <c r="H8" s="106"/>
      <c r="I8" s="106"/>
      <c r="J8" s="100"/>
      <c r="K8" s="98"/>
      <c r="L8" s="106"/>
      <c r="M8" s="106"/>
      <c r="N8" s="100"/>
      <c r="O8" s="98"/>
      <c r="P8" s="102"/>
      <c r="Q8" s="104"/>
      <c r="R8" s="89"/>
      <c r="S8" s="90"/>
      <c r="T8" s="98"/>
      <c r="U8" s="106"/>
      <c r="V8" s="106"/>
      <c r="W8" s="100"/>
      <c r="X8" s="98"/>
      <c r="Y8" s="106"/>
      <c r="Z8" s="106"/>
      <c r="AA8" s="100"/>
      <c r="AB8" s="98"/>
      <c r="AC8" s="106"/>
      <c r="AD8" s="106"/>
      <c r="AE8" s="100"/>
      <c r="AF8" s="98"/>
      <c r="AG8" s="102"/>
      <c r="AH8" s="104"/>
      <c r="AI8" s="89"/>
      <c r="AJ8" s="90"/>
      <c r="AK8" s="98"/>
      <c r="AL8" s="106"/>
      <c r="AM8" s="106"/>
      <c r="AN8" s="100"/>
      <c r="AO8" s="98"/>
      <c r="AP8" s="106"/>
      <c r="AQ8" s="106"/>
      <c r="AR8" s="100"/>
      <c r="AS8" s="98"/>
      <c r="AT8" s="106"/>
      <c r="AU8" s="106"/>
      <c r="AV8" s="100"/>
      <c r="AW8" s="98"/>
      <c r="AX8" s="102"/>
      <c r="AY8" s="104"/>
      <c r="AZ8" s="2"/>
      <c r="BA8" s="2"/>
    </row>
    <row r="9" spans="1:53" x14ac:dyDescent="0.2">
      <c r="A9" s="35"/>
      <c r="B9" s="38" t="s">
        <v>124</v>
      </c>
      <c r="C9" s="3">
        <v>5951</v>
      </c>
      <c r="D9" s="4">
        <v>5735</v>
      </c>
      <c r="E9" s="4">
        <f t="shared" ref="E9:E43" si="0">C9+D9</f>
        <v>11686</v>
      </c>
      <c r="F9" s="18">
        <f t="shared" ref="F9:F43" si="1">INT((E9/Q9+0.005)*100)</f>
        <v>36</v>
      </c>
      <c r="G9" s="3">
        <v>4633</v>
      </c>
      <c r="H9" s="4">
        <v>15775</v>
      </c>
      <c r="I9" s="4">
        <f t="shared" ref="I9:I43" si="2">G9+H9</f>
        <v>20408</v>
      </c>
      <c r="J9" s="18">
        <f t="shared" ref="J9:J43" si="3">INT((I9/Q9+0.005)*100)</f>
        <v>64</v>
      </c>
      <c r="K9" s="3">
        <v>0</v>
      </c>
      <c r="L9" s="4">
        <v>0</v>
      </c>
      <c r="M9" s="4">
        <f t="shared" ref="M9:M43" si="4">K9+L9</f>
        <v>0</v>
      </c>
      <c r="N9" s="18">
        <f t="shared" ref="N9:N43" si="5">INT((M9/Q9+0.005)*100)</f>
        <v>0</v>
      </c>
      <c r="O9" s="3">
        <f t="shared" ref="O9:O43" si="6">C9 + G9 + K9</f>
        <v>10584</v>
      </c>
      <c r="P9" s="4">
        <f t="shared" ref="P9:P43" si="7">D9 + H9 + L9</f>
        <v>21510</v>
      </c>
      <c r="Q9" s="12">
        <f t="shared" ref="Q9:Q43" si="8">O9 + P9</f>
        <v>32094</v>
      </c>
      <c r="R9" s="35"/>
      <c r="S9" s="38" t="s">
        <v>124</v>
      </c>
      <c r="T9" s="3">
        <v>3164</v>
      </c>
      <c r="U9" s="4">
        <v>2544</v>
      </c>
      <c r="V9" s="4">
        <f t="shared" ref="V9:V43" si="9">T9+U9</f>
        <v>5708</v>
      </c>
      <c r="W9" s="18">
        <f t="shared" ref="W9:W43" si="10">INT((V9/AH9+0.005)*100)</f>
        <v>27</v>
      </c>
      <c r="X9" s="3">
        <v>3139</v>
      </c>
      <c r="Y9" s="4">
        <v>11969</v>
      </c>
      <c r="Z9" s="4">
        <f t="shared" ref="Z9:Z43" si="11">X9+Y9</f>
        <v>15108</v>
      </c>
      <c r="AA9" s="18">
        <f t="shared" ref="AA9:AA43" si="12">INT((Z9/AH9+0.005)*100)</f>
        <v>73</v>
      </c>
      <c r="AB9" s="3">
        <v>0</v>
      </c>
      <c r="AC9" s="4">
        <v>0</v>
      </c>
      <c r="AD9" s="4">
        <f t="shared" ref="AD9:AD43" si="13">AB9+AC9</f>
        <v>0</v>
      </c>
      <c r="AE9" s="18">
        <f t="shared" ref="AE9:AE43" si="14">INT((AD9/AH9+0.005)*100)</f>
        <v>0</v>
      </c>
      <c r="AF9" s="3">
        <f t="shared" ref="AF9:AF43" si="15">T9 + X9 + AB9</f>
        <v>6303</v>
      </c>
      <c r="AG9" s="4">
        <f t="shared" ref="AG9:AG43" si="16">U9 + Y9 + AC9</f>
        <v>14513</v>
      </c>
      <c r="AH9" s="12">
        <f t="shared" ref="AH9:AH43" si="17">AF9 + AG9</f>
        <v>20816</v>
      </c>
      <c r="AI9" s="35"/>
      <c r="AJ9" s="38" t="s">
        <v>124</v>
      </c>
      <c r="AK9" s="3">
        <v>2787</v>
      </c>
      <c r="AL9" s="4">
        <v>3191</v>
      </c>
      <c r="AM9" s="4">
        <f t="shared" ref="AM9:AM43" si="18">AK9+AL9</f>
        <v>5978</v>
      </c>
      <c r="AN9" s="18">
        <f t="shared" ref="AN9:AN43" si="19">INT((AM9/AY9+0.005)*100)</f>
        <v>53</v>
      </c>
      <c r="AO9" s="3">
        <v>1494</v>
      </c>
      <c r="AP9" s="4">
        <v>3806</v>
      </c>
      <c r="AQ9" s="4">
        <f t="shared" ref="AQ9:AQ43" si="20">AO9+AP9</f>
        <v>5300</v>
      </c>
      <c r="AR9" s="18">
        <f t="shared" ref="AR9:AR43" si="21">INT((AQ9/AY9+0.005)*100)</f>
        <v>47</v>
      </c>
      <c r="AS9" s="3">
        <v>0</v>
      </c>
      <c r="AT9" s="4">
        <v>0</v>
      </c>
      <c r="AU9" s="4">
        <f t="shared" ref="AU9:AU43" si="22">AS9+AT9</f>
        <v>0</v>
      </c>
      <c r="AV9" s="18">
        <f t="shared" ref="AV9:AV43" si="23">INT((AU9/AY9+0.005)*100)</f>
        <v>0</v>
      </c>
      <c r="AW9" s="3">
        <f t="shared" ref="AW9:AW43" si="24">AK9 + AO9 + AS9</f>
        <v>4281</v>
      </c>
      <c r="AX9" s="4">
        <f t="shared" ref="AX9:AX43" si="25">AL9 + AP9 + AT9</f>
        <v>6997</v>
      </c>
      <c r="AY9" s="12">
        <f t="shared" ref="AY9:AY43" si="26">AW9 + AX9</f>
        <v>11278</v>
      </c>
      <c r="AZ9" s="2"/>
      <c r="BA9" s="2"/>
    </row>
    <row r="10" spans="1:53" x14ac:dyDescent="0.2">
      <c r="A10" s="41"/>
      <c r="B10" s="49" t="s">
        <v>3</v>
      </c>
      <c r="C10" s="44">
        <v>734</v>
      </c>
      <c r="D10" s="45">
        <v>293</v>
      </c>
      <c r="E10" s="45">
        <f t="shared" si="0"/>
        <v>1027</v>
      </c>
      <c r="F10" s="47">
        <f t="shared" si="1"/>
        <v>17</v>
      </c>
      <c r="G10" s="44">
        <v>1734</v>
      </c>
      <c r="H10" s="45">
        <v>3232</v>
      </c>
      <c r="I10" s="45">
        <f t="shared" si="2"/>
        <v>4966</v>
      </c>
      <c r="J10" s="47">
        <f t="shared" si="3"/>
        <v>83</v>
      </c>
      <c r="K10" s="44">
        <v>0</v>
      </c>
      <c r="L10" s="45">
        <v>0</v>
      </c>
      <c r="M10" s="45">
        <f t="shared" si="4"/>
        <v>0</v>
      </c>
      <c r="N10" s="47">
        <f t="shared" si="5"/>
        <v>0</v>
      </c>
      <c r="O10" s="44">
        <f t="shared" si="6"/>
        <v>2468</v>
      </c>
      <c r="P10" s="45">
        <f t="shared" si="7"/>
        <v>3525</v>
      </c>
      <c r="Q10" s="48">
        <f t="shared" si="8"/>
        <v>5993</v>
      </c>
      <c r="R10" s="41"/>
      <c r="S10" s="49" t="s">
        <v>3</v>
      </c>
      <c r="T10" s="44">
        <v>364</v>
      </c>
      <c r="U10" s="45">
        <v>93</v>
      </c>
      <c r="V10" s="45">
        <f t="shared" si="9"/>
        <v>457</v>
      </c>
      <c r="W10" s="47">
        <f t="shared" si="10"/>
        <v>16</v>
      </c>
      <c r="X10" s="44">
        <v>1042</v>
      </c>
      <c r="Y10" s="45">
        <v>1447</v>
      </c>
      <c r="Z10" s="45">
        <f t="shared" si="11"/>
        <v>2489</v>
      </c>
      <c r="AA10" s="47">
        <f t="shared" si="12"/>
        <v>84</v>
      </c>
      <c r="AB10" s="44">
        <v>0</v>
      </c>
      <c r="AC10" s="45">
        <v>0</v>
      </c>
      <c r="AD10" s="45">
        <f t="shared" si="13"/>
        <v>0</v>
      </c>
      <c r="AE10" s="47">
        <f t="shared" si="14"/>
        <v>0</v>
      </c>
      <c r="AF10" s="44">
        <f t="shared" si="15"/>
        <v>1406</v>
      </c>
      <c r="AG10" s="45">
        <f t="shared" si="16"/>
        <v>1540</v>
      </c>
      <c r="AH10" s="48">
        <f t="shared" si="17"/>
        <v>2946</v>
      </c>
      <c r="AI10" s="41"/>
      <c r="AJ10" s="49" t="s">
        <v>3</v>
      </c>
      <c r="AK10" s="44">
        <v>370</v>
      </c>
      <c r="AL10" s="45">
        <v>200</v>
      </c>
      <c r="AM10" s="45">
        <f t="shared" si="18"/>
        <v>570</v>
      </c>
      <c r="AN10" s="47">
        <f t="shared" si="19"/>
        <v>19</v>
      </c>
      <c r="AO10" s="44">
        <v>692</v>
      </c>
      <c r="AP10" s="45">
        <v>1785</v>
      </c>
      <c r="AQ10" s="45">
        <f t="shared" si="20"/>
        <v>2477</v>
      </c>
      <c r="AR10" s="47">
        <f t="shared" si="21"/>
        <v>81</v>
      </c>
      <c r="AS10" s="44">
        <v>0</v>
      </c>
      <c r="AT10" s="45">
        <v>0</v>
      </c>
      <c r="AU10" s="45">
        <f t="shared" si="22"/>
        <v>0</v>
      </c>
      <c r="AV10" s="47">
        <f t="shared" si="23"/>
        <v>0</v>
      </c>
      <c r="AW10" s="44">
        <f t="shared" si="24"/>
        <v>1062</v>
      </c>
      <c r="AX10" s="45">
        <f t="shared" si="25"/>
        <v>1985</v>
      </c>
      <c r="AY10" s="48">
        <f t="shared" si="26"/>
        <v>3047</v>
      </c>
      <c r="AZ10" s="2"/>
      <c r="BA10" s="2"/>
    </row>
    <row r="11" spans="1:53" x14ac:dyDescent="0.2">
      <c r="A11" s="39"/>
      <c r="B11" s="51" t="s">
        <v>125</v>
      </c>
      <c r="C11" s="7">
        <v>244</v>
      </c>
      <c r="D11" s="8">
        <v>105</v>
      </c>
      <c r="E11" s="8">
        <f t="shared" si="0"/>
        <v>349</v>
      </c>
      <c r="F11" s="17">
        <f t="shared" si="1"/>
        <v>19</v>
      </c>
      <c r="G11" s="7">
        <v>414</v>
      </c>
      <c r="H11" s="8">
        <v>1088</v>
      </c>
      <c r="I11" s="8">
        <f t="shared" si="2"/>
        <v>1502</v>
      </c>
      <c r="J11" s="17">
        <f t="shared" si="3"/>
        <v>81</v>
      </c>
      <c r="K11" s="7">
        <v>0</v>
      </c>
      <c r="L11" s="8">
        <v>0</v>
      </c>
      <c r="M11" s="8">
        <f t="shared" si="4"/>
        <v>0</v>
      </c>
      <c r="N11" s="17">
        <f t="shared" si="5"/>
        <v>0</v>
      </c>
      <c r="O11" s="7">
        <f t="shared" si="6"/>
        <v>658</v>
      </c>
      <c r="P11" s="8">
        <f t="shared" si="7"/>
        <v>1193</v>
      </c>
      <c r="Q11" s="13">
        <f t="shared" si="8"/>
        <v>1851</v>
      </c>
      <c r="R11" s="39"/>
      <c r="S11" s="51" t="s">
        <v>125</v>
      </c>
      <c r="T11" s="7">
        <v>117</v>
      </c>
      <c r="U11" s="8">
        <v>28</v>
      </c>
      <c r="V11" s="8">
        <f t="shared" si="9"/>
        <v>145</v>
      </c>
      <c r="W11" s="17">
        <f t="shared" si="10"/>
        <v>16</v>
      </c>
      <c r="X11" s="7">
        <v>210</v>
      </c>
      <c r="Y11" s="8">
        <v>544</v>
      </c>
      <c r="Z11" s="8">
        <f t="shared" si="11"/>
        <v>754</v>
      </c>
      <c r="AA11" s="17">
        <f t="shared" si="12"/>
        <v>84</v>
      </c>
      <c r="AB11" s="7">
        <v>0</v>
      </c>
      <c r="AC11" s="8">
        <v>0</v>
      </c>
      <c r="AD11" s="8">
        <f t="shared" si="13"/>
        <v>0</v>
      </c>
      <c r="AE11" s="17">
        <f t="shared" si="14"/>
        <v>0</v>
      </c>
      <c r="AF11" s="7">
        <f t="shared" si="15"/>
        <v>327</v>
      </c>
      <c r="AG11" s="8">
        <f t="shared" si="16"/>
        <v>572</v>
      </c>
      <c r="AH11" s="13">
        <f t="shared" si="17"/>
        <v>899</v>
      </c>
      <c r="AI11" s="39"/>
      <c r="AJ11" s="51" t="s">
        <v>125</v>
      </c>
      <c r="AK11" s="7">
        <v>127</v>
      </c>
      <c r="AL11" s="8">
        <v>77</v>
      </c>
      <c r="AM11" s="8">
        <f t="shared" si="18"/>
        <v>204</v>
      </c>
      <c r="AN11" s="17">
        <f t="shared" si="19"/>
        <v>21</v>
      </c>
      <c r="AO11" s="7">
        <v>204</v>
      </c>
      <c r="AP11" s="8">
        <v>544</v>
      </c>
      <c r="AQ11" s="8">
        <f t="shared" si="20"/>
        <v>748</v>
      </c>
      <c r="AR11" s="17">
        <f t="shared" si="21"/>
        <v>79</v>
      </c>
      <c r="AS11" s="7">
        <v>0</v>
      </c>
      <c r="AT11" s="8">
        <v>0</v>
      </c>
      <c r="AU11" s="8">
        <f t="shared" si="22"/>
        <v>0</v>
      </c>
      <c r="AV11" s="17">
        <f t="shared" si="23"/>
        <v>0</v>
      </c>
      <c r="AW11" s="7">
        <f t="shared" si="24"/>
        <v>331</v>
      </c>
      <c r="AX11" s="8">
        <f t="shared" si="25"/>
        <v>621</v>
      </c>
      <c r="AY11" s="13">
        <f t="shared" si="26"/>
        <v>952</v>
      </c>
      <c r="AZ11" s="2"/>
      <c r="BA11" s="2"/>
    </row>
    <row r="12" spans="1:53" x14ac:dyDescent="0.2">
      <c r="A12" s="41"/>
      <c r="B12" s="49" t="s">
        <v>126</v>
      </c>
      <c r="C12" s="44">
        <v>54</v>
      </c>
      <c r="D12" s="45">
        <v>37</v>
      </c>
      <c r="E12" s="45">
        <f t="shared" si="0"/>
        <v>91</v>
      </c>
      <c r="F12" s="47">
        <f t="shared" si="1"/>
        <v>13</v>
      </c>
      <c r="G12" s="44">
        <v>420</v>
      </c>
      <c r="H12" s="45">
        <v>182</v>
      </c>
      <c r="I12" s="45">
        <f t="shared" si="2"/>
        <v>602</v>
      </c>
      <c r="J12" s="47">
        <f t="shared" si="3"/>
        <v>87</v>
      </c>
      <c r="K12" s="44">
        <v>0</v>
      </c>
      <c r="L12" s="45">
        <v>0</v>
      </c>
      <c r="M12" s="45">
        <f t="shared" si="4"/>
        <v>0</v>
      </c>
      <c r="N12" s="47">
        <f t="shared" si="5"/>
        <v>0</v>
      </c>
      <c r="O12" s="44">
        <f t="shared" si="6"/>
        <v>474</v>
      </c>
      <c r="P12" s="45">
        <f t="shared" si="7"/>
        <v>219</v>
      </c>
      <c r="Q12" s="48">
        <f t="shared" si="8"/>
        <v>693</v>
      </c>
      <c r="R12" s="41"/>
      <c r="S12" s="49" t="s">
        <v>126</v>
      </c>
      <c r="T12" s="44">
        <v>34</v>
      </c>
      <c r="U12" s="45">
        <v>19</v>
      </c>
      <c r="V12" s="45">
        <f t="shared" si="9"/>
        <v>53</v>
      </c>
      <c r="W12" s="47">
        <f t="shared" si="10"/>
        <v>12</v>
      </c>
      <c r="X12" s="44">
        <v>290</v>
      </c>
      <c r="Y12" s="45">
        <v>97</v>
      </c>
      <c r="Z12" s="45">
        <f t="shared" si="11"/>
        <v>387</v>
      </c>
      <c r="AA12" s="47">
        <f t="shared" si="12"/>
        <v>88</v>
      </c>
      <c r="AB12" s="44">
        <v>0</v>
      </c>
      <c r="AC12" s="45">
        <v>0</v>
      </c>
      <c r="AD12" s="45">
        <f t="shared" si="13"/>
        <v>0</v>
      </c>
      <c r="AE12" s="47">
        <f t="shared" si="14"/>
        <v>0</v>
      </c>
      <c r="AF12" s="44">
        <f t="shared" si="15"/>
        <v>324</v>
      </c>
      <c r="AG12" s="45">
        <f t="shared" si="16"/>
        <v>116</v>
      </c>
      <c r="AH12" s="48">
        <f t="shared" si="17"/>
        <v>440</v>
      </c>
      <c r="AI12" s="41"/>
      <c r="AJ12" s="49" t="s">
        <v>126</v>
      </c>
      <c r="AK12" s="44">
        <v>20</v>
      </c>
      <c r="AL12" s="45">
        <v>18</v>
      </c>
      <c r="AM12" s="45">
        <f t="shared" si="18"/>
        <v>38</v>
      </c>
      <c r="AN12" s="47">
        <f t="shared" si="19"/>
        <v>15</v>
      </c>
      <c r="AO12" s="44">
        <v>130</v>
      </c>
      <c r="AP12" s="45">
        <v>85</v>
      </c>
      <c r="AQ12" s="45">
        <f t="shared" si="20"/>
        <v>215</v>
      </c>
      <c r="AR12" s="47">
        <f t="shared" si="21"/>
        <v>85</v>
      </c>
      <c r="AS12" s="44">
        <v>0</v>
      </c>
      <c r="AT12" s="45">
        <v>0</v>
      </c>
      <c r="AU12" s="45">
        <f t="shared" si="22"/>
        <v>0</v>
      </c>
      <c r="AV12" s="47">
        <f t="shared" si="23"/>
        <v>0</v>
      </c>
      <c r="AW12" s="44">
        <f t="shared" si="24"/>
        <v>150</v>
      </c>
      <c r="AX12" s="45">
        <f t="shared" si="25"/>
        <v>103</v>
      </c>
      <c r="AY12" s="48">
        <f t="shared" si="26"/>
        <v>253</v>
      </c>
      <c r="AZ12" s="2"/>
      <c r="BA12" s="2"/>
    </row>
    <row r="13" spans="1:53" x14ac:dyDescent="0.2">
      <c r="A13" s="39"/>
      <c r="B13" s="51" t="s">
        <v>127</v>
      </c>
      <c r="C13" s="7">
        <v>370</v>
      </c>
      <c r="D13" s="8">
        <v>204</v>
      </c>
      <c r="E13" s="8">
        <f t="shared" si="0"/>
        <v>574</v>
      </c>
      <c r="F13" s="17">
        <f t="shared" si="1"/>
        <v>9</v>
      </c>
      <c r="G13" s="7">
        <v>1548</v>
      </c>
      <c r="H13" s="8">
        <v>4472</v>
      </c>
      <c r="I13" s="8">
        <f t="shared" si="2"/>
        <v>6020</v>
      </c>
      <c r="J13" s="17">
        <f t="shared" si="3"/>
        <v>91</v>
      </c>
      <c r="K13" s="7">
        <v>0</v>
      </c>
      <c r="L13" s="8">
        <v>0</v>
      </c>
      <c r="M13" s="8">
        <f t="shared" si="4"/>
        <v>0</v>
      </c>
      <c r="N13" s="17">
        <f t="shared" si="5"/>
        <v>0</v>
      </c>
      <c r="O13" s="7">
        <f t="shared" si="6"/>
        <v>1918</v>
      </c>
      <c r="P13" s="8">
        <f t="shared" si="7"/>
        <v>4676</v>
      </c>
      <c r="Q13" s="13">
        <f t="shared" si="8"/>
        <v>6594</v>
      </c>
      <c r="R13" s="39"/>
      <c r="S13" s="51" t="s">
        <v>127</v>
      </c>
      <c r="T13" s="7">
        <v>179</v>
      </c>
      <c r="U13" s="8">
        <v>52</v>
      </c>
      <c r="V13" s="8">
        <f t="shared" si="9"/>
        <v>231</v>
      </c>
      <c r="W13" s="17">
        <f t="shared" si="10"/>
        <v>6</v>
      </c>
      <c r="X13" s="7">
        <v>916</v>
      </c>
      <c r="Y13" s="8">
        <v>3001</v>
      </c>
      <c r="Z13" s="8">
        <f t="shared" si="11"/>
        <v>3917</v>
      </c>
      <c r="AA13" s="17">
        <f t="shared" si="12"/>
        <v>94</v>
      </c>
      <c r="AB13" s="7">
        <v>0</v>
      </c>
      <c r="AC13" s="8">
        <v>0</v>
      </c>
      <c r="AD13" s="8">
        <f t="shared" si="13"/>
        <v>0</v>
      </c>
      <c r="AE13" s="17">
        <f t="shared" si="14"/>
        <v>0</v>
      </c>
      <c r="AF13" s="7">
        <f t="shared" si="15"/>
        <v>1095</v>
      </c>
      <c r="AG13" s="8">
        <f t="shared" si="16"/>
        <v>3053</v>
      </c>
      <c r="AH13" s="13">
        <f t="shared" si="17"/>
        <v>4148</v>
      </c>
      <c r="AI13" s="39"/>
      <c r="AJ13" s="51" t="s">
        <v>127</v>
      </c>
      <c r="AK13" s="7">
        <v>191</v>
      </c>
      <c r="AL13" s="8">
        <v>152</v>
      </c>
      <c r="AM13" s="8">
        <f t="shared" si="18"/>
        <v>343</v>
      </c>
      <c r="AN13" s="17">
        <f t="shared" si="19"/>
        <v>14</v>
      </c>
      <c r="AO13" s="7">
        <v>632</v>
      </c>
      <c r="AP13" s="8">
        <v>1471</v>
      </c>
      <c r="AQ13" s="8">
        <f t="shared" si="20"/>
        <v>2103</v>
      </c>
      <c r="AR13" s="17">
        <f t="shared" si="21"/>
        <v>86</v>
      </c>
      <c r="AS13" s="7">
        <v>0</v>
      </c>
      <c r="AT13" s="8">
        <v>0</v>
      </c>
      <c r="AU13" s="8">
        <f t="shared" si="22"/>
        <v>0</v>
      </c>
      <c r="AV13" s="17">
        <f t="shared" si="23"/>
        <v>0</v>
      </c>
      <c r="AW13" s="7">
        <f t="shared" si="24"/>
        <v>823</v>
      </c>
      <c r="AX13" s="8">
        <f t="shared" si="25"/>
        <v>1623</v>
      </c>
      <c r="AY13" s="13">
        <f t="shared" si="26"/>
        <v>2446</v>
      </c>
      <c r="AZ13" s="2"/>
      <c r="BA13" s="2"/>
    </row>
    <row r="14" spans="1:53" x14ac:dyDescent="0.2">
      <c r="A14" s="41"/>
      <c r="B14" s="49" t="s">
        <v>128</v>
      </c>
      <c r="C14" s="44">
        <v>1000</v>
      </c>
      <c r="D14" s="45">
        <v>569</v>
      </c>
      <c r="E14" s="45">
        <f t="shared" si="0"/>
        <v>1569</v>
      </c>
      <c r="F14" s="47">
        <f t="shared" si="1"/>
        <v>19</v>
      </c>
      <c r="G14" s="44">
        <v>2334</v>
      </c>
      <c r="H14" s="45">
        <v>4441</v>
      </c>
      <c r="I14" s="45">
        <f t="shared" si="2"/>
        <v>6775</v>
      </c>
      <c r="J14" s="47">
        <f t="shared" si="3"/>
        <v>81</v>
      </c>
      <c r="K14" s="44">
        <v>0</v>
      </c>
      <c r="L14" s="45">
        <v>0</v>
      </c>
      <c r="M14" s="45">
        <f t="shared" si="4"/>
        <v>0</v>
      </c>
      <c r="N14" s="47">
        <f t="shared" si="5"/>
        <v>0</v>
      </c>
      <c r="O14" s="44">
        <f t="shared" si="6"/>
        <v>3334</v>
      </c>
      <c r="P14" s="45">
        <f t="shared" si="7"/>
        <v>5010</v>
      </c>
      <c r="Q14" s="48">
        <f t="shared" si="8"/>
        <v>8344</v>
      </c>
      <c r="R14" s="41"/>
      <c r="S14" s="49" t="s">
        <v>128</v>
      </c>
      <c r="T14" s="44">
        <v>437</v>
      </c>
      <c r="U14" s="45">
        <v>164</v>
      </c>
      <c r="V14" s="45">
        <f t="shared" si="9"/>
        <v>601</v>
      </c>
      <c r="W14" s="47">
        <f t="shared" si="10"/>
        <v>14</v>
      </c>
      <c r="X14" s="44">
        <v>1273</v>
      </c>
      <c r="Y14" s="45">
        <v>2470</v>
      </c>
      <c r="Z14" s="45">
        <f t="shared" si="11"/>
        <v>3743</v>
      </c>
      <c r="AA14" s="47">
        <f t="shared" si="12"/>
        <v>86</v>
      </c>
      <c r="AB14" s="44">
        <v>0</v>
      </c>
      <c r="AC14" s="45">
        <v>0</v>
      </c>
      <c r="AD14" s="45">
        <f t="shared" si="13"/>
        <v>0</v>
      </c>
      <c r="AE14" s="47">
        <f t="shared" si="14"/>
        <v>0</v>
      </c>
      <c r="AF14" s="44">
        <f t="shared" si="15"/>
        <v>1710</v>
      </c>
      <c r="AG14" s="45">
        <f t="shared" si="16"/>
        <v>2634</v>
      </c>
      <c r="AH14" s="48">
        <f t="shared" si="17"/>
        <v>4344</v>
      </c>
      <c r="AI14" s="41"/>
      <c r="AJ14" s="49" t="s">
        <v>128</v>
      </c>
      <c r="AK14" s="44">
        <v>563</v>
      </c>
      <c r="AL14" s="45">
        <v>405</v>
      </c>
      <c r="AM14" s="45">
        <f t="shared" si="18"/>
        <v>968</v>
      </c>
      <c r="AN14" s="47">
        <f t="shared" si="19"/>
        <v>24</v>
      </c>
      <c r="AO14" s="44">
        <v>1061</v>
      </c>
      <c r="AP14" s="45">
        <v>1971</v>
      </c>
      <c r="AQ14" s="45">
        <f t="shared" si="20"/>
        <v>3032</v>
      </c>
      <c r="AR14" s="47">
        <f t="shared" si="21"/>
        <v>76</v>
      </c>
      <c r="AS14" s="44">
        <v>0</v>
      </c>
      <c r="AT14" s="45">
        <v>0</v>
      </c>
      <c r="AU14" s="45">
        <f t="shared" si="22"/>
        <v>0</v>
      </c>
      <c r="AV14" s="47">
        <f t="shared" si="23"/>
        <v>0</v>
      </c>
      <c r="AW14" s="44">
        <f t="shared" si="24"/>
        <v>1624</v>
      </c>
      <c r="AX14" s="45">
        <f t="shared" si="25"/>
        <v>2376</v>
      </c>
      <c r="AY14" s="48">
        <f t="shared" si="26"/>
        <v>4000</v>
      </c>
      <c r="AZ14" s="2"/>
      <c r="BA14" s="2"/>
    </row>
    <row r="15" spans="1:53" x14ac:dyDescent="0.2">
      <c r="A15" s="39"/>
      <c r="B15" s="51" t="s">
        <v>931</v>
      </c>
      <c r="C15" s="7">
        <v>174</v>
      </c>
      <c r="D15" s="8">
        <v>66</v>
      </c>
      <c r="E15" s="8">
        <f t="shared" si="0"/>
        <v>240</v>
      </c>
      <c r="F15" s="17">
        <f t="shared" si="1"/>
        <v>39</v>
      </c>
      <c r="G15" s="7">
        <v>154</v>
      </c>
      <c r="H15" s="8">
        <v>211</v>
      </c>
      <c r="I15" s="8">
        <f t="shared" si="2"/>
        <v>365</v>
      </c>
      <c r="J15" s="17">
        <f t="shared" si="3"/>
        <v>60</v>
      </c>
      <c r="K15" s="7">
        <v>4</v>
      </c>
      <c r="L15" s="8">
        <v>1</v>
      </c>
      <c r="M15" s="8">
        <f t="shared" si="4"/>
        <v>5</v>
      </c>
      <c r="N15" s="17">
        <f t="shared" si="5"/>
        <v>1</v>
      </c>
      <c r="O15" s="7">
        <f t="shared" si="6"/>
        <v>332</v>
      </c>
      <c r="P15" s="8">
        <f t="shared" si="7"/>
        <v>278</v>
      </c>
      <c r="Q15" s="13">
        <f t="shared" si="8"/>
        <v>610</v>
      </c>
      <c r="R15" s="39"/>
      <c r="S15" s="51" t="s">
        <v>931</v>
      </c>
      <c r="T15" s="7">
        <v>36</v>
      </c>
      <c r="U15" s="8">
        <v>10</v>
      </c>
      <c r="V15" s="8">
        <f t="shared" si="9"/>
        <v>46</v>
      </c>
      <c r="W15" s="17">
        <f t="shared" si="10"/>
        <v>27</v>
      </c>
      <c r="X15" s="7">
        <v>37</v>
      </c>
      <c r="Y15" s="8">
        <v>88</v>
      </c>
      <c r="Z15" s="8">
        <f t="shared" si="11"/>
        <v>125</v>
      </c>
      <c r="AA15" s="17">
        <f t="shared" si="12"/>
        <v>73</v>
      </c>
      <c r="AB15" s="7">
        <v>0</v>
      </c>
      <c r="AC15" s="8">
        <v>0</v>
      </c>
      <c r="AD15" s="8">
        <f t="shared" si="13"/>
        <v>0</v>
      </c>
      <c r="AE15" s="17">
        <f t="shared" si="14"/>
        <v>0</v>
      </c>
      <c r="AF15" s="7">
        <f t="shared" si="15"/>
        <v>73</v>
      </c>
      <c r="AG15" s="8">
        <f t="shared" si="16"/>
        <v>98</v>
      </c>
      <c r="AH15" s="13">
        <f t="shared" si="17"/>
        <v>171</v>
      </c>
      <c r="AI15" s="39"/>
      <c r="AJ15" s="51" t="s">
        <v>931</v>
      </c>
      <c r="AK15" s="7">
        <v>138</v>
      </c>
      <c r="AL15" s="8">
        <v>56</v>
      </c>
      <c r="AM15" s="8">
        <f t="shared" si="18"/>
        <v>194</v>
      </c>
      <c r="AN15" s="17">
        <f t="shared" si="19"/>
        <v>44</v>
      </c>
      <c r="AO15" s="7">
        <v>117</v>
      </c>
      <c r="AP15" s="8">
        <v>123</v>
      </c>
      <c r="AQ15" s="8">
        <f t="shared" si="20"/>
        <v>240</v>
      </c>
      <c r="AR15" s="17">
        <f t="shared" si="21"/>
        <v>55</v>
      </c>
      <c r="AS15" s="7">
        <v>4</v>
      </c>
      <c r="AT15" s="8">
        <v>1</v>
      </c>
      <c r="AU15" s="8">
        <f t="shared" si="22"/>
        <v>5</v>
      </c>
      <c r="AV15" s="17">
        <f t="shared" si="23"/>
        <v>1</v>
      </c>
      <c r="AW15" s="7">
        <f t="shared" si="24"/>
        <v>259</v>
      </c>
      <c r="AX15" s="8">
        <f t="shared" si="25"/>
        <v>180</v>
      </c>
      <c r="AY15" s="13">
        <f t="shared" si="26"/>
        <v>439</v>
      </c>
      <c r="AZ15" s="2"/>
      <c r="BA15" s="2"/>
    </row>
    <row r="16" spans="1:53" x14ac:dyDescent="0.2">
      <c r="A16" s="41"/>
      <c r="B16" s="49" t="s">
        <v>129</v>
      </c>
      <c r="C16" s="44">
        <v>27</v>
      </c>
      <c r="D16" s="45">
        <v>6</v>
      </c>
      <c r="E16" s="45">
        <f t="shared" si="0"/>
        <v>33</v>
      </c>
      <c r="F16" s="47">
        <f t="shared" si="1"/>
        <v>89</v>
      </c>
      <c r="G16" s="44">
        <v>4</v>
      </c>
      <c r="H16" s="45">
        <v>0</v>
      </c>
      <c r="I16" s="45">
        <f t="shared" si="2"/>
        <v>4</v>
      </c>
      <c r="J16" s="47">
        <f t="shared" si="3"/>
        <v>11</v>
      </c>
      <c r="K16" s="44">
        <v>0</v>
      </c>
      <c r="L16" s="45">
        <v>0</v>
      </c>
      <c r="M16" s="45">
        <f t="shared" si="4"/>
        <v>0</v>
      </c>
      <c r="N16" s="47">
        <f t="shared" si="5"/>
        <v>0</v>
      </c>
      <c r="O16" s="44">
        <f t="shared" si="6"/>
        <v>31</v>
      </c>
      <c r="P16" s="45">
        <f t="shared" si="7"/>
        <v>6</v>
      </c>
      <c r="Q16" s="48">
        <f t="shared" si="8"/>
        <v>37</v>
      </c>
      <c r="R16" s="41"/>
      <c r="S16" s="49" t="s">
        <v>129</v>
      </c>
      <c r="T16" s="44">
        <v>17</v>
      </c>
      <c r="U16" s="45">
        <v>2</v>
      </c>
      <c r="V16" s="45">
        <f t="shared" si="9"/>
        <v>19</v>
      </c>
      <c r="W16" s="47">
        <f t="shared" si="10"/>
        <v>90</v>
      </c>
      <c r="X16" s="44">
        <v>2</v>
      </c>
      <c r="Y16" s="45">
        <v>0</v>
      </c>
      <c r="Z16" s="45">
        <f t="shared" si="11"/>
        <v>2</v>
      </c>
      <c r="AA16" s="47">
        <f t="shared" si="12"/>
        <v>10</v>
      </c>
      <c r="AB16" s="44">
        <v>0</v>
      </c>
      <c r="AC16" s="45">
        <v>0</v>
      </c>
      <c r="AD16" s="45">
        <f t="shared" si="13"/>
        <v>0</v>
      </c>
      <c r="AE16" s="47">
        <f t="shared" si="14"/>
        <v>0</v>
      </c>
      <c r="AF16" s="44">
        <f t="shared" si="15"/>
        <v>19</v>
      </c>
      <c r="AG16" s="45">
        <f t="shared" si="16"/>
        <v>2</v>
      </c>
      <c r="AH16" s="48">
        <f t="shared" si="17"/>
        <v>21</v>
      </c>
      <c r="AI16" s="41"/>
      <c r="AJ16" s="49" t="s">
        <v>129</v>
      </c>
      <c r="AK16" s="44">
        <v>10</v>
      </c>
      <c r="AL16" s="45">
        <v>4</v>
      </c>
      <c r="AM16" s="45">
        <f t="shared" si="18"/>
        <v>14</v>
      </c>
      <c r="AN16" s="47">
        <f t="shared" si="19"/>
        <v>88</v>
      </c>
      <c r="AO16" s="44">
        <v>2</v>
      </c>
      <c r="AP16" s="45">
        <v>0</v>
      </c>
      <c r="AQ16" s="45">
        <f t="shared" si="20"/>
        <v>2</v>
      </c>
      <c r="AR16" s="47">
        <f t="shared" si="21"/>
        <v>13</v>
      </c>
      <c r="AS16" s="44">
        <v>0</v>
      </c>
      <c r="AT16" s="45">
        <v>0</v>
      </c>
      <c r="AU16" s="45">
        <f t="shared" si="22"/>
        <v>0</v>
      </c>
      <c r="AV16" s="47">
        <f t="shared" si="23"/>
        <v>0</v>
      </c>
      <c r="AW16" s="44">
        <f t="shared" si="24"/>
        <v>12</v>
      </c>
      <c r="AX16" s="45">
        <f t="shared" si="25"/>
        <v>4</v>
      </c>
      <c r="AY16" s="48">
        <f t="shared" si="26"/>
        <v>16</v>
      </c>
      <c r="AZ16" s="2"/>
      <c r="BA16" s="2"/>
    </row>
    <row r="17" spans="1:53" x14ac:dyDescent="0.2">
      <c r="A17" s="39"/>
      <c r="B17" s="51" t="s">
        <v>130</v>
      </c>
      <c r="C17" s="7">
        <v>121</v>
      </c>
      <c r="D17" s="8">
        <v>7</v>
      </c>
      <c r="E17" s="8">
        <f t="shared" si="0"/>
        <v>128</v>
      </c>
      <c r="F17" s="17">
        <f t="shared" si="1"/>
        <v>58</v>
      </c>
      <c r="G17" s="7">
        <v>86</v>
      </c>
      <c r="H17" s="8">
        <v>7</v>
      </c>
      <c r="I17" s="8">
        <f t="shared" si="2"/>
        <v>93</v>
      </c>
      <c r="J17" s="17">
        <f t="shared" si="3"/>
        <v>42</v>
      </c>
      <c r="K17" s="7">
        <v>0</v>
      </c>
      <c r="L17" s="8">
        <v>0</v>
      </c>
      <c r="M17" s="8">
        <f t="shared" si="4"/>
        <v>0</v>
      </c>
      <c r="N17" s="17">
        <f t="shared" si="5"/>
        <v>0</v>
      </c>
      <c r="O17" s="7">
        <f t="shared" si="6"/>
        <v>207</v>
      </c>
      <c r="P17" s="8">
        <f t="shared" si="7"/>
        <v>14</v>
      </c>
      <c r="Q17" s="13">
        <f t="shared" si="8"/>
        <v>221</v>
      </c>
      <c r="R17" s="39"/>
      <c r="S17" s="51" t="s">
        <v>130</v>
      </c>
      <c r="T17" s="7">
        <v>72</v>
      </c>
      <c r="U17" s="8">
        <v>4</v>
      </c>
      <c r="V17" s="8">
        <f t="shared" si="9"/>
        <v>76</v>
      </c>
      <c r="W17" s="17">
        <f t="shared" si="10"/>
        <v>55</v>
      </c>
      <c r="X17" s="7">
        <v>56</v>
      </c>
      <c r="Y17" s="8">
        <v>7</v>
      </c>
      <c r="Z17" s="8">
        <f t="shared" si="11"/>
        <v>63</v>
      </c>
      <c r="AA17" s="17">
        <f t="shared" si="12"/>
        <v>45</v>
      </c>
      <c r="AB17" s="7">
        <v>0</v>
      </c>
      <c r="AC17" s="8">
        <v>0</v>
      </c>
      <c r="AD17" s="8">
        <f t="shared" si="13"/>
        <v>0</v>
      </c>
      <c r="AE17" s="17">
        <f t="shared" si="14"/>
        <v>0</v>
      </c>
      <c r="AF17" s="7">
        <f t="shared" si="15"/>
        <v>128</v>
      </c>
      <c r="AG17" s="8">
        <f t="shared" si="16"/>
        <v>11</v>
      </c>
      <c r="AH17" s="13">
        <f t="shared" si="17"/>
        <v>139</v>
      </c>
      <c r="AI17" s="39"/>
      <c r="AJ17" s="51" t="s">
        <v>130</v>
      </c>
      <c r="AK17" s="7">
        <v>49</v>
      </c>
      <c r="AL17" s="8">
        <v>3</v>
      </c>
      <c r="AM17" s="8">
        <f t="shared" si="18"/>
        <v>52</v>
      </c>
      <c r="AN17" s="17">
        <f t="shared" si="19"/>
        <v>63</v>
      </c>
      <c r="AO17" s="7">
        <v>30</v>
      </c>
      <c r="AP17" s="8">
        <v>0</v>
      </c>
      <c r="AQ17" s="8">
        <f t="shared" si="20"/>
        <v>30</v>
      </c>
      <c r="AR17" s="17">
        <f t="shared" si="21"/>
        <v>37</v>
      </c>
      <c r="AS17" s="7">
        <v>0</v>
      </c>
      <c r="AT17" s="8">
        <v>0</v>
      </c>
      <c r="AU17" s="8">
        <f t="shared" si="22"/>
        <v>0</v>
      </c>
      <c r="AV17" s="17">
        <f t="shared" si="23"/>
        <v>0</v>
      </c>
      <c r="AW17" s="7">
        <f t="shared" si="24"/>
        <v>79</v>
      </c>
      <c r="AX17" s="8">
        <f t="shared" si="25"/>
        <v>3</v>
      </c>
      <c r="AY17" s="13">
        <f t="shared" si="26"/>
        <v>82</v>
      </c>
      <c r="AZ17" s="2"/>
      <c r="BA17" s="2"/>
    </row>
    <row r="18" spans="1:53" x14ac:dyDescent="0.2">
      <c r="A18" s="41"/>
      <c r="B18" s="49" t="s">
        <v>131</v>
      </c>
      <c r="C18" s="44">
        <v>164</v>
      </c>
      <c r="D18" s="45">
        <v>95</v>
      </c>
      <c r="E18" s="45">
        <f t="shared" si="0"/>
        <v>259</v>
      </c>
      <c r="F18" s="47">
        <f t="shared" si="1"/>
        <v>99</v>
      </c>
      <c r="G18" s="44">
        <v>3</v>
      </c>
      <c r="H18" s="45">
        <v>0</v>
      </c>
      <c r="I18" s="45">
        <f t="shared" si="2"/>
        <v>3</v>
      </c>
      <c r="J18" s="47">
        <f t="shared" si="3"/>
        <v>1</v>
      </c>
      <c r="K18" s="44">
        <v>0</v>
      </c>
      <c r="L18" s="45">
        <v>0</v>
      </c>
      <c r="M18" s="45">
        <f t="shared" si="4"/>
        <v>0</v>
      </c>
      <c r="N18" s="47">
        <f t="shared" si="5"/>
        <v>0</v>
      </c>
      <c r="O18" s="44">
        <f t="shared" si="6"/>
        <v>167</v>
      </c>
      <c r="P18" s="45">
        <f t="shared" si="7"/>
        <v>95</v>
      </c>
      <c r="Q18" s="48">
        <f t="shared" si="8"/>
        <v>262</v>
      </c>
      <c r="R18" s="41"/>
      <c r="S18" s="49" t="s">
        <v>131</v>
      </c>
      <c r="T18" s="44">
        <v>100</v>
      </c>
      <c r="U18" s="45">
        <v>20</v>
      </c>
      <c r="V18" s="45">
        <f t="shared" si="9"/>
        <v>120</v>
      </c>
      <c r="W18" s="47">
        <f t="shared" si="10"/>
        <v>98</v>
      </c>
      <c r="X18" s="44">
        <v>2</v>
      </c>
      <c r="Y18" s="45">
        <v>0</v>
      </c>
      <c r="Z18" s="45">
        <f t="shared" si="11"/>
        <v>2</v>
      </c>
      <c r="AA18" s="47">
        <f t="shared" si="12"/>
        <v>2</v>
      </c>
      <c r="AB18" s="44">
        <v>0</v>
      </c>
      <c r="AC18" s="45">
        <v>0</v>
      </c>
      <c r="AD18" s="45">
        <f t="shared" si="13"/>
        <v>0</v>
      </c>
      <c r="AE18" s="47">
        <f t="shared" si="14"/>
        <v>0</v>
      </c>
      <c r="AF18" s="44">
        <f t="shared" si="15"/>
        <v>102</v>
      </c>
      <c r="AG18" s="45">
        <f t="shared" si="16"/>
        <v>20</v>
      </c>
      <c r="AH18" s="48">
        <f t="shared" si="17"/>
        <v>122</v>
      </c>
      <c r="AI18" s="41"/>
      <c r="AJ18" s="49" t="s">
        <v>131</v>
      </c>
      <c r="AK18" s="44">
        <v>64</v>
      </c>
      <c r="AL18" s="45">
        <v>75</v>
      </c>
      <c r="AM18" s="45">
        <f t="shared" si="18"/>
        <v>139</v>
      </c>
      <c r="AN18" s="47">
        <f t="shared" si="19"/>
        <v>99</v>
      </c>
      <c r="AO18" s="44">
        <v>1</v>
      </c>
      <c r="AP18" s="45">
        <v>0</v>
      </c>
      <c r="AQ18" s="45">
        <f t="shared" si="20"/>
        <v>1</v>
      </c>
      <c r="AR18" s="47">
        <f t="shared" si="21"/>
        <v>1</v>
      </c>
      <c r="AS18" s="44">
        <v>0</v>
      </c>
      <c r="AT18" s="45">
        <v>0</v>
      </c>
      <c r="AU18" s="45">
        <f t="shared" si="22"/>
        <v>0</v>
      </c>
      <c r="AV18" s="47">
        <f t="shared" si="23"/>
        <v>0</v>
      </c>
      <c r="AW18" s="44">
        <f t="shared" si="24"/>
        <v>65</v>
      </c>
      <c r="AX18" s="45">
        <f t="shared" si="25"/>
        <v>75</v>
      </c>
      <c r="AY18" s="48">
        <f t="shared" si="26"/>
        <v>140</v>
      </c>
      <c r="AZ18" s="2"/>
      <c r="BA18" s="2"/>
    </row>
    <row r="19" spans="1:53" x14ac:dyDescent="0.2">
      <c r="A19" s="39"/>
      <c r="B19" s="51" t="s">
        <v>132</v>
      </c>
      <c r="C19" s="7">
        <v>23</v>
      </c>
      <c r="D19" s="8">
        <v>21</v>
      </c>
      <c r="E19" s="8">
        <f t="shared" si="0"/>
        <v>44</v>
      </c>
      <c r="F19" s="17">
        <f t="shared" si="1"/>
        <v>100</v>
      </c>
      <c r="G19" s="7">
        <v>0</v>
      </c>
      <c r="H19" s="8">
        <v>0</v>
      </c>
      <c r="I19" s="8">
        <f t="shared" si="2"/>
        <v>0</v>
      </c>
      <c r="J19" s="17">
        <f t="shared" si="3"/>
        <v>0</v>
      </c>
      <c r="K19" s="7">
        <v>0</v>
      </c>
      <c r="L19" s="8">
        <v>0</v>
      </c>
      <c r="M19" s="8">
        <f t="shared" si="4"/>
        <v>0</v>
      </c>
      <c r="N19" s="17">
        <f t="shared" si="5"/>
        <v>0</v>
      </c>
      <c r="O19" s="7">
        <f t="shared" si="6"/>
        <v>23</v>
      </c>
      <c r="P19" s="8">
        <f t="shared" si="7"/>
        <v>21</v>
      </c>
      <c r="Q19" s="13">
        <f t="shared" si="8"/>
        <v>44</v>
      </c>
      <c r="R19" s="39"/>
      <c r="S19" s="51" t="s">
        <v>132</v>
      </c>
      <c r="T19" s="7">
        <v>12</v>
      </c>
      <c r="U19" s="8">
        <v>7</v>
      </c>
      <c r="V19" s="8">
        <f t="shared" si="9"/>
        <v>19</v>
      </c>
      <c r="W19" s="17">
        <f t="shared" si="10"/>
        <v>100</v>
      </c>
      <c r="X19" s="7">
        <v>0</v>
      </c>
      <c r="Y19" s="8">
        <v>0</v>
      </c>
      <c r="Z19" s="8">
        <f t="shared" si="11"/>
        <v>0</v>
      </c>
      <c r="AA19" s="17">
        <f t="shared" si="12"/>
        <v>0</v>
      </c>
      <c r="AB19" s="7">
        <v>0</v>
      </c>
      <c r="AC19" s="8">
        <v>0</v>
      </c>
      <c r="AD19" s="8">
        <f t="shared" si="13"/>
        <v>0</v>
      </c>
      <c r="AE19" s="17">
        <f t="shared" si="14"/>
        <v>0</v>
      </c>
      <c r="AF19" s="7">
        <f t="shared" si="15"/>
        <v>12</v>
      </c>
      <c r="AG19" s="8">
        <f t="shared" si="16"/>
        <v>7</v>
      </c>
      <c r="AH19" s="13">
        <f t="shared" si="17"/>
        <v>19</v>
      </c>
      <c r="AI19" s="39"/>
      <c r="AJ19" s="51" t="s">
        <v>132</v>
      </c>
      <c r="AK19" s="7">
        <v>11</v>
      </c>
      <c r="AL19" s="8">
        <v>14</v>
      </c>
      <c r="AM19" s="8">
        <f t="shared" si="18"/>
        <v>25</v>
      </c>
      <c r="AN19" s="17">
        <f t="shared" si="19"/>
        <v>100</v>
      </c>
      <c r="AO19" s="7">
        <v>0</v>
      </c>
      <c r="AP19" s="8">
        <v>0</v>
      </c>
      <c r="AQ19" s="8">
        <f t="shared" si="20"/>
        <v>0</v>
      </c>
      <c r="AR19" s="17">
        <f t="shared" si="21"/>
        <v>0</v>
      </c>
      <c r="AS19" s="7">
        <v>0</v>
      </c>
      <c r="AT19" s="8">
        <v>0</v>
      </c>
      <c r="AU19" s="8">
        <f t="shared" si="22"/>
        <v>0</v>
      </c>
      <c r="AV19" s="17">
        <f t="shared" si="23"/>
        <v>0</v>
      </c>
      <c r="AW19" s="7">
        <f t="shared" si="24"/>
        <v>11</v>
      </c>
      <c r="AX19" s="8">
        <f t="shared" si="25"/>
        <v>14</v>
      </c>
      <c r="AY19" s="13">
        <f t="shared" si="26"/>
        <v>25</v>
      </c>
      <c r="AZ19" s="2"/>
      <c r="BA19" s="2"/>
    </row>
    <row r="20" spans="1:53" x14ac:dyDescent="0.2">
      <c r="A20" s="41"/>
      <c r="B20" s="49" t="s">
        <v>133</v>
      </c>
      <c r="C20" s="44">
        <v>57</v>
      </c>
      <c r="D20" s="45">
        <v>56</v>
      </c>
      <c r="E20" s="45">
        <f t="shared" si="0"/>
        <v>113</v>
      </c>
      <c r="F20" s="47">
        <f t="shared" si="1"/>
        <v>100</v>
      </c>
      <c r="G20" s="44">
        <v>0</v>
      </c>
      <c r="H20" s="45">
        <v>0</v>
      </c>
      <c r="I20" s="45">
        <f t="shared" si="2"/>
        <v>0</v>
      </c>
      <c r="J20" s="47">
        <f t="shared" si="3"/>
        <v>0</v>
      </c>
      <c r="K20" s="44">
        <v>0</v>
      </c>
      <c r="L20" s="45">
        <v>0</v>
      </c>
      <c r="M20" s="45">
        <f t="shared" si="4"/>
        <v>0</v>
      </c>
      <c r="N20" s="47">
        <f t="shared" si="5"/>
        <v>0</v>
      </c>
      <c r="O20" s="44">
        <f t="shared" si="6"/>
        <v>57</v>
      </c>
      <c r="P20" s="45">
        <f t="shared" si="7"/>
        <v>56</v>
      </c>
      <c r="Q20" s="48">
        <f t="shared" si="8"/>
        <v>113</v>
      </c>
      <c r="R20" s="41"/>
      <c r="S20" s="49" t="s">
        <v>133</v>
      </c>
      <c r="T20" s="44">
        <v>26</v>
      </c>
      <c r="U20" s="45">
        <v>15</v>
      </c>
      <c r="V20" s="45">
        <f t="shared" si="9"/>
        <v>41</v>
      </c>
      <c r="W20" s="47">
        <f t="shared" si="10"/>
        <v>100</v>
      </c>
      <c r="X20" s="44">
        <v>0</v>
      </c>
      <c r="Y20" s="45">
        <v>0</v>
      </c>
      <c r="Z20" s="45">
        <f t="shared" si="11"/>
        <v>0</v>
      </c>
      <c r="AA20" s="47">
        <f t="shared" si="12"/>
        <v>0</v>
      </c>
      <c r="AB20" s="44">
        <v>0</v>
      </c>
      <c r="AC20" s="45">
        <v>0</v>
      </c>
      <c r="AD20" s="45">
        <f t="shared" si="13"/>
        <v>0</v>
      </c>
      <c r="AE20" s="47">
        <f t="shared" si="14"/>
        <v>0</v>
      </c>
      <c r="AF20" s="44">
        <f t="shared" si="15"/>
        <v>26</v>
      </c>
      <c r="AG20" s="45">
        <f t="shared" si="16"/>
        <v>15</v>
      </c>
      <c r="AH20" s="48">
        <f t="shared" si="17"/>
        <v>41</v>
      </c>
      <c r="AI20" s="41"/>
      <c r="AJ20" s="49" t="s">
        <v>133</v>
      </c>
      <c r="AK20" s="44">
        <v>31</v>
      </c>
      <c r="AL20" s="45">
        <v>41</v>
      </c>
      <c r="AM20" s="45">
        <f t="shared" si="18"/>
        <v>72</v>
      </c>
      <c r="AN20" s="47">
        <f t="shared" si="19"/>
        <v>100</v>
      </c>
      <c r="AO20" s="44">
        <v>0</v>
      </c>
      <c r="AP20" s="45">
        <v>0</v>
      </c>
      <c r="AQ20" s="45">
        <f t="shared" si="20"/>
        <v>0</v>
      </c>
      <c r="AR20" s="47">
        <f t="shared" si="21"/>
        <v>0</v>
      </c>
      <c r="AS20" s="44">
        <v>0</v>
      </c>
      <c r="AT20" s="45">
        <v>0</v>
      </c>
      <c r="AU20" s="45">
        <f t="shared" si="22"/>
        <v>0</v>
      </c>
      <c r="AV20" s="47">
        <f t="shared" si="23"/>
        <v>0</v>
      </c>
      <c r="AW20" s="44">
        <f t="shared" si="24"/>
        <v>31</v>
      </c>
      <c r="AX20" s="45">
        <f t="shared" si="25"/>
        <v>41</v>
      </c>
      <c r="AY20" s="48">
        <f t="shared" si="26"/>
        <v>72</v>
      </c>
      <c r="AZ20" s="2"/>
      <c r="BA20" s="2"/>
    </row>
    <row r="21" spans="1:53" x14ac:dyDescent="0.2">
      <c r="A21" s="39"/>
      <c r="B21" s="51" t="s">
        <v>692</v>
      </c>
      <c r="C21" s="7">
        <v>97</v>
      </c>
      <c r="D21" s="8">
        <v>127</v>
      </c>
      <c r="E21" s="8">
        <f t="shared" si="0"/>
        <v>224</v>
      </c>
      <c r="F21" s="17">
        <f t="shared" si="1"/>
        <v>100</v>
      </c>
      <c r="G21" s="7">
        <v>0</v>
      </c>
      <c r="H21" s="8">
        <v>0</v>
      </c>
      <c r="I21" s="8">
        <f t="shared" si="2"/>
        <v>0</v>
      </c>
      <c r="J21" s="17">
        <f t="shared" si="3"/>
        <v>0</v>
      </c>
      <c r="K21" s="7">
        <v>0</v>
      </c>
      <c r="L21" s="8">
        <v>0</v>
      </c>
      <c r="M21" s="8">
        <f t="shared" si="4"/>
        <v>0</v>
      </c>
      <c r="N21" s="17">
        <f t="shared" si="5"/>
        <v>0</v>
      </c>
      <c r="O21" s="7">
        <f t="shared" si="6"/>
        <v>97</v>
      </c>
      <c r="P21" s="8">
        <f t="shared" si="7"/>
        <v>127</v>
      </c>
      <c r="Q21" s="13">
        <f t="shared" si="8"/>
        <v>224</v>
      </c>
      <c r="R21" s="39"/>
      <c r="S21" s="51" t="s">
        <v>692</v>
      </c>
      <c r="T21" s="7">
        <v>52</v>
      </c>
      <c r="U21" s="8">
        <v>43</v>
      </c>
      <c r="V21" s="8">
        <f t="shared" si="9"/>
        <v>95</v>
      </c>
      <c r="W21" s="17">
        <f t="shared" si="10"/>
        <v>100</v>
      </c>
      <c r="X21" s="7">
        <v>0</v>
      </c>
      <c r="Y21" s="8">
        <v>0</v>
      </c>
      <c r="Z21" s="8">
        <f t="shared" si="11"/>
        <v>0</v>
      </c>
      <c r="AA21" s="17">
        <f t="shared" si="12"/>
        <v>0</v>
      </c>
      <c r="AB21" s="7">
        <v>0</v>
      </c>
      <c r="AC21" s="8">
        <v>0</v>
      </c>
      <c r="AD21" s="8">
        <f t="shared" si="13"/>
        <v>0</v>
      </c>
      <c r="AE21" s="17">
        <f t="shared" si="14"/>
        <v>0</v>
      </c>
      <c r="AF21" s="7">
        <f t="shared" si="15"/>
        <v>52</v>
      </c>
      <c r="AG21" s="8">
        <f t="shared" si="16"/>
        <v>43</v>
      </c>
      <c r="AH21" s="13">
        <f t="shared" si="17"/>
        <v>95</v>
      </c>
      <c r="AI21" s="39"/>
      <c r="AJ21" s="51" t="s">
        <v>692</v>
      </c>
      <c r="AK21" s="7">
        <v>45</v>
      </c>
      <c r="AL21" s="8">
        <v>84</v>
      </c>
      <c r="AM21" s="8">
        <f t="shared" si="18"/>
        <v>129</v>
      </c>
      <c r="AN21" s="17">
        <f t="shared" si="19"/>
        <v>100</v>
      </c>
      <c r="AO21" s="7">
        <v>0</v>
      </c>
      <c r="AP21" s="8">
        <v>0</v>
      </c>
      <c r="AQ21" s="8">
        <f t="shared" si="20"/>
        <v>0</v>
      </c>
      <c r="AR21" s="17">
        <f t="shared" si="21"/>
        <v>0</v>
      </c>
      <c r="AS21" s="7">
        <v>0</v>
      </c>
      <c r="AT21" s="8">
        <v>0</v>
      </c>
      <c r="AU21" s="8">
        <f t="shared" si="22"/>
        <v>0</v>
      </c>
      <c r="AV21" s="17">
        <f t="shared" si="23"/>
        <v>0</v>
      </c>
      <c r="AW21" s="7">
        <f t="shared" si="24"/>
        <v>45</v>
      </c>
      <c r="AX21" s="8">
        <f t="shared" si="25"/>
        <v>84</v>
      </c>
      <c r="AY21" s="13">
        <f t="shared" si="26"/>
        <v>129</v>
      </c>
      <c r="AZ21" s="2"/>
      <c r="BA21" s="2"/>
    </row>
    <row r="22" spans="1:53" x14ac:dyDescent="0.2">
      <c r="A22" s="41"/>
      <c r="B22" s="49" t="s">
        <v>134</v>
      </c>
      <c r="C22" s="44">
        <v>23</v>
      </c>
      <c r="D22" s="45">
        <v>13</v>
      </c>
      <c r="E22" s="45">
        <f t="shared" si="0"/>
        <v>36</v>
      </c>
      <c r="F22" s="47">
        <f t="shared" si="1"/>
        <v>34</v>
      </c>
      <c r="G22" s="44">
        <v>50</v>
      </c>
      <c r="H22" s="45">
        <v>19</v>
      </c>
      <c r="I22" s="45">
        <f t="shared" si="2"/>
        <v>69</v>
      </c>
      <c r="J22" s="47">
        <f t="shared" si="3"/>
        <v>66</v>
      </c>
      <c r="K22" s="44">
        <v>0</v>
      </c>
      <c r="L22" s="45">
        <v>0</v>
      </c>
      <c r="M22" s="45">
        <f t="shared" si="4"/>
        <v>0</v>
      </c>
      <c r="N22" s="47">
        <f t="shared" si="5"/>
        <v>0</v>
      </c>
      <c r="O22" s="44">
        <f t="shared" si="6"/>
        <v>73</v>
      </c>
      <c r="P22" s="45">
        <f t="shared" si="7"/>
        <v>32</v>
      </c>
      <c r="Q22" s="48">
        <f t="shared" si="8"/>
        <v>105</v>
      </c>
      <c r="R22" s="41"/>
      <c r="S22" s="49" t="s">
        <v>134</v>
      </c>
      <c r="T22" s="44">
        <v>20</v>
      </c>
      <c r="U22" s="45">
        <v>3</v>
      </c>
      <c r="V22" s="45">
        <f t="shared" si="9"/>
        <v>23</v>
      </c>
      <c r="W22" s="47">
        <f t="shared" si="10"/>
        <v>39</v>
      </c>
      <c r="X22" s="44">
        <v>33</v>
      </c>
      <c r="Y22" s="45">
        <v>3</v>
      </c>
      <c r="Z22" s="45">
        <f t="shared" si="11"/>
        <v>36</v>
      </c>
      <c r="AA22" s="47">
        <f t="shared" si="12"/>
        <v>61</v>
      </c>
      <c r="AB22" s="44">
        <v>0</v>
      </c>
      <c r="AC22" s="45">
        <v>0</v>
      </c>
      <c r="AD22" s="45">
        <f t="shared" si="13"/>
        <v>0</v>
      </c>
      <c r="AE22" s="47">
        <f t="shared" si="14"/>
        <v>0</v>
      </c>
      <c r="AF22" s="44">
        <f t="shared" si="15"/>
        <v>53</v>
      </c>
      <c r="AG22" s="45">
        <f t="shared" si="16"/>
        <v>6</v>
      </c>
      <c r="AH22" s="48">
        <f t="shared" si="17"/>
        <v>59</v>
      </c>
      <c r="AI22" s="41"/>
      <c r="AJ22" s="49" t="s">
        <v>134</v>
      </c>
      <c r="AK22" s="44">
        <v>3</v>
      </c>
      <c r="AL22" s="45">
        <v>10</v>
      </c>
      <c r="AM22" s="45">
        <f t="shared" si="18"/>
        <v>13</v>
      </c>
      <c r="AN22" s="47">
        <f t="shared" si="19"/>
        <v>28</v>
      </c>
      <c r="AO22" s="44">
        <v>17</v>
      </c>
      <c r="AP22" s="45">
        <v>16</v>
      </c>
      <c r="AQ22" s="45">
        <f t="shared" si="20"/>
        <v>33</v>
      </c>
      <c r="AR22" s="47">
        <f t="shared" si="21"/>
        <v>72</v>
      </c>
      <c r="AS22" s="44">
        <v>0</v>
      </c>
      <c r="AT22" s="45">
        <v>0</v>
      </c>
      <c r="AU22" s="45">
        <f t="shared" si="22"/>
        <v>0</v>
      </c>
      <c r="AV22" s="47">
        <f t="shared" si="23"/>
        <v>0</v>
      </c>
      <c r="AW22" s="44">
        <f t="shared" si="24"/>
        <v>20</v>
      </c>
      <c r="AX22" s="45">
        <f t="shared" si="25"/>
        <v>26</v>
      </c>
      <c r="AY22" s="48">
        <f t="shared" si="26"/>
        <v>46</v>
      </c>
      <c r="AZ22" s="2"/>
      <c r="BA22" s="2"/>
    </row>
    <row r="23" spans="1:53" x14ac:dyDescent="0.2">
      <c r="A23" s="39"/>
      <c r="B23" s="51" t="s">
        <v>135</v>
      </c>
      <c r="C23" s="7">
        <v>516</v>
      </c>
      <c r="D23" s="8">
        <v>419</v>
      </c>
      <c r="E23" s="8">
        <f t="shared" si="0"/>
        <v>935</v>
      </c>
      <c r="F23" s="17">
        <f t="shared" si="1"/>
        <v>41</v>
      </c>
      <c r="G23" s="7">
        <v>225</v>
      </c>
      <c r="H23" s="8">
        <v>388</v>
      </c>
      <c r="I23" s="8">
        <f t="shared" si="2"/>
        <v>613</v>
      </c>
      <c r="J23" s="17">
        <f t="shared" si="3"/>
        <v>27</v>
      </c>
      <c r="K23" s="7">
        <v>310</v>
      </c>
      <c r="L23" s="8">
        <v>415</v>
      </c>
      <c r="M23" s="8">
        <f t="shared" si="4"/>
        <v>725</v>
      </c>
      <c r="N23" s="17">
        <f t="shared" si="5"/>
        <v>32</v>
      </c>
      <c r="O23" s="7">
        <f t="shared" si="6"/>
        <v>1051</v>
      </c>
      <c r="P23" s="8">
        <f t="shared" si="7"/>
        <v>1222</v>
      </c>
      <c r="Q23" s="13">
        <f t="shared" si="8"/>
        <v>2273</v>
      </c>
      <c r="R23" s="39"/>
      <c r="S23" s="51" t="s">
        <v>135</v>
      </c>
      <c r="T23" s="7">
        <v>271</v>
      </c>
      <c r="U23" s="8">
        <v>130</v>
      </c>
      <c r="V23" s="8">
        <f t="shared" si="9"/>
        <v>401</v>
      </c>
      <c r="W23" s="17">
        <f t="shared" si="10"/>
        <v>38</v>
      </c>
      <c r="X23" s="7">
        <v>139</v>
      </c>
      <c r="Y23" s="8">
        <v>145</v>
      </c>
      <c r="Z23" s="8">
        <f t="shared" si="11"/>
        <v>284</v>
      </c>
      <c r="AA23" s="17">
        <f t="shared" si="12"/>
        <v>27</v>
      </c>
      <c r="AB23" s="7">
        <v>171</v>
      </c>
      <c r="AC23" s="8">
        <v>206</v>
      </c>
      <c r="AD23" s="8">
        <f t="shared" si="13"/>
        <v>377</v>
      </c>
      <c r="AE23" s="17">
        <f t="shared" si="14"/>
        <v>35</v>
      </c>
      <c r="AF23" s="7">
        <f t="shared" si="15"/>
        <v>581</v>
      </c>
      <c r="AG23" s="8">
        <f t="shared" si="16"/>
        <v>481</v>
      </c>
      <c r="AH23" s="13">
        <f t="shared" si="17"/>
        <v>1062</v>
      </c>
      <c r="AI23" s="39"/>
      <c r="AJ23" s="51" t="s">
        <v>135</v>
      </c>
      <c r="AK23" s="7">
        <v>245</v>
      </c>
      <c r="AL23" s="8">
        <v>289</v>
      </c>
      <c r="AM23" s="8">
        <f t="shared" si="18"/>
        <v>534</v>
      </c>
      <c r="AN23" s="17">
        <f t="shared" si="19"/>
        <v>44</v>
      </c>
      <c r="AO23" s="7">
        <v>86</v>
      </c>
      <c r="AP23" s="8">
        <v>243</v>
      </c>
      <c r="AQ23" s="8">
        <f t="shared" si="20"/>
        <v>329</v>
      </c>
      <c r="AR23" s="17">
        <f t="shared" si="21"/>
        <v>27</v>
      </c>
      <c r="AS23" s="7">
        <v>139</v>
      </c>
      <c r="AT23" s="8">
        <v>209</v>
      </c>
      <c r="AU23" s="8">
        <f t="shared" si="22"/>
        <v>348</v>
      </c>
      <c r="AV23" s="17">
        <f t="shared" si="23"/>
        <v>29</v>
      </c>
      <c r="AW23" s="7">
        <f t="shared" si="24"/>
        <v>470</v>
      </c>
      <c r="AX23" s="8">
        <f t="shared" si="25"/>
        <v>741</v>
      </c>
      <c r="AY23" s="13">
        <f t="shared" si="26"/>
        <v>1211</v>
      </c>
      <c r="AZ23" s="2"/>
      <c r="BA23" s="2"/>
    </row>
    <row r="24" spans="1:53" x14ac:dyDescent="0.2">
      <c r="A24" s="41"/>
      <c r="B24" s="49" t="s">
        <v>932</v>
      </c>
      <c r="C24" s="44">
        <v>67</v>
      </c>
      <c r="D24" s="45">
        <v>109</v>
      </c>
      <c r="E24" s="45">
        <f t="shared" si="0"/>
        <v>176</v>
      </c>
      <c r="F24" s="47">
        <f t="shared" si="1"/>
        <v>100</v>
      </c>
      <c r="G24" s="44">
        <v>0</v>
      </c>
      <c r="H24" s="45">
        <v>0</v>
      </c>
      <c r="I24" s="45">
        <f t="shared" si="2"/>
        <v>0</v>
      </c>
      <c r="J24" s="47">
        <f t="shared" si="3"/>
        <v>0</v>
      </c>
      <c r="K24" s="44">
        <v>0</v>
      </c>
      <c r="L24" s="45">
        <v>0</v>
      </c>
      <c r="M24" s="45">
        <f t="shared" si="4"/>
        <v>0</v>
      </c>
      <c r="N24" s="47">
        <f t="shared" si="5"/>
        <v>0</v>
      </c>
      <c r="O24" s="44">
        <f t="shared" si="6"/>
        <v>67</v>
      </c>
      <c r="P24" s="45">
        <f t="shared" si="7"/>
        <v>109</v>
      </c>
      <c r="Q24" s="48">
        <f t="shared" si="8"/>
        <v>176</v>
      </c>
      <c r="R24" s="41"/>
      <c r="S24" s="49" t="s">
        <v>932</v>
      </c>
      <c r="T24" s="44">
        <v>39</v>
      </c>
      <c r="U24" s="45">
        <v>18</v>
      </c>
      <c r="V24" s="45">
        <f t="shared" si="9"/>
        <v>57</v>
      </c>
      <c r="W24" s="47">
        <f t="shared" si="10"/>
        <v>100</v>
      </c>
      <c r="X24" s="44">
        <v>0</v>
      </c>
      <c r="Y24" s="45">
        <v>0</v>
      </c>
      <c r="Z24" s="45">
        <f t="shared" si="11"/>
        <v>0</v>
      </c>
      <c r="AA24" s="47">
        <f t="shared" si="12"/>
        <v>0</v>
      </c>
      <c r="AB24" s="44">
        <v>0</v>
      </c>
      <c r="AC24" s="45">
        <v>0</v>
      </c>
      <c r="AD24" s="45">
        <f t="shared" si="13"/>
        <v>0</v>
      </c>
      <c r="AE24" s="47">
        <f t="shared" si="14"/>
        <v>0</v>
      </c>
      <c r="AF24" s="44">
        <f t="shared" si="15"/>
        <v>39</v>
      </c>
      <c r="AG24" s="45">
        <f t="shared" si="16"/>
        <v>18</v>
      </c>
      <c r="AH24" s="48">
        <f t="shared" si="17"/>
        <v>57</v>
      </c>
      <c r="AI24" s="41"/>
      <c r="AJ24" s="49" t="s">
        <v>932</v>
      </c>
      <c r="AK24" s="44">
        <v>28</v>
      </c>
      <c r="AL24" s="45">
        <v>91</v>
      </c>
      <c r="AM24" s="45">
        <f t="shared" si="18"/>
        <v>119</v>
      </c>
      <c r="AN24" s="47">
        <f t="shared" si="19"/>
        <v>100</v>
      </c>
      <c r="AO24" s="44">
        <v>0</v>
      </c>
      <c r="AP24" s="45">
        <v>0</v>
      </c>
      <c r="AQ24" s="45">
        <f t="shared" si="20"/>
        <v>0</v>
      </c>
      <c r="AR24" s="47">
        <f t="shared" si="21"/>
        <v>0</v>
      </c>
      <c r="AS24" s="44">
        <v>0</v>
      </c>
      <c r="AT24" s="45">
        <v>0</v>
      </c>
      <c r="AU24" s="45">
        <f t="shared" si="22"/>
        <v>0</v>
      </c>
      <c r="AV24" s="47">
        <f t="shared" si="23"/>
        <v>0</v>
      </c>
      <c r="AW24" s="44">
        <f t="shared" si="24"/>
        <v>28</v>
      </c>
      <c r="AX24" s="45">
        <f t="shared" si="25"/>
        <v>91</v>
      </c>
      <c r="AY24" s="48">
        <f t="shared" si="26"/>
        <v>119</v>
      </c>
      <c r="AZ24" s="2"/>
      <c r="BA24" s="2"/>
    </row>
    <row r="25" spans="1:53" x14ac:dyDescent="0.2">
      <c r="A25" s="39"/>
      <c r="B25" s="51" t="s">
        <v>136</v>
      </c>
      <c r="C25" s="7">
        <v>1067</v>
      </c>
      <c r="D25" s="8">
        <v>813</v>
      </c>
      <c r="E25" s="8">
        <f t="shared" si="0"/>
        <v>1880</v>
      </c>
      <c r="F25" s="17">
        <f t="shared" si="1"/>
        <v>61</v>
      </c>
      <c r="G25" s="7">
        <v>317</v>
      </c>
      <c r="H25" s="8">
        <v>695</v>
      </c>
      <c r="I25" s="8">
        <f t="shared" si="2"/>
        <v>1012</v>
      </c>
      <c r="J25" s="17">
        <f t="shared" si="3"/>
        <v>33</v>
      </c>
      <c r="K25" s="7">
        <v>137</v>
      </c>
      <c r="L25" s="8">
        <v>54</v>
      </c>
      <c r="M25" s="8">
        <f t="shared" si="4"/>
        <v>191</v>
      </c>
      <c r="N25" s="17">
        <f t="shared" si="5"/>
        <v>6</v>
      </c>
      <c r="O25" s="7">
        <f t="shared" si="6"/>
        <v>1521</v>
      </c>
      <c r="P25" s="8">
        <f t="shared" si="7"/>
        <v>1562</v>
      </c>
      <c r="Q25" s="13">
        <f t="shared" si="8"/>
        <v>3083</v>
      </c>
      <c r="R25" s="39"/>
      <c r="S25" s="51" t="s">
        <v>136</v>
      </c>
      <c r="T25" s="7">
        <v>607</v>
      </c>
      <c r="U25" s="8">
        <v>220</v>
      </c>
      <c r="V25" s="8">
        <f t="shared" si="9"/>
        <v>827</v>
      </c>
      <c r="W25" s="17">
        <f t="shared" si="10"/>
        <v>55</v>
      </c>
      <c r="X25" s="7">
        <v>251</v>
      </c>
      <c r="Y25" s="8">
        <v>276</v>
      </c>
      <c r="Z25" s="8">
        <f t="shared" si="11"/>
        <v>527</v>
      </c>
      <c r="AA25" s="17">
        <f t="shared" si="12"/>
        <v>35</v>
      </c>
      <c r="AB25" s="7">
        <v>113</v>
      </c>
      <c r="AC25" s="8">
        <v>29</v>
      </c>
      <c r="AD25" s="8">
        <f t="shared" si="13"/>
        <v>142</v>
      </c>
      <c r="AE25" s="17">
        <f t="shared" si="14"/>
        <v>9</v>
      </c>
      <c r="AF25" s="7">
        <f t="shared" si="15"/>
        <v>971</v>
      </c>
      <c r="AG25" s="8">
        <f t="shared" si="16"/>
        <v>525</v>
      </c>
      <c r="AH25" s="13">
        <f t="shared" si="17"/>
        <v>1496</v>
      </c>
      <c r="AI25" s="39"/>
      <c r="AJ25" s="51" t="s">
        <v>136</v>
      </c>
      <c r="AK25" s="7">
        <v>460</v>
      </c>
      <c r="AL25" s="8">
        <v>593</v>
      </c>
      <c r="AM25" s="8">
        <f t="shared" si="18"/>
        <v>1053</v>
      </c>
      <c r="AN25" s="17">
        <f t="shared" si="19"/>
        <v>66</v>
      </c>
      <c r="AO25" s="7">
        <v>66</v>
      </c>
      <c r="AP25" s="8">
        <v>419</v>
      </c>
      <c r="AQ25" s="8">
        <f t="shared" si="20"/>
        <v>485</v>
      </c>
      <c r="AR25" s="17">
        <f t="shared" si="21"/>
        <v>31</v>
      </c>
      <c r="AS25" s="7">
        <v>24</v>
      </c>
      <c r="AT25" s="8">
        <v>25</v>
      </c>
      <c r="AU25" s="8">
        <f t="shared" si="22"/>
        <v>49</v>
      </c>
      <c r="AV25" s="17">
        <f t="shared" si="23"/>
        <v>3</v>
      </c>
      <c r="AW25" s="7">
        <f t="shared" si="24"/>
        <v>550</v>
      </c>
      <c r="AX25" s="8">
        <f t="shared" si="25"/>
        <v>1037</v>
      </c>
      <c r="AY25" s="13">
        <f t="shared" si="26"/>
        <v>1587</v>
      </c>
      <c r="AZ25" s="2"/>
      <c r="BA25" s="2"/>
    </row>
    <row r="26" spans="1:53" x14ac:dyDescent="0.2">
      <c r="A26" s="41"/>
      <c r="B26" s="49" t="s">
        <v>137</v>
      </c>
      <c r="C26" s="44">
        <v>543</v>
      </c>
      <c r="D26" s="45">
        <v>371</v>
      </c>
      <c r="E26" s="45">
        <f t="shared" si="0"/>
        <v>914</v>
      </c>
      <c r="F26" s="47">
        <f t="shared" si="1"/>
        <v>20</v>
      </c>
      <c r="G26" s="44">
        <v>848</v>
      </c>
      <c r="H26" s="45">
        <v>2775</v>
      </c>
      <c r="I26" s="45">
        <f t="shared" si="2"/>
        <v>3623</v>
      </c>
      <c r="J26" s="47">
        <f t="shared" si="3"/>
        <v>80</v>
      </c>
      <c r="K26" s="44">
        <v>0</v>
      </c>
      <c r="L26" s="45">
        <v>0</v>
      </c>
      <c r="M26" s="45">
        <f t="shared" si="4"/>
        <v>0</v>
      </c>
      <c r="N26" s="47">
        <f t="shared" si="5"/>
        <v>0</v>
      </c>
      <c r="O26" s="44">
        <f t="shared" si="6"/>
        <v>1391</v>
      </c>
      <c r="P26" s="45">
        <f t="shared" si="7"/>
        <v>3146</v>
      </c>
      <c r="Q26" s="48">
        <f t="shared" si="8"/>
        <v>4537</v>
      </c>
      <c r="R26" s="41"/>
      <c r="S26" s="49" t="s">
        <v>137</v>
      </c>
      <c r="T26" s="44">
        <v>287</v>
      </c>
      <c r="U26" s="45">
        <v>98</v>
      </c>
      <c r="V26" s="45">
        <f t="shared" si="9"/>
        <v>385</v>
      </c>
      <c r="W26" s="47">
        <f t="shared" si="10"/>
        <v>14</v>
      </c>
      <c r="X26" s="44">
        <v>534</v>
      </c>
      <c r="Y26" s="45">
        <v>1883</v>
      </c>
      <c r="Z26" s="45">
        <f t="shared" si="11"/>
        <v>2417</v>
      </c>
      <c r="AA26" s="47">
        <f t="shared" si="12"/>
        <v>86</v>
      </c>
      <c r="AB26" s="44">
        <v>0</v>
      </c>
      <c r="AC26" s="45">
        <v>0</v>
      </c>
      <c r="AD26" s="45">
        <f t="shared" si="13"/>
        <v>0</v>
      </c>
      <c r="AE26" s="47">
        <f t="shared" si="14"/>
        <v>0</v>
      </c>
      <c r="AF26" s="44">
        <f t="shared" si="15"/>
        <v>821</v>
      </c>
      <c r="AG26" s="45">
        <f t="shared" si="16"/>
        <v>1981</v>
      </c>
      <c r="AH26" s="48">
        <f t="shared" si="17"/>
        <v>2802</v>
      </c>
      <c r="AI26" s="41"/>
      <c r="AJ26" s="49" t="s">
        <v>137</v>
      </c>
      <c r="AK26" s="44">
        <v>256</v>
      </c>
      <c r="AL26" s="45">
        <v>273</v>
      </c>
      <c r="AM26" s="45">
        <f t="shared" si="18"/>
        <v>529</v>
      </c>
      <c r="AN26" s="47">
        <f t="shared" si="19"/>
        <v>30</v>
      </c>
      <c r="AO26" s="44">
        <v>314</v>
      </c>
      <c r="AP26" s="45">
        <v>892</v>
      </c>
      <c r="AQ26" s="45">
        <f t="shared" si="20"/>
        <v>1206</v>
      </c>
      <c r="AR26" s="47">
        <f t="shared" si="21"/>
        <v>70</v>
      </c>
      <c r="AS26" s="44">
        <v>0</v>
      </c>
      <c r="AT26" s="45">
        <v>0</v>
      </c>
      <c r="AU26" s="45">
        <f t="shared" si="22"/>
        <v>0</v>
      </c>
      <c r="AV26" s="47">
        <f t="shared" si="23"/>
        <v>0</v>
      </c>
      <c r="AW26" s="44">
        <f t="shared" si="24"/>
        <v>570</v>
      </c>
      <c r="AX26" s="45">
        <f t="shared" si="25"/>
        <v>1165</v>
      </c>
      <c r="AY26" s="48">
        <f t="shared" si="26"/>
        <v>1735</v>
      </c>
      <c r="AZ26" s="2"/>
      <c r="BA26" s="2"/>
    </row>
    <row r="27" spans="1:53" x14ac:dyDescent="0.2">
      <c r="A27" s="39"/>
      <c r="B27" s="51" t="s">
        <v>138</v>
      </c>
      <c r="C27" s="7">
        <v>588</v>
      </c>
      <c r="D27" s="8">
        <v>534</v>
      </c>
      <c r="E27" s="8">
        <f t="shared" si="0"/>
        <v>1122</v>
      </c>
      <c r="F27" s="17">
        <f t="shared" si="1"/>
        <v>57</v>
      </c>
      <c r="G27" s="7">
        <v>392</v>
      </c>
      <c r="H27" s="8">
        <v>443</v>
      </c>
      <c r="I27" s="8">
        <f t="shared" si="2"/>
        <v>835</v>
      </c>
      <c r="J27" s="17">
        <f t="shared" si="3"/>
        <v>43</v>
      </c>
      <c r="K27" s="7">
        <v>0</v>
      </c>
      <c r="L27" s="8">
        <v>0</v>
      </c>
      <c r="M27" s="8">
        <f t="shared" si="4"/>
        <v>0</v>
      </c>
      <c r="N27" s="17">
        <f t="shared" si="5"/>
        <v>0</v>
      </c>
      <c r="O27" s="7">
        <f t="shared" si="6"/>
        <v>980</v>
      </c>
      <c r="P27" s="8">
        <f t="shared" si="7"/>
        <v>977</v>
      </c>
      <c r="Q27" s="13">
        <f t="shared" si="8"/>
        <v>1957</v>
      </c>
      <c r="R27" s="39"/>
      <c r="S27" s="51" t="s">
        <v>138</v>
      </c>
      <c r="T27" s="7">
        <v>257</v>
      </c>
      <c r="U27" s="8">
        <v>191</v>
      </c>
      <c r="V27" s="8">
        <f t="shared" si="9"/>
        <v>448</v>
      </c>
      <c r="W27" s="17">
        <f t="shared" si="10"/>
        <v>52</v>
      </c>
      <c r="X27" s="7">
        <v>241</v>
      </c>
      <c r="Y27" s="8">
        <v>179</v>
      </c>
      <c r="Z27" s="8">
        <f t="shared" si="11"/>
        <v>420</v>
      </c>
      <c r="AA27" s="17">
        <f t="shared" si="12"/>
        <v>48</v>
      </c>
      <c r="AB27" s="7">
        <v>0</v>
      </c>
      <c r="AC27" s="8">
        <v>0</v>
      </c>
      <c r="AD27" s="8">
        <f t="shared" si="13"/>
        <v>0</v>
      </c>
      <c r="AE27" s="17">
        <f t="shared" si="14"/>
        <v>0</v>
      </c>
      <c r="AF27" s="7">
        <f t="shared" si="15"/>
        <v>498</v>
      </c>
      <c r="AG27" s="8">
        <f t="shared" si="16"/>
        <v>370</v>
      </c>
      <c r="AH27" s="13">
        <f t="shared" si="17"/>
        <v>868</v>
      </c>
      <c r="AI27" s="39"/>
      <c r="AJ27" s="51" t="s">
        <v>138</v>
      </c>
      <c r="AK27" s="7">
        <v>331</v>
      </c>
      <c r="AL27" s="8">
        <v>343</v>
      </c>
      <c r="AM27" s="8">
        <f t="shared" si="18"/>
        <v>674</v>
      </c>
      <c r="AN27" s="17">
        <f t="shared" si="19"/>
        <v>62</v>
      </c>
      <c r="AO27" s="7">
        <v>151</v>
      </c>
      <c r="AP27" s="8">
        <v>264</v>
      </c>
      <c r="AQ27" s="8">
        <f t="shared" si="20"/>
        <v>415</v>
      </c>
      <c r="AR27" s="17">
        <f t="shared" si="21"/>
        <v>38</v>
      </c>
      <c r="AS27" s="7">
        <v>0</v>
      </c>
      <c r="AT27" s="8">
        <v>0</v>
      </c>
      <c r="AU27" s="8">
        <f t="shared" si="22"/>
        <v>0</v>
      </c>
      <c r="AV27" s="17">
        <f t="shared" si="23"/>
        <v>0</v>
      </c>
      <c r="AW27" s="7">
        <f t="shared" si="24"/>
        <v>482</v>
      </c>
      <c r="AX27" s="8">
        <f t="shared" si="25"/>
        <v>607</v>
      </c>
      <c r="AY27" s="13">
        <f t="shared" si="26"/>
        <v>1089</v>
      </c>
      <c r="AZ27" s="2"/>
      <c r="BA27" s="2"/>
    </row>
    <row r="28" spans="1:53" x14ac:dyDescent="0.2">
      <c r="A28" s="41"/>
      <c r="B28" s="49" t="s">
        <v>139</v>
      </c>
      <c r="C28" s="44">
        <v>996</v>
      </c>
      <c r="D28" s="45">
        <v>724</v>
      </c>
      <c r="E28" s="45">
        <f t="shared" si="0"/>
        <v>1720</v>
      </c>
      <c r="F28" s="47">
        <f t="shared" si="1"/>
        <v>32</v>
      </c>
      <c r="G28" s="44">
        <v>1014</v>
      </c>
      <c r="H28" s="45">
        <v>2642</v>
      </c>
      <c r="I28" s="45">
        <f t="shared" si="2"/>
        <v>3656</v>
      </c>
      <c r="J28" s="47">
        <f t="shared" si="3"/>
        <v>68</v>
      </c>
      <c r="K28" s="44">
        <v>0</v>
      </c>
      <c r="L28" s="45">
        <v>0</v>
      </c>
      <c r="M28" s="45">
        <f t="shared" si="4"/>
        <v>0</v>
      </c>
      <c r="N28" s="47">
        <f t="shared" si="5"/>
        <v>0</v>
      </c>
      <c r="O28" s="44">
        <f t="shared" si="6"/>
        <v>2010</v>
      </c>
      <c r="P28" s="45">
        <f t="shared" si="7"/>
        <v>3366</v>
      </c>
      <c r="Q28" s="48">
        <f t="shared" si="8"/>
        <v>5376</v>
      </c>
      <c r="R28" s="41"/>
      <c r="S28" s="49" t="s">
        <v>139</v>
      </c>
      <c r="T28" s="44">
        <v>501</v>
      </c>
      <c r="U28" s="45">
        <v>158</v>
      </c>
      <c r="V28" s="45">
        <f t="shared" si="9"/>
        <v>659</v>
      </c>
      <c r="W28" s="47">
        <f t="shared" si="10"/>
        <v>24</v>
      </c>
      <c r="X28" s="44">
        <v>671</v>
      </c>
      <c r="Y28" s="45">
        <v>1428</v>
      </c>
      <c r="Z28" s="45">
        <f t="shared" si="11"/>
        <v>2099</v>
      </c>
      <c r="AA28" s="47">
        <f t="shared" si="12"/>
        <v>76</v>
      </c>
      <c r="AB28" s="44">
        <v>0</v>
      </c>
      <c r="AC28" s="45">
        <v>0</v>
      </c>
      <c r="AD28" s="45">
        <f t="shared" si="13"/>
        <v>0</v>
      </c>
      <c r="AE28" s="47">
        <f t="shared" si="14"/>
        <v>0</v>
      </c>
      <c r="AF28" s="44">
        <f t="shared" si="15"/>
        <v>1172</v>
      </c>
      <c r="AG28" s="45">
        <f t="shared" si="16"/>
        <v>1586</v>
      </c>
      <c r="AH28" s="48">
        <f t="shared" si="17"/>
        <v>2758</v>
      </c>
      <c r="AI28" s="41"/>
      <c r="AJ28" s="49" t="s">
        <v>139</v>
      </c>
      <c r="AK28" s="44">
        <v>495</v>
      </c>
      <c r="AL28" s="45">
        <v>566</v>
      </c>
      <c r="AM28" s="45">
        <f t="shared" si="18"/>
        <v>1061</v>
      </c>
      <c r="AN28" s="47">
        <f t="shared" si="19"/>
        <v>41</v>
      </c>
      <c r="AO28" s="44">
        <v>343</v>
      </c>
      <c r="AP28" s="45">
        <v>1214</v>
      </c>
      <c r="AQ28" s="45">
        <f t="shared" si="20"/>
        <v>1557</v>
      </c>
      <c r="AR28" s="47">
        <f t="shared" si="21"/>
        <v>59</v>
      </c>
      <c r="AS28" s="44">
        <v>0</v>
      </c>
      <c r="AT28" s="45">
        <v>0</v>
      </c>
      <c r="AU28" s="45">
        <f t="shared" si="22"/>
        <v>0</v>
      </c>
      <c r="AV28" s="47">
        <f t="shared" si="23"/>
        <v>0</v>
      </c>
      <c r="AW28" s="44">
        <f t="shared" si="24"/>
        <v>838</v>
      </c>
      <c r="AX28" s="45">
        <f t="shared" si="25"/>
        <v>1780</v>
      </c>
      <c r="AY28" s="48">
        <f t="shared" si="26"/>
        <v>2618</v>
      </c>
      <c r="AZ28" s="2"/>
      <c r="BA28" s="2"/>
    </row>
    <row r="29" spans="1:53" x14ac:dyDescent="0.2">
      <c r="A29" s="39"/>
      <c r="B29" s="51" t="s">
        <v>140</v>
      </c>
      <c r="C29" s="7">
        <v>289</v>
      </c>
      <c r="D29" s="8">
        <v>202</v>
      </c>
      <c r="E29" s="8">
        <f t="shared" si="0"/>
        <v>491</v>
      </c>
      <c r="F29" s="17">
        <f t="shared" si="1"/>
        <v>61</v>
      </c>
      <c r="G29" s="7">
        <v>163</v>
      </c>
      <c r="H29" s="8">
        <v>124</v>
      </c>
      <c r="I29" s="8">
        <f t="shared" si="2"/>
        <v>287</v>
      </c>
      <c r="J29" s="17">
        <f t="shared" si="3"/>
        <v>35</v>
      </c>
      <c r="K29" s="7">
        <v>19</v>
      </c>
      <c r="L29" s="8">
        <v>12</v>
      </c>
      <c r="M29" s="8">
        <f t="shared" si="4"/>
        <v>31</v>
      </c>
      <c r="N29" s="17">
        <f t="shared" si="5"/>
        <v>4</v>
      </c>
      <c r="O29" s="7">
        <f t="shared" si="6"/>
        <v>471</v>
      </c>
      <c r="P29" s="8">
        <f t="shared" si="7"/>
        <v>338</v>
      </c>
      <c r="Q29" s="13">
        <f t="shared" si="8"/>
        <v>809</v>
      </c>
      <c r="R29" s="39"/>
      <c r="S29" s="51" t="s">
        <v>140</v>
      </c>
      <c r="T29" s="7">
        <v>132</v>
      </c>
      <c r="U29" s="8">
        <v>45</v>
      </c>
      <c r="V29" s="8">
        <f t="shared" si="9"/>
        <v>177</v>
      </c>
      <c r="W29" s="17">
        <f t="shared" si="10"/>
        <v>57</v>
      </c>
      <c r="X29" s="7">
        <v>99</v>
      </c>
      <c r="Y29" s="8">
        <v>20</v>
      </c>
      <c r="Z29" s="8">
        <f t="shared" si="11"/>
        <v>119</v>
      </c>
      <c r="AA29" s="17">
        <f t="shared" si="12"/>
        <v>38</v>
      </c>
      <c r="AB29" s="7">
        <v>11</v>
      </c>
      <c r="AC29" s="8">
        <v>5</v>
      </c>
      <c r="AD29" s="8">
        <f t="shared" si="13"/>
        <v>16</v>
      </c>
      <c r="AE29" s="17">
        <f t="shared" si="14"/>
        <v>5</v>
      </c>
      <c r="AF29" s="7">
        <f t="shared" si="15"/>
        <v>242</v>
      </c>
      <c r="AG29" s="8">
        <f t="shared" si="16"/>
        <v>70</v>
      </c>
      <c r="AH29" s="13">
        <f t="shared" si="17"/>
        <v>312</v>
      </c>
      <c r="AI29" s="39"/>
      <c r="AJ29" s="51" t="s">
        <v>140</v>
      </c>
      <c r="AK29" s="7">
        <v>157</v>
      </c>
      <c r="AL29" s="8">
        <v>157</v>
      </c>
      <c r="AM29" s="8">
        <f t="shared" si="18"/>
        <v>314</v>
      </c>
      <c r="AN29" s="17">
        <f t="shared" si="19"/>
        <v>63</v>
      </c>
      <c r="AO29" s="7">
        <v>64</v>
      </c>
      <c r="AP29" s="8">
        <v>104</v>
      </c>
      <c r="AQ29" s="8">
        <f t="shared" si="20"/>
        <v>168</v>
      </c>
      <c r="AR29" s="17">
        <f t="shared" si="21"/>
        <v>34</v>
      </c>
      <c r="AS29" s="7">
        <v>8</v>
      </c>
      <c r="AT29" s="8">
        <v>7</v>
      </c>
      <c r="AU29" s="8">
        <f t="shared" si="22"/>
        <v>15</v>
      </c>
      <c r="AV29" s="17">
        <f t="shared" si="23"/>
        <v>3</v>
      </c>
      <c r="AW29" s="7">
        <f t="shared" si="24"/>
        <v>229</v>
      </c>
      <c r="AX29" s="8">
        <f t="shared" si="25"/>
        <v>268</v>
      </c>
      <c r="AY29" s="13">
        <f t="shared" si="26"/>
        <v>497</v>
      </c>
      <c r="AZ29" s="2"/>
      <c r="BA29" s="2"/>
    </row>
    <row r="30" spans="1:53" x14ac:dyDescent="0.2">
      <c r="A30" s="41"/>
      <c r="B30" s="49" t="s">
        <v>141</v>
      </c>
      <c r="C30" s="44">
        <v>158</v>
      </c>
      <c r="D30" s="45">
        <v>71</v>
      </c>
      <c r="E30" s="45">
        <f t="shared" si="0"/>
        <v>229</v>
      </c>
      <c r="F30" s="47">
        <f t="shared" si="1"/>
        <v>33</v>
      </c>
      <c r="G30" s="44">
        <v>0</v>
      </c>
      <c r="H30" s="45">
        <v>0</v>
      </c>
      <c r="I30" s="45">
        <f t="shared" si="2"/>
        <v>0</v>
      </c>
      <c r="J30" s="47">
        <f t="shared" si="3"/>
        <v>0</v>
      </c>
      <c r="K30" s="44">
        <v>233</v>
      </c>
      <c r="L30" s="45">
        <v>223</v>
      </c>
      <c r="M30" s="45">
        <f t="shared" si="4"/>
        <v>456</v>
      </c>
      <c r="N30" s="47">
        <f t="shared" si="5"/>
        <v>67</v>
      </c>
      <c r="O30" s="44">
        <f t="shared" si="6"/>
        <v>391</v>
      </c>
      <c r="P30" s="45">
        <f t="shared" si="7"/>
        <v>294</v>
      </c>
      <c r="Q30" s="48">
        <f t="shared" si="8"/>
        <v>685</v>
      </c>
      <c r="R30" s="41"/>
      <c r="S30" s="49" t="s">
        <v>141</v>
      </c>
      <c r="T30" s="44">
        <v>74</v>
      </c>
      <c r="U30" s="45">
        <v>15</v>
      </c>
      <c r="V30" s="45">
        <f t="shared" si="9"/>
        <v>89</v>
      </c>
      <c r="W30" s="47">
        <f t="shared" si="10"/>
        <v>28</v>
      </c>
      <c r="X30" s="44">
        <v>0</v>
      </c>
      <c r="Y30" s="45">
        <v>0</v>
      </c>
      <c r="Z30" s="45">
        <f t="shared" si="11"/>
        <v>0</v>
      </c>
      <c r="AA30" s="47">
        <f t="shared" si="12"/>
        <v>0</v>
      </c>
      <c r="AB30" s="44">
        <v>124</v>
      </c>
      <c r="AC30" s="45">
        <v>110</v>
      </c>
      <c r="AD30" s="45">
        <f t="shared" si="13"/>
        <v>234</v>
      </c>
      <c r="AE30" s="47">
        <f t="shared" si="14"/>
        <v>72</v>
      </c>
      <c r="AF30" s="44">
        <f t="shared" si="15"/>
        <v>198</v>
      </c>
      <c r="AG30" s="45">
        <f t="shared" si="16"/>
        <v>125</v>
      </c>
      <c r="AH30" s="48">
        <f t="shared" si="17"/>
        <v>323</v>
      </c>
      <c r="AI30" s="41"/>
      <c r="AJ30" s="49" t="s">
        <v>141</v>
      </c>
      <c r="AK30" s="44">
        <v>84</v>
      </c>
      <c r="AL30" s="45">
        <v>56</v>
      </c>
      <c r="AM30" s="45">
        <f t="shared" si="18"/>
        <v>140</v>
      </c>
      <c r="AN30" s="47">
        <f t="shared" si="19"/>
        <v>39</v>
      </c>
      <c r="AO30" s="44">
        <v>0</v>
      </c>
      <c r="AP30" s="45">
        <v>0</v>
      </c>
      <c r="AQ30" s="45">
        <f t="shared" si="20"/>
        <v>0</v>
      </c>
      <c r="AR30" s="47">
        <f t="shared" si="21"/>
        <v>0</v>
      </c>
      <c r="AS30" s="44">
        <v>109</v>
      </c>
      <c r="AT30" s="45">
        <v>113</v>
      </c>
      <c r="AU30" s="45">
        <f t="shared" si="22"/>
        <v>222</v>
      </c>
      <c r="AV30" s="47">
        <f t="shared" si="23"/>
        <v>61</v>
      </c>
      <c r="AW30" s="44">
        <f t="shared" si="24"/>
        <v>193</v>
      </c>
      <c r="AX30" s="45">
        <f t="shared" si="25"/>
        <v>169</v>
      </c>
      <c r="AY30" s="48">
        <f t="shared" si="26"/>
        <v>362</v>
      </c>
      <c r="AZ30" s="2"/>
      <c r="BA30" s="2"/>
    </row>
    <row r="31" spans="1:53" x14ac:dyDescent="0.2">
      <c r="A31" s="39"/>
      <c r="B31" s="51" t="s">
        <v>142</v>
      </c>
      <c r="C31" s="7">
        <v>240</v>
      </c>
      <c r="D31" s="8">
        <v>267</v>
      </c>
      <c r="E31" s="8">
        <f t="shared" si="0"/>
        <v>507</v>
      </c>
      <c r="F31" s="17">
        <f t="shared" si="1"/>
        <v>71</v>
      </c>
      <c r="G31" s="7">
        <v>87</v>
      </c>
      <c r="H31" s="8">
        <v>80</v>
      </c>
      <c r="I31" s="8">
        <f t="shared" si="2"/>
        <v>167</v>
      </c>
      <c r="J31" s="17">
        <f t="shared" si="3"/>
        <v>23</v>
      </c>
      <c r="K31" s="7">
        <v>40</v>
      </c>
      <c r="L31" s="8">
        <v>0</v>
      </c>
      <c r="M31" s="8">
        <f t="shared" si="4"/>
        <v>40</v>
      </c>
      <c r="N31" s="17">
        <f t="shared" si="5"/>
        <v>6</v>
      </c>
      <c r="O31" s="7">
        <f t="shared" si="6"/>
        <v>367</v>
      </c>
      <c r="P31" s="8">
        <f t="shared" si="7"/>
        <v>347</v>
      </c>
      <c r="Q31" s="13">
        <f t="shared" si="8"/>
        <v>714</v>
      </c>
      <c r="R31" s="39"/>
      <c r="S31" s="51" t="s">
        <v>142</v>
      </c>
      <c r="T31" s="7">
        <v>159</v>
      </c>
      <c r="U31" s="8">
        <v>53</v>
      </c>
      <c r="V31" s="8">
        <f t="shared" si="9"/>
        <v>212</v>
      </c>
      <c r="W31" s="17">
        <f t="shared" si="10"/>
        <v>61</v>
      </c>
      <c r="X31" s="7">
        <v>73</v>
      </c>
      <c r="Y31" s="8">
        <v>24</v>
      </c>
      <c r="Z31" s="8">
        <f t="shared" si="11"/>
        <v>97</v>
      </c>
      <c r="AA31" s="17">
        <f t="shared" si="12"/>
        <v>28</v>
      </c>
      <c r="AB31" s="7">
        <v>38</v>
      </c>
      <c r="AC31" s="8">
        <v>0</v>
      </c>
      <c r="AD31" s="8">
        <f t="shared" si="13"/>
        <v>38</v>
      </c>
      <c r="AE31" s="17">
        <f t="shared" si="14"/>
        <v>11</v>
      </c>
      <c r="AF31" s="7">
        <f t="shared" si="15"/>
        <v>270</v>
      </c>
      <c r="AG31" s="8">
        <f t="shared" si="16"/>
        <v>77</v>
      </c>
      <c r="AH31" s="13">
        <f t="shared" si="17"/>
        <v>347</v>
      </c>
      <c r="AI31" s="39"/>
      <c r="AJ31" s="51" t="s">
        <v>142</v>
      </c>
      <c r="AK31" s="7">
        <v>81</v>
      </c>
      <c r="AL31" s="8">
        <v>214</v>
      </c>
      <c r="AM31" s="8">
        <f t="shared" si="18"/>
        <v>295</v>
      </c>
      <c r="AN31" s="17">
        <f t="shared" si="19"/>
        <v>80</v>
      </c>
      <c r="AO31" s="7">
        <v>14</v>
      </c>
      <c r="AP31" s="8">
        <v>56</v>
      </c>
      <c r="AQ31" s="8">
        <f t="shared" si="20"/>
        <v>70</v>
      </c>
      <c r="AR31" s="17">
        <f t="shared" si="21"/>
        <v>19</v>
      </c>
      <c r="AS31" s="7">
        <v>2</v>
      </c>
      <c r="AT31" s="8">
        <v>0</v>
      </c>
      <c r="AU31" s="8">
        <f t="shared" si="22"/>
        <v>2</v>
      </c>
      <c r="AV31" s="17">
        <f t="shared" si="23"/>
        <v>1</v>
      </c>
      <c r="AW31" s="7">
        <f t="shared" si="24"/>
        <v>97</v>
      </c>
      <c r="AX31" s="8">
        <f t="shared" si="25"/>
        <v>270</v>
      </c>
      <c r="AY31" s="13">
        <f t="shared" si="26"/>
        <v>367</v>
      </c>
      <c r="AZ31" s="2"/>
      <c r="BA31" s="2"/>
    </row>
    <row r="32" spans="1:53" x14ac:dyDescent="0.2">
      <c r="A32" s="41"/>
      <c r="B32" s="49" t="s">
        <v>143</v>
      </c>
      <c r="C32" s="44">
        <v>92</v>
      </c>
      <c r="D32" s="45">
        <v>86</v>
      </c>
      <c r="E32" s="45">
        <f t="shared" si="0"/>
        <v>178</v>
      </c>
      <c r="F32" s="47">
        <f t="shared" si="1"/>
        <v>100</v>
      </c>
      <c r="G32" s="44">
        <v>0</v>
      </c>
      <c r="H32" s="45">
        <v>0</v>
      </c>
      <c r="I32" s="45">
        <f t="shared" si="2"/>
        <v>0</v>
      </c>
      <c r="J32" s="47">
        <f t="shared" si="3"/>
        <v>0</v>
      </c>
      <c r="K32" s="44">
        <v>0</v>
      </c>
      <c r="L32" s="45">
        <v>0</v>
      </c>
      <c r="M32" s="45">
        <f t="shared" si="4"/>
        <v>0</v>
      </c>
      <c r="N32" s="47">
        <f t="shared" si="5"/>
        <v>0</v>
      </c>
      <c r="O32" s="44">
        <f t="shared" si="6"/>
        <v>92</v>
      </c>
      <c r="P32" s="45">
        <f t="shared" si="7"/>
        <v>86</v>
      </c>
      <c r="Q32" s="48">
        <f t="shared" si="8"/>
        <v>178</v>
      </c>
      <c r="R32" s="41"/>
      <c r="S32" s="49" t="s">
        <v>143</v>
      </c>
      <c r="T32" s="44">
        <v>66</v>
      </c>
      <c r="U32" s="45">
        <v>33</v>
      </c>
      <c r="V32" s="45">
        <f t="shared" si="9"/>
        <v>99</v>
      </c>
      <c r="W32" s="47">
        <f t="shared" si="10"/>
        <v>100</v>
      </c>
      <c r="X32" s="44">
        <v>0</v>
      </c>
      <c r="Y32" s="45">
        <v>0</v>
      </c>
      <c r="Z32" s="45">
        <f t="shared" si="11"/>
        <v>0</v>
      </c>
      <c r="AA32" s="47">
        <f t="shared" si="12"/>
        <v>0</v>
      </c>
      <c r="AB32" s="44">
        <v>0</v>
      </c>
      <c r="AC32" s="45">
        <v>0</v>
      </c>
      <c r="AD32" s="45">
        <f t="shared" si="13"/>
        <v>0</v>
      </c>
      <c r="AE32" s="47">
        <f t="shared" si="14"/>
        <v>0</v>
      </c>
      <c r="AF32" s="44">
        <f t="shared" si="15"/>
        <v>66</v>
      </c>
      <c r="AG32" s="45">
        <f t="shared" si="16"/>
        <v>33</v>
      </c>
      <c r="AH32" s="48">
        <f t="shared" si="17"/>
        <v>99</v>
      </c>
      <c r="AI32" s="41"/>
      <c r="AJ32" s="49" t="s">
        <v>143</v>
      </c>
      <c r="AK32" s="44">
        <v>26</v>
      </c>
      <c r="AL32" s="45">
        <v>53</v>
      </c>
      <c r="AM32" s="45">
        <f t="shared" si="18"/>
        <v>79</v>
      </c>
      <c r="AN32" s="47">
        <f t="shared" si="19"/>
        <v>100</v>
      </c>
      <c r="AO32" s="44">
        <v>0</v>
      </c>
      <c r="AP32" s="45">
        <v>0</v>
      </c>
      <c r="AQ32" s="45">
        <f t="shared" si="20"/>
        <v>0</v>
      </c>
      <c r="AR32" s="47">
        <f t="shared" si="21"/>
        <v>0</v>
      </c>
      <c r="AS32" s="44">
        <v>0</v>
      </c>
      <c r="AT32" s="45">
        <v>0</v>
      </c>
      <c r="AU32" s="45">
        <f t="shared" si="22"/>
        <v>0</v>
      </c>
      <c r="AV32" s="47">
        <f t="shared" si="23"/>
        <v>0</v>
      </c>
      <c r="AW32" s="44">
        <f t="shared" si="24"/>
        <v>26</v>
      </c>
      <c r="AX32" s="45">
        <f t="shared" si="25"/>
        <v>53</v>
      </c>
      <c r="AY32" s="48">
        <f t="shared" si="26"/>
        <v>79</v>
      </c>
      <c r="AZ32" s="2"/>
      <c r="BA32" s="2"/>
    </row>
    <row r="33" spans="1:53" x14ac:dyDescent="0.2">
      <c r="A33" s="39"/>
      <c r="B33" s="51" t="s">
        <v>144</v>
      </c>
      <c r="C33" s="7">
        <v>355</v>
      </c>
      <c r="D33" s="8">
        <v>323</v>
      </c>
      <c r="E33" s="8">
        <f t="shared" si="0"/>
        <v>678</v>
      </c>
      <c r="F33" s="17">
        <f t="shared" si="1"/>
        <v>91</v>
      </c>
      <c r="G33" s="7">
        <v>39</v>
      </c>
      <c r="H33" s="8">
        <v>24</v>
      </c>
      <c r="I33" s="8">
        <f t="shared" si="2"/>
        <v>63</v>
      </c>
      <c r="J33" s="17">
        <f t="shared" si="3"/>
        <v>9</v>
      </c>
      <c r="K33" s="7">
        <v>0</v>
      </c>
      <c r="L33" s="8">
        <v>0</v>
      </c>
      <c r="M33" s="8">
        <f t="shared" si="4"/>
        <v>0</v>
      </c>
      <c r="N33" s="17">
        <f t="shared" si="5"/>
        <v>0</v>
      </c>
      <c r="O33" s="7">
        <f t="shared" si="6"/>
        <v>394</v>
      </c>
      <c r="P33" s="8">
        <f t="shared" si="7"/>
        <v>347</v>
      </c>
      <c r="Q33" s="13">
        <f t="shared" si="8"/>
        <v>741</v>
      </c>
      <c r="R33" s="39"/>
      <c r="S33" s="51" t="s">
        <v>144</v>
      </c>
      <c r="T33" s="7">
        <v>216</v>
      </c>
      <c r="U33" s="8">
        <v>102</v>
      </c>
      <c r="V33" s="8">
        <f t="shared" si="9"/>
        <v>318</v>
      </c>
      <c r="W33" s="17">
        <f t="shared" si="10"/>
        <v>90</v>
      </c>
      <c r="X33" s="7">
        <v>30</v>
      </c>
      <c r="Y33" s="8">
        <v>6</v>
      </c>
      <c r="Z33" s="8">
        <f t="shared" si="11"/>
        <v>36</v>
      </c>
      <c r="AA33" s="17">
        <f t="shared" si="12"/>
        <v>10</v>
      </c>
      <c r="AB33" s="7">
        <v>0</v>
      </c>
      <c r="AC33" s="8">
        <v>0</v>
      </c>
      <c r="AD33" s="8">
        <f t="shared" si="13"/>
        <v>0</v>
      </c>
      <c r="AE33" s="17">
        <f t="shared" si="14"/>
        <v>0</v>
      </c>
      <c r="AF33" s="7">
        <f t="shared" si="15"/>
        <v>246</v>
      </c>
      <c r="AG33" s="8">
        <f t="shared" si="16"/>
        <v>108</v>
      </c>
      <c r="AH33" s="13">
        <f t="shared" si="17"/>
        <v>354</v>
      </c>
      <c r="AI33" s="39"/>
      <c r="AJ33" s="51" t="s">
        <v>144</v>
      </c>
      <c r="AK33" s="7">
        <v>139</v>
      </c>
      <c r="AL33" s="8">
        <v>221</v>
      </c>
      <c r="AM33" s="8">
        <f t="shared" si="18"/>
        <v>360</v>
      </c>
      <c r="AN33" s="17">
        <f t="shared" si="19"/>
        <v>93</v>
      </c>
      <c r="AO33" s="7">
        <v>9</v>
      </c>
      <c r="AP33" s="8">
        <v>18</v>
      </c>
      <c r="AQ33" s="8">
        <f t="shared" si="20"/>
        <v>27</v>
      </c>
      <c r="AR33" s="17">
        <f t="shared" si="21"/>
        <v>7</v>
      </c>
      <c r="AS33" s="7">
        <v>0</v>
      </c>
      <c r="AT33" s="8">
        <v>0</v>
      </c>
      <c r="AU33" s="8">
        <f t="shared" si="22"/>
        <v>0</v>
      </c>
      <c r="AV33" s="17">
        <f t="shared" si="23"/>
        <v>0</v>
      </c>
      <c r="AW33" s="7">
        <f t="shared" si="24"/>
        <v>148</v>
      </c>
      <c r="AX33" s="8">
        <f t="shared" si="25"/>
        <v>239</v>
      </c>
      <c r="AY33" s="13">
        <f t="shared" si="26"/>
        <v>387</v>
      </c>
      <c r="AZ33" s="2"/>
      <c r="BA33" s="2"/>
    </row>
    <row r="34" spans="1:53" x14ac:dyDescent="0.2">
      <c r="A34" s="41"/>
      <c r="B34" s="49" t="s">
        <v>145</v>
      </c>
      <c r="C34" s="44">
        <v>155</v>
      </c>
      <c r="D34" s="45">
        <v>117</v>
      </c>
      <c r="E34" s="45">
        <f t="shared" si="0"/>
        <v>272</v>
      </c>
      <c r="F34" s="47">
        <f t="shared" si="1"/>
        <v>93</v>
      </c>
      <c r="G34" s="44">
        <v>8</v>
      </c>
      <c r="H34" s="45">
        <v>7</v>
      </c>
      <c r="I34" s="45">
        <f t="shared" si="2"/>
        <v>15</v>
      </c>
      <c r="J34" s="47">
        <f t="shared" si="3"/>
        <v>5</v>
      </c>
      <c r="K34" s="44">
        <v>1</v>
      </c>
      <c r="L34" s="45">
        <v>3</v>
      </c>
      <c r="M34" s="45">
        <f t="shared" si="4"/>
        <v>4</v>
      </c>
      <c r="N34" s="47">
        <f t="shared" si="5"/>
        <v>1</v>
      </c>
      <c r="O34" s="44">
        <f t="shared" si="6"/>
        <v>164</v>
      </c>
      <c r="P34" s="45">
        <f t="shared" si="7"/>
        <v>127</v>
      </c>
      <c r="Q34" s="48">
        <f t="shared" si="8"/>
        <v>291</v>
      </c>
      <c r="R34" s="41"/>
      <c r="S34" s="49" t="s">
        <v>145</v>
      </c>
      <c r="T34" s="44">
        <v>98</v>
      </c>
      <c r="U34" s="45">
        <v>32</v>
      </c>
      <c r="V34" s="45">
        <f t="shared" si="9"/>
        <v>130</v>
      </c>
      <c r="W34" s="47">
        <f t="shared" si="10"/>
        <v>90</v>
      </c>
      <c r="X34" s="44">
        <v>8</v>
      </c>
      <c r="Y34" s="45">
        <v>3</v>
      </c>
      <c r="Z34" s="45">
        <f t="shared" si="11"/>
        <v>11</v>
      </c>
      <c r="AA34" s="47">
        <f t="shared" si="12"/>
        <v>8</v>
      </c>
      <c r="AB34" s="44">
        <v>1</v>
      </c>
      <c r="AC34" s="45">
        <v>2</v>
      </c>
      <c r="AD34" s="45">
        <f t="shared" si="13"/>
        <v>3</v>
      </c>
      <c r="AE34" s="47">
        <f t="shared" si="14"/>
        <v>2</v>
      </c>
      <c r="AF34" s="44">
        <f t="shared" si="15"/>
        <v>107</v>
      </c>
      <c r="AG34" s="45">
        <f t="shared" si="16"/>
        <v>37</v>
      </c>
      <c r="AH34" s="48">
        <f t="shared" si="17"/>
        <v>144</v>
      </c>
      <c r="AI34" s="41"/>
      <c r="AJ34" s="49" t="s">
        <v>145</v>
      </c>
      <c r="AK34" s="44">
        <v>57</v>
      </c>
      <c r="AL34" s="45">
        <v>85</v>
      </c>
      <c r="AM34" s="45">
        <f t="shared" si="18"/>
        <v>142</v>
      </c>
      <c r="AN34" s="47">
        <f t="shared" si="19"/>
        <v>97</v>
      </c>
      <c r="AO34" s="44">
        <v>0</v>
      </c>
      <c r="AP34" s="45">
        <v>4</v>
      </c>
      <c r="AQ34" s="45">
        <f t="shared" si="20"/>
        <v>4</v>
      </c>
      <c r="AR34" s="47">
        <f t="shared" si="21"/>
        <v>3</v>
      </c>
      <c r="AS34" s="44">
        <v>0</v>
      </c>
      <c r="AT34" s="45">
        <v>1</v>
      </c>
      <c r="AU34" s="45">
        <f t="shared" si="22"/>
        <v>1</v>
      </c>
      <c r="AV34" s="47">
        <f t="shared" si="23"/>
        <v>1</v>
      </c>
      <c r="AW34" s="44">
        <f t="shared" si="24"/>
        <v>57</v>
      </c>
      <c r="AX34" s="45">
        <f t="shared" si="25"/>
        <v>90</v>
      </c>
      <c r="AY34" s="48">
        <f t="shared" si="26"/>
        <v>147</v>
      </c>
      <c r="AZ34" s="2"/>
      <c r="BA34" s="2"/>
    </row>
    <row r="35" spans="1:53" x14ac:dyDescent="0.2">
      <c r="A35" s="39"/>
      <c r="B35" s="51" t="s">
        <v>146</v>
      </c>
      <c r="C35" s="7">
        <v>149</v>
      </c>
      <c r="D35" s="8">
        <v>112</v>
      </c>
      <c r="E35" s="8">
        <f t="shared" si="0"/>
        <v>261</v>
      </c>
      <c r="F35" s="17">
        <f t="shared" si="1"/>
        <v>98</v>
      </c>
      <c r="G35" s="7">
        <v>2</v>
      </c>
      <c r="H35" s="8">
        <v>3</v>
      </c>
      <c r="I35" s="8">
        <f t="shared" si="2"/>
        <v>5</v>
      </c>
      <c r="J35" s="17">
        <f t="shared" si="3"/>
        <v>2</v>
      </c>
      <c r="K35" s="7">
        <v>0</v>
      </c>
      <c r="L35" s="8">
        <v>0</v>
      </c>
      <c r="M35" s="8">
        <f t="shared" si="4"/>
        <v>0</v>
      </c>
      <c r="N35" s="17">
        <f t="shared" si="5"/>
        <v>0</v>
      </c>
      <c r="O35" s="7">
        <f t="shared" si="6"/>
        <v>151</v>
      </c>
      <c r="P35" s="8">
        <f t="shared" si="7"/>
        <v>115</v>
      </c>
      <c r="Q35" s="13">
        <f t="shared" si="8"/>
        <v>266</v>
      </c>
      <c r="R35" s="39"/>
      <c r="S35" s="51" t="s">
        <v>146</v>
      </c>
      <c r="T35" s="7">
        <v>83</v>
      </c>
      <c r="U35" s="8">
        <v>41</v>
      </c>
      <c r="V35" s="8">
        <f t="shared" si="9"/>
        <v>124</v>
      </c>
      <c r="W35" s="17">
        <f t="shared" si="10"/>
        <v>98</v>
      </c>
      <c r="X35" s="7">
        <v>2</v>
      </c>
      <c r="Y35" s="8">
        <v>1</v>
      </c>
      <c r="Z35" s="8">
        <f t="shared" si="11"/>
        <v>3</v>
      </c>
      <c r="AA35" s="17">
        <f t="shared" si="12"/>
        <v>2</v>
      </c>
      <c r="AB35" s="7">
        <v>0</v>
      </c>
      <c r="AC35" s="8">
        <v>0</v>
      </c>
      <c r="AD35" s="8">
        <f t="shared" si="13"/>
        <v>0</v>
      </c>
      <c r="AE35" s="17">
        <f t="shared" si="14"/>
        <v>0</v>
      </c>
      <c r="AF35" s="7">
        <f t="shared" si="15"/>
        <v>85</v>
      </c>
      <c r="AG35" s="8">
        <f t="shared" si="16"/>
        <v>42</v>
      </c>
      <c r="AH35" s="13">
        <f t="shared" si="17"/>
        <v>127</v>
      </c>
      <c r="AI35" s="39"/>
      <c r="AJ35" s="51" t="s">
        <v>146</v>
      </c>
      <c r="AK35" s="7">
        <v>66</v>
      </c>
      <c r="AL35" s="8">
        <v>71</v>
      </c>
      <c r="AM35" s="8">
        <f t="shared" si="18"/>
        <v>137</v>
      </c>
      <c r="AN35" s="17">
        <f t="shared" si="19"/>
        <v>99</v>
      </c>
      <c r="AO35" s="7">
        <v>0</v>
      </c>
      <c r="AP35" s="8">
        <v>2</v>
      </c>
      <c r="AQ35" s="8">
        <f t="shared" si="20"/>
        <v>2</v>
      </c>
      <c r="AR35" s="17">
        <f t="shared" si="21"/>
        <v>1</v>
      </c>
      <c r="AS35" s="7">
        <v>0</v>
      </c>
      <c r="AT35" s="8">
        <v>0</v>
      </c>
      <c r="AU35" s="8">
        <f t="shared" si="22"/>
        <v>0</v>
      </c>
      <c r="AV35" s="17">
        <f t="shared" si="23"/>
        <v>0</v>
      </c>
      <c r="AW35" s="7">
        <f t="shared" si="24"/>
        <v>66</v>
      </c>
      <c r="AX35" s="8">
        <f t="shared" si="25"/>
        <v>73</v>
      </c>
      <c r="AY35" s="13">
        <f t="shared" si="26"/>
        <v>139</v>
      </c>
      <c r="AZ35" s="2"/>
      <c r="BA35" s="2"/>
    </row>
    <row r="36" spans="1:53" x14ac:dyDescent="0.2">
      <c r="A36" s="41"/>
      <c r="B36" s="49" t="s">
        <v>147</v>
      </c>
      <c r="C36" s="44">
        <v>513</v>
      </c>
      <c r="D36" s="45">
        <v>530</v>
      </c>
      <c r="E36" s="45">
        <f t="shared" si="0"/>
        <v>1043</v>
      </c>
      <c r="F36" s="47">
        <f t="shared" si="1"/>
        <v>99</v>
      </c>
      <c r="G36" s="44">
        <v>8</v>
      </c>
      <c r="H36" s="45">
        <v>1</v>
      </c>
      <c r="I36" s="45">
        <f t="shared" si="2"/>
        <v>9</v>
      </c>
      <c r="J36" s="47">
        <f t="shared" si="3"/>
        <v>1</v>
      </c>
      <c r="K36" s="44">
        <v>0</v>
      </c>
      <c r="L36" s="45">
        <v>0</v>
      </c>
      <c r="M36" s="45">
        <f t="shared" si="4"/>
        <v>0</v>
      </c>
      <c r="N36" s="47">
        <f t="shared" si="5"/>
        <v>0</v>
      </c>
      <c r="O36" s="44">
        <f t="shared" si="6"/>
        <v>521</v>
      </c>
      <c r="P36" s="45">
        <f t="shared" si="7"/>
        <v>531</v>
      </c>
      <c r="Q36" s="48">
        <f t="shared" si="8"/>
        <v>1052</v>
      </c>
      <c r="R36" s="41"/>
      <c r="S36" s="49" t="s">
        <v>147</v>
      </c>
      <c r="T36" s="44">
        <v>279</v>
      </c>
      <c r="U36" s="45">
        <v>206</v>
      </c>
      <c r="V36" s="45">
        <f t="shared" si="9"/>
        <v>485</v>
      </c>
      <c r="W36" s="47">
        <f t="shared" si="10"/>
        <v>99</v>
      </c>
      <c r="X36" s="44">
        <v>6</v>
      </c>
      <c r="Y36" s="45">
        <v>0</v>
      </c>
      <c r="Z36" s="45">
        <f t="shared" si="11"/>
        <v>6</v>
      </c>
      <c r="AA36" s="47">
        <f t="shared" si="12"/>
        <v>1</v>
      </c>
      <c r="AB36" s="44">
        <v>0</v>
      </c>
      <c r="AC36" s="45">
        <v>0</v>
      </c>
      <c r="AD36" s="45">
        <f t="shared" si="13"/>
        <v>0</v>
      </c>
      <c r="AE36" s="47">
        <f t="shared" si="14"/>
        <v>0</v>
      </c>
      <c r="AF36" s="44">
        <f t="shared" si="15"/>
        <v>285</v>
      </c>
      <c r="AG36" s="45">
        <f t="shared" si="16"/>
        <v>206</v>
      </c>
      <c r="AH36" s="48">
        <f t="shared" si="17"/>
        <v>491</v>
      </c>
      <c r="AI36" s="41"/>
      <c r="AJ36" s="49" t="s">
        <v>147</v>
      </c>
      <c r="AK36" s="44">
        <v>234</v>
      </c>
      <c r="AL36" s="45">
        <v>324</v>
      </c>
      <c r="AM36" s="45">
        <f t="shared" si="18"/>
        <v>558</v>
      </c>
      <c r="AN36" s="47">
        <f t="shared" si="19"/>
        <v>99</v>
      </c>
      <c r="AO36" s="44">
        <v>2</v>
      </c>
      <c r="AP36" s="45">
        <v>1</v>
      </c>
      <c r="AQ36" s="45">
        <f t="shared" si="20"/>
        <v>3</v>
      </c>
      <c r="AR36" s="47">
        <f t="shared" si="21"/>
        <v>1</v>
      </c>
      <c r="AS36" s="44">
        <v>0</v>
      </c>
      <c r="AT36" s="45">
        <v>0</v>
      </c>
      <c r="AU36" s="45">
        <f t="shared" si="22"/>
        <v>0</v>
      </c>
      <c r="AV36" s="47">
        <f t="shared" si="23"/>
        <v>0</v>
      </c>
      <c r="AW36" s="44">
        <f t="shared" si="24"/>
        <v>236</v>
      </c>
      <c r="AX36" s="45">
        <f t="shared" si="25"/>
        <v>325</v>
      </c>
      <c r="AY36" s="48">
        <f t="shared" si="26"/>
        <v>561</v>
      </c>
      <c r="AZ36" s="2"/>
      <c r="BA36" s="2"/>
    </row>
    <row r="37" spans="1:53" x14ac:dyDescent="0.2">
      <c r="A37" s="39"/>
      <c r="B37" s="51" t="s">
        <v>148</v>
      </c>
      <c r="C37" s="7">
        <v>284</v>
      </c>
      <c r="D37" s="8">
        <v>206</v>
      </c>
      <c r="E37" s="8">
        <f t="shared" si="0"/>
        <v>490</v>
      </c>
      <c r="F37" s="17">
        <f t="shared" si="1"/>
        <v>91</v>
      </c>
      <c r="G37" s="7">
        <v>31</v>
      </c>
      <c r="H37" s="8">
        <v>16</v>
      </c>
      <c r="I37" s="8">
        <f t="shared" si="2"/>
        <v>47</v>
      </c>
      <c r="J37" s="17">
        <f t="shared" si="3"/>
        <v>9</v>
      </c>
      <c r="K37" s="7">
        <v>0</v>
      </c>
      <c r="L37" s="8">
        <v>0</v>
      </c>
      <c r="M37" s="8">
        <f t="shared" si="4"/>
        <v>0</v>
      </c>
      <c r="N37" s="17">
        <f t="shared" si="5"/>
        <v>0</v>
      </c>
      <c r="O37" s="7">
        <f t="shared" si="6"/>
        <v>315</v>
      </c>
      <c r="P37" s="8">
        <f t="shared" si="7"/>
        <v>222</v>
      </c>
      <c r="Q37" s="13">
        <f t="shared" si="8"/>
        <v>537</v>
      </c>
      <c r="R37" s="39"/>
      <c r="S37" s="51" t="s">
        <v>148</v>
      </c>
      <c r="T37" s="7">
        <v>148</v>
      </c>
      <c r="U37" s="8">
        <v>34</v>
      </c>
      <c r="V37" s="8">
        <f t="shared" si="9"/>
        <v>182</v>
      </c>
      <c r="W37" s="17">
        <f t="shared" si="10"/>
        <v>90</v>
      </c>
      <c r="X37" s="7">
        <v>17</v>
      </c>
      <c r="Y37" s="8">
        <v>4</v>
      </c>
      <c r="Z37" s="8">
        <f t="shared" si="11"/>
        <v>21</v>
      </c>
      <c r="AA37" s="17">
        <f t="shared" si="12"/>
        <v>10</v>
      </c>
      <c r="AB37" s="7">
        <v>0</v>
      </c>
      <c r="AC37" s="8">
        <v>0</v>
      </c>
      <c r="AD37" s="8">
        <f t="shared" si="13"/>
        <v>0</v>
      </c>
      <c r="AE37" s="17">
        <f t="shared" si="14"/>
        <v>0</v>
      </c>
      <c r="AF37" s="7">
        <f t="shared" si="15"/>
        <v>165</v>
      </c>
      <c r="AG37" s="8">
        <f t="shared" si="16"/>
        <v>38</v>
      </c>
      <c r="AH37" s="13">
        <f t="shared" si="17"/>
        <v>203</v>
      </c>
      <c r="AI37" s="39"/>
      <c r="AJ37" s="51" t="s">
        <v>148</v>
      </c>
      <c r="AK37" s="7">
        <v>136</v>
      </c>
      <c r="AL37" s="8">
        <v>172</v>
      </c>
      <c r="AM37" s="8">
        <f t="shared" si="18"/>
        <v>308</v>
      </c>
      <c r="AN37" s="17">
        <f t="shared" si="19"/>
        <v>92</v>
      </c>
      <c r="AO37" s="7">
        <v>14</v>
      </c>
      <c r="AP37" s="8">
        <v>12</v>
      </c>
      <c r="AQ37" s="8">
        <f t="shared" si="20"/>
        <v>26</v>
      </c>
      <c r="AR37" s="17">
        <f t="shared" si="21"/>
        <v>8</v>
      </c>
      <c r="AS37" s="7">
        <v>0</v>
      </c>
      <c r="AT37" s="8">
        <v>0</v>
      </c>
      <c r="AU37" s="8">
        <f t="shared" si="22"/>
        <v>0</v>
      </c>
      <c r="AV37" s="17">
        <f t="shared" si="23"/>
        <v>0</v>
      </c>
      <c r="AW37" s="7">
        <f t="shared" si="24"/>
        <v>150</v>
      </c>
      <c r="AX37" s="8">
        <f t="shared" si="25"/>
        <v>184</v>
      </c>
      <c r="AY37" s="13">
        <f t="shared" si="26"/>
        <v>334</v>
      </c>
      <c r="AZ37" s="2"/>
      <c r="BA37" s="2"/>
    </row>
    <row r="38" spans="1:53" x14ac:dyDescent="0.2">
      <c r="A38" s="41"/>
      <c r="B38" s="49" t="s">
        <v>149</v>
      </c>
      <c r="C38" s="44">
        <v>199</v>
      </c>
      <c r="D38" s="45">
        <v>259</v>
      </c>
      <c r="E38" s="45">
        <f t="shared" si="0"/>
        <v>458</v>
      </c>
      <c r="F38" s="47">
        <f t="shared" si="1"/>
        <v>76</v>
      </c>
      <c r="G38" s="44">
        <v>50</v>
      </c>
      <c r="H38" s="45">
        <v>80</v>
      </c>
      <c r="I38" s="45">
        <f t="shared" si="2"/>
        <v>130</v>
      </c>
      <c r="J38" s="47">
        <f t="shared" si="3"/>
        <v>21</v>
      </c>
      <c r="K38" s="44">
        <v>10</v>
      </c>
      <c r="L38" s="45">
        <v>8</v>
      </c>
      <c r="M38" s="45">
        <f t="shared" si="4"/>
        <v>18</v>
      </c>
      <c r="N38" s="47">
        <f t="shared" si="5"/>
        <v>3</v>
      </c>
      <c r="O38" s="44">
        <f t="shared" si="6"/>
        <v>259</v>
      </c>
      <c r="P38" s="45">
        <f t="shared" si="7"/>
        <v>347</v>
      </c>
      <c r="Q38" s="48">
        <f t="shared" si="8"/>
        <v>606</v>
      </c>
      <c r="R38" s="41"/>
      <c r="S38" s="49" t="s">
        <v>149</v>
      </c>
      <c r="T38" s="44">
        <v>130</v>
      </c>
      <c r="U38" s="45">
        <v>116</v>
      </c>
      <c r="V38" s="45">
        <f t="shared" si="9"/>
        <v>246</v>
      </c>
      <c r="W38" s="47">
        <f t="shared" si="10"/>
        <v>75</v>
      </c>
      <c r="X38" s="44">
        <v>37</v>
      </c>
      <c r="Y38" s="45">
        <v>36</v>
      </c>
      <c r="Z38" s="45">
        <f t="shared" si="11"/>
        <v>73</v>
      </c>
      <c r="AA38" s="47">
        <f t="shared" si="12"/>
        <v>22</v>
      </c>
      <c r="AB38" s="44">
        <v>9</v>
      </c>
      <c r="AC38" s="45">
        <v>0</v>
      </c>
      <c r="AD38" s="45">
        <f t="shared" si="13"/>
        <v>9</v>
      </c>
      <c r="AE38" s="47">
        <f t="shared" si="14"/>
        <v>3</v>
      </c>
      <c r="AF38" s="44">
        <f t="shared" si="15"/>
        <v>176</v>
      </c>
      <c r="AG38" s="45">
        <f t="shared" si="16"/>
        <v>152</v>
      </c>
      <c r="AH38" s="48">
        <f t="shared" si="17"/>
        <v>328</v>
      </c>
      <c r="AI38" s="41"/>
      <c r="AJ38" s="49" t="s">
        <v>149</v>
      </c>
      <c r="AK38" s="44">
        <v>69</v>
      </c>
      <c r="AL38" s="45">
        <v>143</v>
      </c>
      <c r="AM38" s="45">
        <f t="shared" si="18"/>
        <v>212</v>
      </c>
      <c r="AN38" s="47">
        <f t="shared" si="19"/>
        <v>76</v>
      </c>
      <c r="AO38" s="44">
        <v>13</v>
      </c>
      <c r="AP38" s="45">
        <v>44</v>
      </c>
      <c r="AQ38" s="45">
        <f t="shared" si="20"/>
        <v>57</v>
      </c>
      <c r="AR38" s="47">
        <f t="shared" si="21"/>
        <v>21</v>
      </c>
      <c r="AS38" s="44">
        <v>1</v>
      </c>
      <c r="AT38" s="45">
        <v>8</v>
      </c>
      <c r="AU38" s="45">
        <f t="shared" si="22"/>
        <v>9</v>
      </c>
      <c r="AV38" s="47">
        <f t="shared" si="23"/>
        <v>3</v>
      </c>
      <c r="AW38" s="44">
        <f t="shared" si="24"/>
        <v>83</v>
      </c>
      <c r="AX38" s="45">
        <f t="shared" si="25"/>
        <v>195</v>
      </c>
      <c r="AY38" s="48">
        <f t="shared" si="26"/>
        <v>278</v>
      </c>
      <c r="AZ38" s="2"/>
      <c r="BA38" s="2"/>
    </row>
    <row r="39" spans="1:53" x14ac:dyDescent="0.2">
      <c r="A39" s="39"/>
      <c r="B39" s="51" t="s">
        <v>150</v>
      </c>
      <c r="C39" s="7">
        <v>1247</v>
      </c>
      <c r="D39" s="8">
        <v>1018</v>
      </c>
      <c r="E39" s="8">
        <f t="shared" si="0"/>
        <v>2265</v>
      </c>
      <c r="F39" s="17">
        <f t="shared" si="1"/>
        <v>97</v>
      </c>
      <c r="G39" s="7">
        <v>36</v>
      </c>
      <c r="H39" s="8">
        <v>36</v>
      </c>
      <c r="I39" s="8">
        <f t="shared" si="2"/>
        <v>72</v>
      </c>
      <c r="J39" s="17">
        <f t="shared" si="3"/>
        <v>3</v>
      </c>
      <c r="K39" s="7">
        <v>2</v>
      </c>
      <c r="L39" s="8">
        <v>0</v>
      </c>
      <c r="M39" s="8">
        <f t="shared" si="4"/>
        <v>2</v>
      </c>
      <c r="N39" s="17">
        <f t="shared" si="5"/>
        <v>0</v>
      </c>
      <c r="O39" s="7">
        <f t="shared" si="6"/>
        <v>1285</v>
      </c>
      <c r="P39" s="8">
        <f t="shared" si="7"/>
        <v>1054</v>
      </c>
      <c r="Q39" s="13">
        <f t="shared" si="8"/>
        <v>2339</v>
      </c>
      <c r="R39" s="39"/>
      <c r="S39" s="51" t="s">
        <v>150</v>
      </c>
      <c r="T39" s="7">
        <v>883</v>
      </c>
      <c r="U39" s="8">
        <v>383</v>
      </c>
      <c r="V39" s="8">
        <f t="shared" si="9"/>
        <v>1266</v>
      </c>
      <c r="W39" s="17">
        <f t="shared" si="10"/>
        <v>97</v>
      </c>
      <c r="X39" s="7">
        <v>27</v>
      </c>
      <c r="Y39" s="8">
        <v>15</v>
      </c>
      <c r="Z39" s="8">
        <f t="shared" si="11"/>
        <v>42</v>
      </c>
      <c r="AA39" s="17">
        <f t="shared" si="12"/>
        <v>3</v>
      </c>
      <c r="AB39" s="7">
        <v>2</v>
      </c>
      <c r="AC39" s="8">
        <v>0</v>
      </c>
      <c r="AD39" s="8">
        <f t="shared" si="13"/>
        <v>2</v>
      </c>
      <c r="AE39" s="17">
        <f t="shared" si="14"/>
        <v>0</v>
      </c>
      <c r="AF39" s="7">
        <f t="shared" si="15"/>
        <v>912</v>
      </c>
      <c r="AG39" s="8">
        <f t="shared" si="16"/>
        <v>398</v>
      </c>
      <c r="AH39" s="13">
        <f t="shared" si="17"/>
        <v>1310</v>
      </c>
      <c r="AI39" s="39"/>
      <c r="AJ39" s="51" t="s">
        <v>150</v>
      </c>
      <c r="AK39" s="7">
        <v>364</v>
      </c>
      <c r="AL39" s="8">
        <v>635</v>
      </c>
      <c r="AM39" s="8">
        <f t="shared" si="18"/>
        <v>999</v>
      </c>
      <c r="AN39" s="17">
        <f t="shared" si="19"/>
        <v>97</v>
      </c>
      <c r="AO39" s="7">
        <v>9</v>
      </c>
      <c r="AP39" s="8">
        <v>21</v>
      </c>
      <c r="AQ39" s="8">
        <f t="shared" si="20"/>
        <v>30</v>
      </c>
      <c r="AR39" s="17">
        <f t="shared" si="21"/>
        <v>3</v>
      </c>
      <c r="AS39" s="7">
        <v>0</v>
      </c>
      <c r="AT39" s="8">
        <v>0</v>
      </c>
      <c r="AU39" s="8">
        <f t="shared" si="22"/>
        <v>0</v>
      </c>
      <c r="AV39" s="17">
        <f t="shared" si="23"/>
        <v>0</v>
      </c>
      <c r="AW39" s="7">
        <f t="shared" si="24"/>
        <v>373</v>
      </c>
      <c r="AX39" s="8">
        <f t="shared" si="25"/>
        <v>656</v>
      </c>
      <c r="AY39" s="13">
        <f t="shared" si="26"/>
        <v>1029</v>
      </c>
      <c r="AZ39" s="2"/>
      <c r="BA39" s="2"/>
    </row>
    <row r="40" spans="1:53" x14ac:dyDescent="0.2">
      <c r="A40" s="41"/>
      <c r="B40" s="49" t="s">
        <v>933</v>
      </c>
      <c r="C40" s="44">
        <v>45</v>
      </c>
      <c r="D40" s="45">
        <v>52</v>
      </c>
      <c r="E40" s="45">
        <f t="shared" si="0"/>
        <v>97</v>
      </c>
      <c r="F40" s="47">
        <f t="shared" si="1"/>
        <v>100</v>
      </c>
      <c r="G40" s="44">
        <v>0</v>
      </c>
      <c r="H40" s="45">
        <v>0</v>
      </c>
      <c r="I40" s="45">
        <f t="shared" si="2"/>
        <v>0</v>
      </c>
      <c r="J40" s="47">
        <f t="shared" si="3"/>
        <v>0</v>
      </c>
      <c r="K40" s="44">
        <v>0</v>
      </c>
      <c r="L40" s="45">
        <v>0</v>
      </c>
      <c r="M40" s="45">
        <f t="shared" si="4"/>
        <v>0</v>
      </c>
      <c r="N40" s="47">
        <f t="shared" si="5"/>
        <v>0</v>
      </c>
      <c r="O40" s="44">
        <f t="shared" si="6"/>
        <v>45</v>
      </c>
      <c r="P40" s="45">
        <f t="shared" si="7"/>
        <v>52</v>
      </c>
      <c r="Q40" s="48">
        <f t="shared" si="8"/>
        <v>97</v>
      </c>
      <c r="R40" s="41"/>
      <c r="S40" s="49" t="s">
        <v>933</v>
      </c>
      <c r="T40" s="44">
        <v>24</v>
      </c>
      <c r="U40" s="45">
        <v>17</v>
      </c>
      <c r="V40" s="45">
        <f t="shared" si="9"/>
        <v>41</v>
      </c>
      <c r="W40" s="47">
        <f t="shared" si="10"/>
        <v>100</v>
      </c>
      <c r="X40" s="44">
        <v>0</v>
      </c>
      <c r="Y40" s="45">
        <v>0</v>
      </c>
      <c r="Z40" s="45">
        <f t="shared" si="11"/>
        <v>0</v>
      </c>
      <c r="AA40" s="47">
        <f t="shared" si="12"/>
        <v>0</v>
      </c>
      <c r="AB40" s="44">
        <v>0</v>
      </c>
      <c r="AC40" s="45">
        <v>0</v>
      </c>
      <c r="AD40" s="45">
        <f t="shared" si="13"/>
        <v>0</v>
      </c>
      <c r="AE40" s="47">
        <f t="shared" si="14"/>
        <v>0</v>
      </c>
      <c r="AF40" s="44">
        <f t="shared" si="15"/>
        <v>24</v>
      </c>
      <c r="AG40" s="45">
        <f t="shared" si="16"/>
        <v>17</v>
      </c>
      <c r="AH40" s="48">
        <f t="shared" si="17"/>
        <v>41</v>
      </c>
      <c r="AI40" s="41"/>
      <c r="AJ40" s="49" t="s">
        <v>933</v>
      </c>
      <c r="AK40" s="44">
        <v>21</v>
      </c>
      <c r="AL40" s="45">
        <v>35</v>
      </c>
      <c r="AM40" s="45">
        <f t="shared" si="18"/>
        <v>56</v>
      </c>
      <c r="AN40" s="47">
        <f t="shared" si="19"/>
        <v>100</v>
      </c>
      <c r="AO40" s="44">
        <v>0</v>
      </c>
      <c r="AP40" s="45">
        <v>0</v>
      </c>
      <c r="AQ40" s="45">
        <f t="shared" si="20"/>
        <v>0</v>
      </c>
      <c r="AR40" s="47">
        <f t="shared" si="21"/>
        <v>0</v>
      </c>
      <c r="AS40" s="44">
        <v>0</v>
      </c>
      <c r="AT40" s="45">
        <v>0</v>
      </c>
      <c r="AU40" s="45">
        <f t="shared" si="22"/>
        <v>0</v>
      </c>
      <c r="AV40" s="47">
        <f t="shared" si="23"/>
        <v>0</v>
      </c>
      <c r="AW40" s="44">
        <f t="shared" si="24"/>
        <v>21</v>
      </c>
      <c r="AX40" s="45">
        <f t="shared" si="25"/>
        <v>35</v>
      </c>
      <c r="AY40" s="48">
        <f t="shared" si="26"/>
        <v>56</v>
      </c>
      <c r="AZ40" s="2"/>
      <c r="BA40" s="2"/>
    </row>
    <row r="41" spans="1:53" x14ac:dyDescent="0.2">
      <c r="A41" s="39"/>
      <c r="B41" s="51" t="s">
        <v>934</v>
      </c>
      <c r="C41" s="7">
        <v>0</v>
      </c>
      <c r="D41" s="8">
        <v>0</v>
      </c>
      <c r="E41" s="8">
        <f t="shared" si="0"/>
        <v>0</v>
      </c>
      <c r="F41" s="17">
        <f t="shared" si="1"/>
        <v>0</v>
      </c>
      <c r="G41" s="7">
        <v>290</v>
      </c>
      <c r="H41" s="8">
        <v>186</v>
      </c>
      <c r="I41" s="8">
        <f t="shared" si="2"/>
        <v>476</v>
      </c>
      <c r="J41" s="17">
        <f t="shared" si="3"/>
        <v>100</v>
      </c>
      <c r="K41" s="7">
        <v>0</v>
      </c>
      <c r="L41" s="8">
        <v>0</v>
      </c>
      <c r="M41" s="8">
        <f t="shared" si="4"/>
        <v>0</v>
      </c>
      <c r="N41" s="17">
        <f t="shared" si="5"/>
        <v>0</v>
      </c>
      <c r="O41" s="7">
        <f t="shared" si="6"/>
        <v>290</v>
      </c>
      <c r="P41" s="8">
        <f t="shared" si="7"/>
        <v>186</v>
      </c>
      <c r="Q41" s="13">
        <f t="shared" si="8"/>
        <v>476</v>
      </c>
      <c r="R41" s="39"/>
      <c r="S41" s="51" t="s">
        <v>934</v>
      </c>
      <c r="T41" s="7">
        <v>0</v>
      </c>
      <c r="U41" s="8">
        <v>0</v>
      </c>
      <c r="V41" s="8">
        <f t="shared" si="9"/>
        <v>0</v>
      </c>
      <c r="W41" s="17">
        <f t="shared" si="10"/>
        <v>0</v>
      </c>
      <c r="X41" s="7">
        <v>178</v>
      </c>
      <c r="Y41" s="8">
        <v>46</v>
      </c>
      <c r="Z41" s="8">
        <f t="shared" si="11"/>
        <v>224</v>
      </c>
      <c r="AA41" s="17">
        <f t="shared" si="12"/>
        <v>100</v>
      </c>
      <c r="AB41" s="7">
        <v>0</v>
      </c>
      <c r="AC41" s="8">
        <v>0</v>
      </c>
      <c r="AD41" s="8">
        <f t="shared" si="13"/>
        <v>0</v>
      </c>
      <c r="AE41" s="17">
        <f t="shared" si="14"/>
        <v>0</v>
      </c>
      <c r="AF41" s="7">
        <f t="shared" si="15"/>
        <v>178</v>
      </c>
      <c r="AG41" s="8">
        <f t="shared" si="16"/>
        <v>46</v>
      </c>
      <c r="AH41" s="13">
        <f t="shared" si="17"/>
        <v>224</v>
      </c>
      <c r="AI41" s="39"/>
      <c r="AJ41" s="51" t="s">
        <v>934</v>
      </c>
      <c r="AK41" s="7">
        <v>0</v>
      </c>
      <c r="AL41" s="8">
        <v>0</v>
      </c>
      <c r="AM41" s="8">
        <f t="shared" si="18"/>
        <v>0</v>
      </c>
      <c r="AN41" s="17">
        <f t="shared" si="19"/>
        <v>0</v>
      </c>
      <c r="AO41" s="7">
        <v>112</v>
      </c>
      <c r="AP41" s="8">
        <v>140</v>
      </c>
      <c r="AQ41" s="8">
        <f t="shared" si="20"/>
        <v>252</v>
      </c>
      <c r="AR41" s="17">
        <f t="shared" si="21"/>
        <v>100</v>
      </c>
      <c r="AS41" s="7">
        <v>0</v>
      </c>
      <c r="AT41" s="8">
        <v>0</v>
      </c>
      <c r="AU41" s="8">
        <f t="shared" si="22"/>
        <v>0</v>
      </c>
      <c r="AV41" s="17">
        <f t="shared" si="23"/>
        <v>0</v>
      </c>
      <c r="AW41" s="7">
        <f t="shared" si="24"/>
        <v>112</v>
      </c>
      <c r="AX41" s="8">
        <f t="shared" si="25"/>
        <v>140</v>
      </c>
      <c r="AY41" s="13">
        <f t="shared" si="26"/>
        <v>252</v>
      </c>
      <c r="AZ41" s="2"/>
      <c r="BA41" s="2"/>
    </row>
    <row r="42" spans="1:53" x14ac:dyDescent="0.2">
      <c r="A42" s="41"/>
      <c r="B42" s="49" t="s">
        <v>935</v>
      </c>
      <c r="C42" s="44">
        <v>64</v>
      </c>
      <c r="D42" s="45">
        <v>16</v>
      </c>
      <c r="E42" s="45">
        <f t="shared" si="0"/>
        <v>80</v>
      </c>
      <c r="F42" s="47">
        <f t="shared" si="1"/>
        <v>39</v>
      </c>
      <c r="G42" s="44">
        <v>46</v>
      </c>
      <c r="H42" s="45">
        <v>78</v>
      </c>
      <c r="I42" s="45">
        <f t="shared" si="2"/>
        <v>124</v>
      </c>
      <c r="J42" s="47">
        <f t="shared" si="3"/>
        <v>61</v>
      </c>
      <c r="K42" s="44">
        <v>0</v>
      </c>
      <c r="L42" s="45">
        <v>0</v>
      </c>
      <c r="M42" s="45">
        <f t="shared" si="4"/>
        <v>0</v>
      </c>
      <c r="N42" s="47">
        <f t="shared" si="5"/>
        <v>0</v>
      </c>
      <c r="O42" s="44">
        <f t="shared" si="6"/>
        <v>110</v>
      </c>
      <c r="P42" s="45">
        <f t="shared" si="7"/>
        <v>94</v>
      </c>
      <c r="Q42" s="48">
        <f t="shared" si="8"/>
        <v>204</v>
      </c>
      <c r="R42" s="41"/>
      <c r="S42" s="49" t="s">
        <v>935</v>
      </c>
      <c r="T42" s="44">
        <v>54</v>
      </c>
      <c r="U42" s="45">
        <v>5</v>
      </c>
      <c r="V42" s="45">
        <f t="shared" si="9"/>
        <v>59</v>
      </c>
      <c r="W42" s="47">
        <f t="shared" si="10"/>
        <v>40</v>
      </c>
      <c r="X42" s="44">
        <v>35</v>
      </c>
      <c r="Y42" s="45">
        <v>53</v>
      </c>
      <c r="Z42" s="45">
        <f t="shared" si="11"/>
        <v>88</v>
      </c>
      <c r="AA42" s="47">
        <f t="shared" si="12"/>
        <v>60</v>
      </c>
      <c r="AB42" s="44">
        <v>0</v>
      </c>
      <c r="AC42" s="45">
        <v>0</v>
      </c>
      <c r="AD42" s="45">
        <f t="shared" si="13"/>
        <v>0</v>
      </c>
      <c r="AE42" s="47">
        <f t="shared" si="14"/>
        <v>0</v>
      </c>
      <c r="AF42" s="44">
        <f t="shared" si="15"/>
        <v>89</v>
      </c>
      <c r="AG42" s="45">
        <f t="shared" si="16"/>
        <v>58</v>
      </c>
      <c r="AH42" s="48">
        <f t="shared" si="17"/>
        <v>147</v>
      </c>
      <c r="AI42" s="41"/>
      <c r="AJ42" s="49" t="s">
        <v>935</v>
      </c>
      <c r="AK42" s="44">
        <v>10</v>
      </c>
      <c r="AL42" s="45">
        <v>11</v>
      </c>
      <c r="AM42" s="45">
        <f t="shared" si="18"/>
        <v>21</v>
      </c>
      <c r="AN42" s="47">
        <f t="shared" si="19"/>
        <v>37</v>
      </c>
      <c r="AO42" s="44">
        <v>11</v>
      </c>
      <c r="AP42" s="45">
        <v>25</v>
      </c>
      <c r="AQ42" s="45">
        <f t="shared" si="20"/>
        <v>36</v>
      </c>
      <c r="AR42" s="47">
        <f t="shared" si="21"/>
        <v>63</v>
      </c>
      <c r="AS42" s="44">
        <v>0</v>
      </c>
      <c r="AT42" s="45">
        <v>0</v>
      </c>
      <c r="AU42" s="45">
        <f t="shared" si="22"/>
        <v>0</v>
      </c>
      <c r="AV42" s="47">
        <f t="shared" si="23"/>
        <v>0</v>
      </c>
      <c r="AW42" s="44">
        <f t="shared" si="24"/>
        <v>21</v>
      </c>
      <c r="AX42" s="45">
        <f t="shared" si="25"/>
        <v>36</v>
      </c>
      <c r="AY42" s="48">
        <f t="shared" si="26"/>
        <v>57</v>
      </c>
      <c r="AZ42" s="2"/>
      <c r="BA42" s="2"/>
    </row>
    <row r="43" spans="1:53" x14ac:dyDescent="0.2">
      <c r="A43" s="39"/>
      <c r="B43" s="51" t="s">
        <v>936</v>
      </c>
      <c r="C43" s="7">
        <v>0</v>
      </c>
      <c r="D43" s="8">
        <v>0</v>
      </c>
      <c r="E43" s="8">
        <f t="shared" si="0"/>
        <v>0</v>
      </c>
      <c r="F43" s="17">
        <f t="shared" si="1"/>
        <v>0</v>
      </c>
      <c r="G43" s="7">
        <v>20</v>
      </c>
      <c r="H43" s="8">
        <v>16</v>
      </c>
      <c r="I43" s="8">
        <f t="shared" si="2"/>
        <v>36</v>
      </c>
      <c r="J43" s="17">
        <f t="shared" si="3"/>
        <v>100</v>
      </c>
      <c r="K43" s="7">
        <v>0</v>
      </c>
      <c r="L43" s="8">
        <v>0</v>
      </c>
      <c r="M43" s="8">
        <f t="shared" si="4"/>
        <v>0</v>
      </c>
      <c r="N43" s="17">
        <f t="shared" si="5"/>
        <v>0</v>
      </c>
      <c r="O43" s="7">
        <f t="shared" si="6"/>
        <v>20</v>
      </c>
      <c r="P43" s="8">
        <f t="shared" si="7"/>
        <v>16</v>
      </c>
      <c r="Q43" s="13">
        <f t="shared" si="8"/>
        <v>36</v>
      </c>
      <c r="R43" s="39"/>
      <c r="S43" s="51" t="s">
        <v>936</v>
      </c>
      <c r="T43" s="7">
        <v>0</v>
      </c>
      <c r="U43" s="8">
        <v>0</v>
      </c>
      <c r="V43" s="8">
        <f t="shared" si="9"/>
        <v>0</v>
      </c>
      <c r="W43" s="17">
        <f t="shared" si="10"/>
        <v>0</v>
      </c>
      <c r="X43" s="7">
        <v>13</v>
      </c>
      <c r="Y43" s="8">
        <v>4</v>
      </c>
      <c r="Z43" s="8">
        <f t="shared" si="11"/>
        <v>17</v>
      </c>
      <c r="AA43" s="17">
        <f t="shared" si="12"/>
        <v>100</v>
      </c>
      <c r="AB43" s="7">
        <v>0</v>
      </c>
      <c r="AC43" s="8">
        <v>0</v>
      </c>
      <c r="AD43" s="8">
        <f t="shared" si="13"/>
        <v>0</v>
      </c>
      <c r="AE43" s="17">
        <f t="shared" si="14"/>
        <v>0</v>
      </c>
      <c r="AF43" s="7">
        <f t="shared" si="15"/>
        <v>13</v>
      </c>
      <c r="AG43" s="8">
        <f t="shared" si="16"/>
        <v>4</v>
      </c>
      <c r="AH43" s="13">
        <f t="shared" si="17"/>
        <v>17</v>
      </c>
      <c r="AI43" s="39"/>
      <c r="AJ43" s="51" t="s">
        <v>936</v>
      </c>
      <c r="AK43" s="7">
        <v>0</v>
      </c>
      <c r="AL43" s="8">
        <v>0</v>
      </c>
      <c r="AM43" s="8">
        <f t="shared" si="18"/>
        <v>0</v>
      </c>
      <c r="AN43" s="17">
        <f t="shared" si="19"/>
        <v>0</v>
      </c>
      <c r="AO43" s="7">
        <v>7</v>
      </c>
      <c r="AP43" s="8">
        <v>12</v>
      </c>
      <c r="AQ43" s="8">
        <f t="shared" si="20"/>
        <v>19</v>
      </c>
      <c r="AR43" s="17">
        <f t="shared" si="21"/>
        <v>100</v>
      </c>
      <c r="AS43" s="7">
        <v>0</v>
      </c>
      <c r="AT43" s="8">
        <v>0</v>
      </c>
      <c r="AU43" s="8">
        <f t="shared" si="22"/>
        <v>0</v>
      </c>
      <c r="AV43" s="17">
        <f t="shared" si="23"/>
        <v>0</v>
      </c>
      <c r="AW43" s="7">
        <f t="shared" si="24"/>
        <v>7</v>
      </c>
      <c r="AX43" s="8">
        <f t="shared" si="25"/>
        <v>12</v>
      </c>
      <c r="AY43" s="13">
        <f t="shared" si="26"/>
        <v>19</v>
      </c>
      <c r="AZ43" s="2"/>
      <c r="BA43" s="2"/>
    </row>
    <row r="44" spans="1:53" x14ac:dyDescent="0.2">
      <c r="A44" s="39"/>
      <c r="B44" s="34"/>
      <c r="C44" s="7"/>
      <c r="D44" s="8"/>
      <c r="E44" s="8"/>
      <c r="F44" s="17"/>
      <c r="G44" s="7"/>
      <c r="H44" s="8"/>
      <c r="I44" s="8"/>
      <c r="J44" s="17"/>
      <c r="K44" s="7"/>
      <c r="L44" s="8"/>
      <c r="M44" s="8"/>
      <c r="N44" s="17"/>
      <c r="O44" s="7"/>
      <c r="P44" s="8"/>
      <c r="Q44" s="13"/>
      <c r="R44" s="39"/>
      <c r="S44" s="34"/>
      <c r="T44" s="7"/>
      <c r="U44" s="8"/>
      <c r="V44" s="8"/>
      <c r="W44" s="17"/>
      <c r="X44" s="7"/>
      <c r="Y44" s="8"/>
      <c r="Z44" s="8"/>
      <c r="AA44" s="17"/>
      <c r="AB44" s="7"/>
      <c r="AC44" s="8"/>
      <c r="AD44" s="8"/>
      <c r="AE44" s="17"/>
      <c r="AF44" s="7"/>
      <c r="AG44" s="8"/>
      <c r="AH44" s="13"/>
      <c r="AI44" s="39"/>
      <c r="AJ44" s="34"/>
      <c r="AK44" s="7"/>
      <c r="AL44" s="8"/>
      <c r="AM44" s="8"/>
      <c r="AN44" s="17"/>
      <c r="AO44" s="7"/>
      <c r="AP44" s="8"/>
      <c r="AQ44" s="8"/>
      <c r="AR44" s="17"/>
      <c r="AS44" s="7"/>
      <c r="AT44" s="8"/>
      <c r="AU44" s="8"/>
      <c r="AV44" s="17"/>
      <c r="AW44" s="7"/>
      <c r="AX44" s="8"/>
      <c r="AY44" s="13"/>
      <c r="AZ44" s="2"/>
      <c r="BA44" s="2"/>
    </row>
    <row r="45" spans="1:53" ht="13.5" thickBot="1" x14ac:dyDescent="0.25">
      <c r="A45" s="52"/>
      <c r="B45" s="54" t="s">
        <v>2</v>
      </c>
      <c r="C45" s="55">
        <f>SUM(C9:C43)</f>
        <v>16606</v>
      </c>
      <c r="D45" s="19">
        <f>SUM(D9:D43)</f>
        <v>13563</v>
      </c>
      <c r="E45" s="19">
        <f>SUM(E9:E43)</f>
        <v>30169</v>
      </c>
      <c r="F45" s="19">
        <f>INT((E45/Q45+0.005)*100)</f>
        <v>36</v>
      </c>
      <c r="G45" s="55">
        <f>SUM(G9:G43)</f>
        <v>14956</v>
      </c>
      <c r="H45" s="19">
        <f>SUM(H9:H43)</f>
        <v>37021</v>
      </c>
      <c r="I45" s="19">
        <f>SUM(I9:I43)</f>
        <v>51977</v>
      </c>
      <c r="J45" s="19">
        <f>INT((I45/Q45+0.005)*100)</f>
        <v>62</v>
      </c>
      <c r="K45" s="55">
        <f>SUM(K9:K43)</f>
        <v>756</v>
      </c>
      <c r="L45" s="19">
        <f>SUM(L9:L43)</f>
        <v>716</v>
      </c>
      <c r="M45" s="19">
        <f>SUM(M9:M43)</f>
        <v>1472</v>
      </c>
      <c r="N45" s="19">
        <f>INT((M45/Q45+0.005)*100)</f>
        <v>2</v>
      </c>
      <c r="O45" s="55">
        <f>SUM(O9:O43)</f>
        <v>32318</v>
      </c>
      <c r="P45" s="19">
        <f>SUM(P9:P43)</f>
        <v>51300</v>
      </c>
      <c r="Q45" s="14">
        <f>SUM(Q9:Q43)</f>
        <v>83618</v>
      </c>
      <c r="R45" s="52"/>
      <c r="S45" s="54" t="s">
        <v>2</v>
      </c>
      <c r="T45" s="55">
        <f>SUM(T9:T43)</f>
        <v>8938</v>
      </c>
      <c r="U45" s="19">
        <f>SUM(U9:U43)</f>
        <v>4901</v>
      </c>
      <c r="V45" s="19">
        <f>SUM(V9:V43)</f>
        <v>13839</v>
      </c>
      <c r="W45" s="19">
        <f>INT((V45/AH45+0.005)*100)</f>
        <v>29</v>
      </c>
      <c r="X45" s="55">
        <f>SUM(X9:X43)</f>
        <v>9361</v>
      </c>
      <c r="Y45" s="19">
        <f>SUM(Y9:Y43)</f>
        <v>23749</v>
      </c>
      <c r="Z45" s="19">
        <f>SUM(Z9:Z43)</f>
        <v>33110</v>
      </c>
      <c r="AA45" s="19">
        <f>INT((Z45/AH45+0.005)*100)</f>
        <v>69</v>
      </c>
      <c r="AB45" s="55">
        <f>SUM(AB9:AB43)</f>
        <v>469</v>
      </c>
      <c r="AC45" s="19">
        <f>SUM(AC9:AC43)</f>
        <v>352</v>
      </c>
      <c r="AD45" s="19">
        <f>SUM(AD9:AD43)</f>
        <v>821</v>
      </c>
      <c r="AE45" s="19">
        <f>INT((AD45/AH45+0.005)*100)</f>
        <v>2</v>
      </c>
      <c r="AF45" s="55">
        <f>SUM(AF9:AF43)</f>
        <v>18768</v>
      </c>
      <c r="AG45" s="19">
        <f>SUM(AG9:AG43)</f>
        <v>29002</v>
      </c>
      <c r="AH45" s="14">
        <f>SUM(AH9:AH43)</f>
        <v>47770</v>
      </c>
      <c r="AI45" s="52"/>
      <c r="AJ45" s="54" t="s">
        <v>2</v>
      </c>
      <c r="AK45" s="55">
        <f>SUM(AK9:AK43)</f>
        <v>7668</v>
      </c>
      <c r="AL45" s="19">
        <f>SUM(AL9:AL43)</f>
        <v>8662</v>
      </c>
      <c r="AM45" s="19">
        <f>SUM(AM9:AM43)</f>
        <v>16330</v>
      </c>
      <c r="AN45" s="19">
        <f>INT((AM45/AY45+0.005)*100)</f>
        <v>46</v>
      </c>
      <c r="AO45" s="55">
        <f>SUM(AO9:AO43)</f>
        <v>5595</v>
      </c>
      <c r="AP45" s="19">
        <f>SUM(AP9:AP43)</f>
        <v>13272</v>
      </c>
      <c r="AQ45" s="19">
        <f>SUM(AQ9:AQ43)</f>
        <v>18867</v>
      </c>
      <c r="AR45" s="19">
        <f>INT((AQ45/AY45+0.005)*100)</f>
        <v>53</v>
      </c>
      <c r="AS45" s="55">
        <f>SUM(AS9:AS43)</f>
        <v>287</v>
      </c>
      <c r="AT45" s="19">
        <f>SUM(AT9:AT43)</f>
        <v>364</v>
      </c>
      <c r="AU45" s="19">
        <f>SUM(AU9:AU43)</f>
        <v>651</v>
      </c>
      <c r="AV45" s="19">
        <f>INT((AU45/AY45+0.005)*100)</f>
        <v>2</v>
      </c>
      <c r="AW45" s="55">
        <f>SUM(AW9:AW43)</f>
        <v>13550</v>
      </c>
      <c r="AX45" s="19">
        <f>SUM(AX9:AX43)</f>
        <v>22298</v>
      </c>
      <c r="AY45" s="14">
        <f>SUM(AY9:AY43)</f>
        <v>35848</v>
      </c>
      <c r="AZ45" s="2"/>
      <c r="BA45" s="2"/>
    </row>
    <row r="46" spans="1:53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spans="1:53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spans="1:53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spans="1:53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spans="1:53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spans="1:53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spans="1:53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spans="1:53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spans="1:53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spans="1:53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spans="1:53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spans="1:53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spans="1:53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spans="1:53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spans="1:53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spans="1:53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spans="1:53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spans="1:53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spans="1:53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spans="1:53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spans="1:53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spans="1:53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spans="1:53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</row>
    <row r="69" spans="1:53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spans="1:53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spans="1:53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spans="1:53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spans="1:53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spans="1:53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spans="1:53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spans="1:53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spans="1:53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spans="1:53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</row>
    <row r="79" spans="1:53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spans="1:53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spans="1:53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spans="1:53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spans="1:53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spans="1:53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spans="1:53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spans="1:53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spans="1:53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spans="1:53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</row>
    <row r="89" spans="1:53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spans="1:53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</row>
    <row r="91" spans="1:53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</row>
    <row r="92" spans="1:53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</row>
    <row r="93" spans="1:53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</row>
    <row r="94" spans="1:53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</row>
    <row r="95" spans="1:53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</row>
    <row r="96" spans="1:53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</row>
    <row r="97" spans="1:53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</row>
    <row r="98" spans="1:53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</row>
    <row r="99" spans="1:53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</row>
    <row r="100" spans="1:53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</row>
    <row r="101" spans="1:53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</row>
    <row r="102" spans="1:53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</row>
    <row r="103" spans="1:53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</row>
    <row r="104" spans="1:53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</row>
    <row r="105" spans="1:53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</row>
    <row r="106" spans="1:53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</row>
    <row r="107" spans="1:53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</row>
    <row r="108" spans="1:53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</row>
    <row r="109" spans="1:53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</row>
    <row r="110" spans="1:53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</row>
    <row r="111" spans="1:53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</row>
    <row r="112" spans="1:53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</row>
    <row r="113" spans="1:53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</row>
    <row r="114" spans="1:53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</row>
    <row r="115" spans="1:53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</row>
    <row r="116" spans="1:53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</row>
    <row r="117" spans="1:53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</row>
    <row r="118" spans="1:53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</row>
    <row r="119" spans="1:53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</row>
    <row r="120" spans="1:53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</row>
    <row r="121" spans="1:53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</row>
    <row r="122" spans="1:53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</row>
    <row r="123" spans="1:53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</row>
    <row r="124" spans="1:53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</row>
    <row r="125" spans="1:53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</row>
    <row r="126" spans="1:53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</row>
    <row r="127" spans="1:53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</row>
    <row r="128" spans="1:53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</row>
    <row r="129" spans="1:53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</row>
    <row r="130" spans="1:53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</row>
    <row r="131" spans="1:53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</row>
    <row r="132" spans="1:53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</row>
    <row r="133" spans="1:53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</row>
    <row r="134" spans="1:53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</row>
    <row r="135" spans="1:53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</row>
    <row r="136" spans="1:53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</row>
    <row r="137" spans="1:53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</row>
    <row r="138" spans="1:53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</row>
    <row r="139" spans="1:53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</row>
    <row r="140" spans="1:53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</row>
    <row r="141" spans="1:53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</row>
    <row r="142" spans="1:53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</row>
    <row r="143" spans="1:53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</row>
    <row r="144" spans="1:53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</row>
    <row r="145" spans="1:53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</row>
    <row r="146" spans="1:53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</row>
    <row r="147" spans="1:53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</row>
    <row r="148" spans="1:53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</row>
    <row r="149" spans="1:53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</row>
    <row r="150" spans="1:53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</row>
    <row r="151" spans="1:53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</row>
    <row r="152" spans="1:53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</row>
    <row r="153" spans="1:53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</row>
    <row r="154" spans="1:53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</row>
    <row r="155" spans="1:53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</row>
    <row r="156" spans="1:53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</row>
    <row r="157" spans="1:53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</row>
    <row r="158" spans="1:53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</row>
    <row r="159" spans="1:53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</row>
    <row r="160" spans="1:53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</row>
    <row r="161" spans="1:53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</row>
    <row r="162" spans="1:53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</row>
    <row r="163" spans="1:53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</row>
    <row r="164" spans="1:53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</row>
    <row r="165" spans="1:53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</row>
    <row r="166" spans="1:53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</row>
    <row r="167" spans="1:53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</row>
    <row r="168" spans="1:53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</row>
    <row r="169" spans="1:53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</row>
    <row r="170" spans="1:53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</row>
    <row r="171" spans="1:53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</row>
    <row r="172" spans="1:53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</row>
    <row r="173" spans="1:53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</row>
    <row r="174" spans="1:53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</row>
    <row r="175" spans="1:53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</row>
    <row r="176" spans="1:53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</row>
    <row r="177" spans="1:53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</row>
    <row r="178" spans="1:53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</row>
    <row r="179" spans="1:53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</row>
    <row r="180" spans="1:53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</row>
    <row r="181" spans="1:53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</row>
    <row r="182" spans="1:53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</row>
    <row r="183" spans="1:53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</row>
    <row r="184" spans="1:53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</row>
    <row r="185" spans="1:53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</row>
    <row r="186" spans="1:53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</row>
    <row r="187" spans="1:53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</row>
    <row r="188" spans="1:53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</row>
    <row r="189" spans="1:53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</row>
    <row r="190" spans="1:53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</row>
    <row r="191" spans="1:53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</row>
    <row r="192" spans="1:53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</row>
    <row r="193" spans="1:53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</row>
    <row r="194" spans="1:53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</row>
    <row r="195" spans="1:53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</row>
    <row r="196" spans="1:53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</row>
    <row r="197" spans="1:53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</row>
    <row r="198" spans="1:53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</row>
    <row r="199" spans="1:53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</row>
    <row r="200" spans="1:53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</row>
  </sheetData>
  <mergeCells count="69">
    <mergeCell ref="V7:V8"/>
    <mergeCell ref="W7:W8"/>
    <mergeCell ref="D7:D8"/>
    <mergeCell ref="AI1:AY1"/>
    <mergeCell ref="AI2:AY2"/>
    <mergeCell ref="AI3:AY3"/>
    <mergeCell ref="AS5:AV6"/>
    <mergeCell ref="AW5:AY6"/>
    <mergeCell ref="E7:E8"/>
    <mergeCell ref="F7:F8"/>
    <mergeCell ref="G7:G8"/>
    <mergeCell ref="H7:H8"/>
    <mergeCell ref="I7:I8"/>
    <mergeCell ref="J7:J8"/>
    <mergeCell ref="K7:K8"/>
    <mergeCell ref="L7:L8"/>
    <mergeCell ref="X7:X8"/>
    <mergeCell ref="Y7:Y8"/>
    <mergeCell ref="Z7:Z8"/>
    <mergeCell ref="AA7:AA8"/>
    <mergeCell ref="AB7:AB8"/>
    <mergeCell ref="AO5:AR6"/>
    <mergeCell ref="AK7:AK8"/>
    <mergeCell ref="AC7:AC8"/>
    <mergeCell ref="AD7:AD8"/>
    <mergeCell ref="AE7:AE8"/>
    <mergeCell ref="AF7:AF8"/>
    <mergeCell ref="AG7:AG8"/>
    <mergeCell ref="AH7:AH8"/>
    <mergeCell ref="AM7:AM8"/>
    <mergeCell ref="AL7:AL8"/>
    <mergeCell ref="AI5:AJ8"/>
    <mergeCell ref="AK5:AN6"/>
    <mergeCell ref="AS7:AS8"/>
    <mergeCell ref="AT7:AT8"/>
    <mergeCell ref="AU7:AU8"/>
    <mergeCell ref="AN7:AN8"/>
    <mergeCell ref="AO7:AO8"/>
    <mergeCell ref="AP7:AP8"/>
    <mergeCell ref="AY7:AY8"/>
    <mergeCell ref="R1:AH1"/>
    <mergeCell ref="R2:AH2"/>
    <mergeCell ref="R3:AH3"/>
    <mergeCell ref="R5:S8"/>
    <mergeCell ref="T5:W6"/>
    <mergeCell ref="X5:AA6"/>
    <mergeCell ref="AB5:AE6"/>
    <mergeCell ref="AF5:AH6"/>
    <mergeCell ref="T7:T8"/>
    <mergeCell ref="U7:U8"/>
    <mergeCell ref="AV7:AV8"/>
    <mergeCell ref="AW7:AW8"/>
    <mergeCell ref="AX7:AX8"/>
    <mergeCell ref="AQ7:AQ8"/>
    <mergeCell ref="AR7:AR8"/>
    <mergeCell ref="A1:Q1"/>
    <mergeCell ref="A2:Q2"/>
    <mergeCell ref="A3:Q3"/>
    <mergeCell ref="A5:B8"/>
    <mergeCell ref="C5:F6"/>
    <mergeCell ref="G5:J6"/>
    <mergeCell ref="K5:N6"/>
    <mergeCell ref="O5:Q6"/>
    <mergeCell ref="C7:C8"/>
    <mergeCell ref="N7:N8"/>
    <mergeCell ref="O7:O8"/>
    <mergeCell ref="P7:P8"/>
    <mergeCell ref="Q7:Q8"/>
    <mergeCell ref="M7:M8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90" fitToWidth="0" orientation="landscape" useFirstPageNumber="1" r:id="rId1"/>
  <headerFooter scaleWithDoc="0">
    <oddHeader>&amp;LCEB/2015/HLCM/HR/19</oddHeader>
    <oddFooter>&amp;CPage &amp;P</oddFooter>
  </headerFooter>
  <colBreaks count="2" manualBreakCount="2">
    <brk id="17" max="1048575" man="1"/>
    <brk id="34" max="1048575" man="1"/>
  </colBreaks>
  <extLst>
    <ext xmlns:mx="http://schemas.microsoft.com/office/mac/excel/2008/main" uri="{64002731-A6B0-56B0-2670-7721B7C09600}">
      <mx:PLV Mode="1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/>
  <dimension ref="A1:AO200"/>
  <sheetViews>
    <sheetView view="pageLayout" zoomScaleSheetLayoutView="50" workbookViewId="0">
      <selection sqref="A1:K1"/>
    </sheetView>
  </sheetViews>
  <sheetFormatPr defaultColWidth="8.85546875" defaultRowHeight="12.75" x14ac:dyDescent="0.2"/>
  <cols>
    <col min="1" max="1" width="1.42578125" customWidth="1"/>
    <col min="2" max="2" width="23.42578125" bestFit="1" customWidth="1"/>
    <col min="3" max="11" width="6.7109375" customWidth="1"/>
    <col min="12" max="12" width="9.7109375" customWidth="1"/>
    <col min="15" max="15" width="1.7109375" customWidth="1"/>
    <col min="16" max="16" width="23.42578125" bestFit="1" customWidth="1"/>
    <col min="17" max="25" width="6.7109375" customWidth="1"/>
    <col min="28" max="28" width="1.7109375" customWidth="1"/>
    <col min="29" max="29" width="23.42578125" bestFit="1" customWidth="1"/>
    <col min="30" max="38" width="6.7109375" customWidth="1"/>
    <col min="39" max="39" width="9.7109375" customWidth="1"/>
  </cols>
  <sheetData>
    <row r="1" spans="1:41" x14ac:dyDescent="0.2">
      <c r="A1" s="85" t="s">
        <v>103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33"/>
      <c r="O1" s="85" t="s">
        <v>104</v>
      </c>
      <c r="P1" s="85"/>
      <c r="Q1" s="85"/>
      <c r="R1" s="85"/>
      <c r="S1" s="85"/>
      <c r="T1" s="85"/>
      <c r="U1" s="85"/>
      <c r="V1" s="85"/>
      <c r="W1" s="85"/>
      <c r="X1" s="85"/>
      <c r="Y1" s="85"/>
      <c r="Z1" s="2"/>
      <c r="AB1" s="85" t="s">
        <v>105</v>
      </c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33"/>
      <c r="AN1" s="2"/>
      <c r="AO1" s="2"/>
    </row>
    <row r="2" spans="1:41" x14ac:dyDescent="0.2">
      <c r="A2" s="86" t="s">
        <v>32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33"/>
      <c r="O2" s="86" t="s">
        <v>33</v>
      </c>
      <c r="P2" s="86"/>
      <c r="Q2" s="86"/>
      <c r="R2" s="86"/>
      <c r="S2" s="86"/>
      <c r="T2" s="86"/>
      <c r="U2" s="86"/>
      <c r="V2" s="86"/>
      <c r="W2" s="86"/>
      <c r="X2" s="86"/>
      <c r="Y2" s="86"/>
      <c r="Z2" s="2"/>
      <c r="AB2" s="86" t="s">
        <v>34</v>
      </c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33"/>
      <c r="AN2" s="2"/>
      <c r="AO2" s="2"/>
    </row>
    <row r="3" spans="1:41" x14ac:dyDescent="0.2">
      <c r="A3" s="86" t="s">
        <v>1066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33"/>
      <c r="O3" s="86" t="s">
        <v>1066</v>
      </c>
      <c r="P3" s="86"/>
      <c r="Q3" s="86"/>
      <c r="R3" s="86"/>
      <c r="S3" s="86"/>
      <c r="T3" s="86"/>
      <c r="U3" s="86"/>
      <c r="V3" s="86"/>
      <c r="W3" s="86"/>
      <c r="X3" s="86"/>
      <c r="Y3" s="86"/>
      <c r="Z3" s="2"/>
      <c r="AB3" s="86" t="s">
        <v>1066</v>
      </c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33"/>
      <c r="AN3" s="2"/>
      <c r="AO3" s="2"/>
    </row>
    <row r="4" spans="1:4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33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33"/>
      <c r="AN4" s="2"/>
      <c r="AO4" s="2"/>
    </row>
    <row r="5" spans="1:41" ht="13.5" thickBo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33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33"/>
      <c r="AN5" s="2"/>
      <c r="AO5" s="2"/>
    </row>
    <row r="6" spans="1:41" x14ac:dyDescent="0.2">
      <c r="A6" s="147" t="s">
        <v>40</v>
      </c>
      <c r="B6" s="103"/>
      <c r="C6" s="182" t="s">
        <v>9</v>
      </c>
      <c r="D6" s="183" t="s">
        <v>10</v>
      </c>
      <c r="E6" s="183" t="s">
        <v>11</v>
      </c>
      <c r="F6" s="183" t="s">
        <v>12</v>
      </c>
      <c r="G6" s="183" t="s">
        <v>13</v>
      </c>
      <c r="H6" s="183" t="s">
        <v>14</v>
      </c>
      <c r="I6" s="183" t="s">
        <v>15</v>
      </c>
      <c r="J6" s="184" t="s">
        <v>16</v>
      </c>
      <c r="K6" s="107" t="s">
        <v>2</v>
      </c>
      <c r="L6" s="33"/>
      <c r="O6" s="147" t="s">
        <v>40</v>
      </c>
      <c r="P6" s="103"/>
      <c r="Q6" s="182" t="s">
        <v>9</v>
      </c>
      <c r="R6" s="183" t="s">
        <v>10</v>
      </c>
      <c r="S6" s="183" t="s">
        <v>11</v>
      </c>
      <c r="T6" s="183" t="s">
        <v>12</v>
      </c>
      <c r="U6" s="183" t="s">
        <v>13</v>
      </c>
      <c r="V6" s="183" t="s">
        <v>14</v>
      </c>
      <c r="W6" s="183" t="s">
        <v>15</v>
      </c>
      <c r="X6" s="184" t="s">
        <v>16</v>
      </c>
      <c r="Y6" s="107" t="s">
        <v>2</v>
      </c>
      <c r="Z6" s="2"/>
      <c r="AB6" s="147" t="s">
        <v>40</v>
      </c>
      <c r="AC6" s="103"/>
      <c r="AD6" s="182" t="s">
        <v>9</v>
      </c>
      <c r="AE6" s="183" t="s">
        <v>10</v>
      </c>
      <c r="AF6" s="183" t="s">
        <v>11</v>
      </c>
      <c r="AG6" s="183" t="s">
        <v>12</v>
      </c>
      <c r="AH6" s="183" t="s">
        <v>13</v>
      </c>
      <c r="AI6" s="183" t="s">
        <v>14</v>
      </c>
      <c r="AJ6" s="183" t="s">
        <v>15</v>
      </c>
      <c r="AK6" s="184" t="s">
        <v>16</v>
      </c>
      <c r="AL6" s="107" t="s">
        <v>2</v>
      </c>
      <c r="AM6" s="33"/>
      <c r="AN6" s="2"/>
      <c r="AO6" s="2"/>
    </row>
    <row r="7" spans="1:41" x14ac:dyDescent="0.2">
      <c r="A7" s="148"/>
      <c r="B7" s="104"/>
      <c r="C7" s="185"/>
      <c r="D7" s="186"/>
      <c r="E7" s="186"/>
      <c r="F7" s="186"/>
      <c r="G7" s="186"/>
      <c r="H7" s="186"/>
      <c r="I7" s="186"/>
      <c r="J7" s="187"/>
      <c r="K7" s="108"/>
      <c r="L7" s="33"/>
      <c r="O7" s="148"/>
      <c r="P7" s="104"/>
      <c r="Q7" s="185"/>
      <c r="R7" s="186"/>
      <c r="S7" s="186"/>
      <c r="T7" s="186"/>
      <c r="U7" s="186"/>
      <c r="V7" s="186"/>
      <c r="W7" s="186"/>
      <c r="X7" s="187"/>
      <c r="Y7" s="108"/>
      <c r="Z7" s="2"/>
      <c r="AB7" s="148"/>
      <c r="AC7" s="104"/>
      <c r="AD7" s="185"/>
      <c r="AE7" s="186"/>
      <c r="AF7" s="186"/>
      <c r="AG7" s="186"/>
      <c r="AH7" s="186"/>
      <c r="AI7" s="186"/>
      <c r="AJ7" s="186"/>
      <c r="AK7" s="187"/>
      <c r="AL7" s="108"/>
      <c r="AM7" s="33"/>
      <c r="AN7" s="2"/>
      <c r="AO7" s="2"/>
    </row>
    <row r="8" spans="1:41" ht="13.5" thickBot="1" x14ac:dyDescent="0.25">
      <c r="A8" s="148"/>
      <c r="B8" s="104"/>
      <c r="C8" s="188"/>
      <c r="D8" s="189"/>
      <c r="E8" s="189"/>
      <c r="F8" s="189"/>
      <c r="G8" s="189"/>
      <c r="H8" s="189"/>
      <c r="I8" s="189"/>
      <c r="J8" s="190"/>
      <c r="K8" s="108"/>
      <c r="L8" s="33"/>
      <c r="O8" s="148"/>
      <c r="P8" s="104"/>
      <c r="Q8" s="188"/>
      <c r="R8" s="189"/>
      <c r="S8" s="189"/>
      <c r="T8" s="189"/>
      <c r="U8" s="189"/>
      <c r="V8" s="189"/>
      <c r="W8" s="189"/>
      <c r="X8" s="190"/>
      <c r="Y8" s="108"/>
      <c r="Z8" s="2"/>
      <c r="AB8" s="148"/>
      <c r="AC8" s="104"/>
      <c r="AD8" s="188"/>
      <c r="AE8" s="189"/>
      <c r="AF8" s="189"/>
      <c r="AG8" s="189"/>
      <c r="AH8" s="189"/>
      <c r="AI8" s="189"/>
      <c r="AJ8" s="189"/>
      <c r="AK8" s="190"/>
      <c r="AL8" s="108"/>
      <c r="AM8" s="33"/>
      <c r="AN8" s="2"/>
      <c r="AO8" s="2"/>
    </row>
    <row r="9" spans="1:41" x14ac:dyDescent="0.2">
      <c r="A9" s="35"/>
      <c r="B9" s="38" t="s">
        <v>151</v>
      </c>
      <c r="C9" s="3">
        <v>15</v>
      </c>
      <c r="D9" s="4">
        <v>113</v>
      </c>
      <c r="E9" s="4">
        <v>9</v>
      </c>
      <c r="F9" s="4">
        <v>1</v>
      </c>
      <c r="G9" s="4">
        <v>0</v>
      </c>
      <c r="H9" s="4">
        <v>0</v>
      </c>
      <c r="I9" s="4">
        <v>0</v>
      </c>
      <c r="J9" s="18">
        <v>0</v>
      </c>
      <c r="K9" s="20">
        <f t="shared" ref="K9:K17" si="0">SUM(C9:J9)</f>
        <v>138</v>
      </c>
      <c r="L9" s="33"/>
      <c r="M9" s="32"/>
      <c r="O9" s="35"/>
      <c r="P9" s="38" t="s">
        <v>151</v>
      </c>
      <c r="Q9" s="3">
        <v>32</v>
      </c>
      <c r="R9" s="4">
        <v>187</v>
      </c>
      <c r="S9" s="4">
        <v>32</v>
      </c>
      <c r="T9" s="4">
        <v>1</v>
      </c>
      <c r="U9" s="4">
        <v>0</v>
      </c>
      <c r="V9" s="4">
        <v>0</v>
      </c>
      <c r="W9" s="4">
        <v>0</v>
      </c>
      <c r="X9" s="18">
        <v>0</v>
      </c>
      <c r="Y9" s="20">
        <f t="shared" ref="Y9:Y17" si="1">SUM(Q9:X9)</f>
        <v>252</v>
      </c>
      <c r="Z9" s="1"/>
      <c r="AB9" s="35"/>
      <c r="AC9" s="38" t="s">
        <v>151</v>
      </c>
      <c r="AD9" s="3">
        <v>68</v>
      </c>
      <c r="AE9" s="4">
        <v>62</v>
      </c>
      <c r="AF9" s="4">
        <v>78</v>
      </c>
      <c r="AG9" s="4">
        <v>50</v>
      </c>
      <c r="AH9" s="4">
        <v>0</v>
      </c>
      <c r="AI9" s="4">
        <v>0</v>
      </c>
      <c r="AJ9" s="4">
        <v>0</v>
      </c>
      <c r="AK9" s="18">
        <v>0</v>
      </c>
      <c r="AL9" s="20">
        <v>65</v>
      </c>
      <c r="AM9" s="33"/>
      <c r="AN9" s="2"/>
      <c r="AO9" s="2"/>
    </row>
    <row r="10" spans="1:41" x14ac:dyDescent="0.2">
      <c r="A10" s="41"/>
      <c r="B10" s="49" t="s">
        <v>152</v>
      </c>
      <c r="C10" s="44">
        <v>25</v>
      </c>
      <c r="D10" s="45">
        <v>423</v>
      </c>
      <c r="E10" s="45">
        <v>426</v>
      </c>
      <c r="F10" s="45">
        <v>74</v>
      </c>
      <c r="G10" s="45">
        <v>5</v>
      </c>
      <c r="H10" s="45">
        <v>0</v>
      </c>
      <c r="I10" s="45">
        <v>0</v>
      </c>
      <c r="J10" s="47">
        <v>0</v>
      </c>
      <c r="K10" s="64">
        <f t="shared" si="0"/>
        <v>953</v>
      </c>
      <c r="L10" s="33"/>
      <c r="M10" s="32"/>
      <c r="O10" s="41"/>
      <c r="P10" s="49" t="s">
        <v>152</v>
      </c>
      <c r="Q10" s="44">
        <v>36</v>
      </c>
      <c r="R10" s="45">
        <v>733</v>
      </c>
      <c r="S10" s="45">
        <v>539</v>
      </c>
      <c r="T10" s="45">
        <v>90</v>
      </c>
      <c r="U10" s="45">
        <v>1</v>
      </c>
      <c r="V10" s="45">
        <v>0</v>
      </c>
      <c r="W10" s="45">
        <v>0</v>
      </c>
      <c r="X10" s="47">
        <v>0</v>
      </c>
      <c r="Y10" s="64">
        <f t="shared" si="1"/>
        <v>1399</v>
      </c>
      <c r="Z10" s="2"/>
      <c r="AB10" s="41"/>
      <c r="AC10" s="49" t="s">
        <v>152</v>
      </c>
      <c r="AD10" s="44">
        <v>59</v>
      </c>
      <c r="AE10" s="45">
        <v>63</v>
      </c>
      <c r="AF10" s="45">
        <v>56</v>
      </c>
      <c r="AG10" s="45">
        <v>55</v>
      </c>
      <c r="AH10" s="45">
        <v>17</v>
      </c>
      <c r="AI10" s="45">
        <v>0</v>
      </c>
      <c r="AJ10" s="45">
        <v>0</v>
      </c>
      <c r="AK10" s="47">
        <v>0</v>
      </c>
      <c r="AL10" s="64">
        <v>59</v>
      </c>
      <c r="AM10" s="33"/>
      <c r="AN10" s="2"/>
      <c r="AO10" s="2"/>
    </row>
    <row r="11" spans="1:41" x14ac:dyDescent="0.2">
      <c r="A11" s="39"/>
      <c r="B11" s="51" t="s">
        <v>153</v>
      </c>
      <c r="C11" s="7">
        <v>7</v>
      </c>
      <c r="D11" s="8">
        <v>352</v>
      </c>
      <c r="E11" s="8">
        <v>1166</v>
      </c>
      <c r="F11" s="8">
        <v>592</v>
      </c>
      <c r="G11" s="8">
        <v>100</v>
      </c>
      <c r="H11" s="8">
        <v>6</v>
      </c>
      <c r="I11" s="8">
        <v>1</v>
      </c>
      <c r="J11" s="17">
        <v>0</v>
      </c>
      <c r="K11" s="15">
        <f t="shared" si="0"/>
        <v>2224</v>
      </c>
      <c r="L11" s="33"/>
      <c r="M11" s="32"/>
      <c r="O11" s="39"/>
      <c r="P11" s="51" t="s">
        <v>153</v>
      </c>
      <c r="Q11" s="7">
        <v>13</v>
      </c>
      <c r="R11" s="8">
        <v>414</v>
      </c>
      <c r="S11" s="8">
        <v>1267</v>
      </c>
      <c r="T11" s="8">
        <v>615</v>
      </c>
      <c r="U11" s="8">
        <v>79</v>
      </c>
      <c r="V11" s="8">
        <v>2</v>
      </c>
      <c r="W11" s="8">
        <v>0</v>
      </c>
      <c r="X11" s="17">
        <v>0</v>
      </c>
      <c r="Y11" s="15">
        <f t="shared" si="1"/>
        <v>2390</v>
      </c>
      <c r="Z11" s="2"/>
      <c r="AB11" s="39"/>
      <c r="AC11" s="51" t="s">
        <v>153</v>
      </c>
      <c r="AD11" s="7">
        <v>65</v>
      </c>
      <c r="AE11" s="8">
        <v>54</v>
      </c>
      <c r="AF11" s="8">
        <v>52</v>
      </c>
      <c r="AG11" s="8">
        <v>51</v>
      </c>
      <c r="AH11" s="8">
        <v>44</v>
      </c>
      <c r="AI11" s="8">
        <v>25</v>
      </c>
      <c r="AJ11" s="8">
        <v>0</v>
      </c>
      <c r="AK11" s="17">
        <v>0</v>
      </c>
      <c r="AL11" s="15">
        <v>52</v>
      </c>
      <c r="AM11" s="33"/>
      <c r="AN11" s="2"/>
      <c r="AO11" s="2"/>
    </row>
    <row r="12" spans="1:41" x14ac:dyDescent="0.2">
      <c r="A12" s="41"/>
      <c r="B12" s="49" t="s">
        <v>154</v>
      </c>
      <c r="C12" s="44">
        <v>3</v>
      </c>
      <c r="D12" s="45">
        <v>231</v>
      </c>
      <c r="E12" s="45">
        <v>1225</v>
      </c>
      <c r="F12" s="45">
        <v>1243</v>
      </c>
      <c r="G12" s="45">
        <v>441</v>
      </c>
      <c r="H12" s="45">
        <v>61</v>
      </c>
      <c r="I12" s="45">
        <v>2</v>
      </c>
      <c r="J12" s="47">
        <v>1</v>
      </c>
      <c r="K12" s="64">
        <f t="shared" si="0"/>
        <v>3207</v>
      </c>
      <c r="L12" s="33"/>
      <c r="M12" s="32"/>
      <c r="O12" s="41"/>
      <c r="P12" s="49" t="s">
        <v>154</v>
      </c>
      <c r="Q12" s="44">
        <v>4</v>
      </c>
      <c r="R12" s="45">
        <v>208</v>
      </c>
      <c r="S12" s="45">
        <v>1015</v>
      </c>
      <c r="T12" s="45">
        <v>1030</v>
      </c>
      <c r="U12" s="45">
        <v>338</v>
      </c>
      <c r="V12" s="45">
        <v>19</v>
      </c>
      <c r="W12" s="45">
        <v>2</v>
      </c>
      <c r="X12" s="47">
        <v>0</v>
      </c>
      <c r="Y12" s="64">
        <f t="shared" si="1"/>
        <v>2616</v>
      </c>
      <c r="Z12" s="2"/>
      <c r="AB12" s="41"/>
      <c r="AC12" s="49" t="s">
        <v>154</v>
      </c>
      <c r="AD12" s="44">
        <v>57</v>
      </c>
      <c r="AE12" s="45">
        <v>47</v>
      </c>
      <c r="AF12" s="45">
        <v>45</v>
      </c>
      <c r="AG12" s="45">
        <v>45</v>
      </c>
      <c r="AH12" s="45">
        <v>43</v>
      </c>
      <c r="AI12" s="45">
        <v>24</v>
      </c>
      <c r="AJ12" s="45">
        <v>50</v>
      </c>
      <c r="AK12" s="47">
        <v>0</v>
      </c>
      <c r="AL12" s="64">
        <v>45</v>
      </c>
      <c r="AM12" s="33"/>
      <c r="AN12" s="2"/>
      <c r="AO12" s="2"/>
    </row>
    <row r="13" spans="1:41" x14ac:dyDescent="0.2">
      <c r="A13" s="39"/>
      <c r="B13" s="51" t="s">
        <v>155</v>
      </c>
      <c r="C13" s="7">
        <v>5</v>
      </c>
      <c r="D13" s="8">
        <v>132</v>
      </c>
      <c r="E13" s="8">
        <v>982</v>
      </c>
      <c r="F13" s="8">
        <v>1362</v>
      </c>
      <c r="G13" s="8">
        <v>856</v>
      </c>
      <c r="H13" s="8">
        <v>201</v>
      </c>
      <c r="I13" s="8">
        <v>33</v>
      </c>
      <c r="J13" s="17">
        <v>11</v>
      </c>
      <c r="K13" s="15">
        <f t="shared" si="0"/>
        <v>3582</v>
      </c>
      <c r="L13" s="33"/>
      <c r="M13" s="32"/>
      <c r="O13" s="39"/>
      <c r="P13" s="51" t="s">
        <v>155</v>
      </c>
      <c r="Q13" s="7">
        <v>2</v>
      </c>
      <c r="R13" s="8">
        <v>159</v>
      </c>
      <c r="S13" s="8">
        <v>581</v>
      </c>
      <c r="T13" s="8">
        <v>946</v>
      </c>
      <c r="U13" s="8">
        <v>530</v>
      </c>
      <c r="V13" s="8">
        <v>95</v>
      </c>
      <c r="W13" s="8">
        <v>17</v>
      </c>
      <c r="X13" s="17">
        <v>4</v>
      </c>
      <c r="Y13" s="15">
        <f t="shared" si="1"/>
        <v>2334</v>
      </c>
      <c r="Z13" s="2"/>
      <c r="AB13" s="39"/>
      <c r="AC13" s="51" t="s">
        <v>155</v>
      </c>
      <c r="AD13" s="7">
        <v>29</v>
      </c>
      <c r="AE13" s="8">
        <v>55</v>
      </c>
      <c r="AF13" s="8">
        <v>37</v>
      </c>
      <c r="AG13" s="8">
        <v>41</v>
      </c>
      <c r="AH13" s="8">
        <v>38</v>
      </c>
      <c r="AI13" s="8">
        <v>32</v>
      </c>
      <c r="AJ13" s="8">
        <v>34</v>
      </c>
      <c r="AK13" s="17">
        <v>27</v>
      </c>
      <c r="AL13" s="15">
        <v>39</v>
      </c>
      <c r="AM13" s="33"/>
      <c r="AN13" s="2"/>
      <c r="AO13" s="2"/>
    </row>
    <row r="14" spans="1:41" x14ac:dyDescent="0.2">
      <c r="A14" s="41"/>
      <c r="B14" s="49" t="s">
        <v>156</v>
      </c>
      <c r="C14" s="44">
        <v>2</v>
      </c>
      <c r="D14" s="45">
        <v>103</v>
      </c>
      <c r="E14" s="45">
        <v>783</v>
      </c>
      <c r="F14" s="45">
        <v>1407</v>
      </c>
      <c r="G14" s="45">
        <v>1089</v>
      </c>
      <c r="H14" s="45">
        <v>308</v>
      </c>
      <c r="I14" s="45">
        <v>96</v>
      </c>
      <c r="J14" s="47">
        <v>34</v>
      </c>
      <c r="K14" s="64">
        <f t="shared" si="0"/>
        <v>3822</v>
      </c>
      <c r="L14" s="33"/>
      <c r="M14" s="32"/>
      <c r="O14" s="41"/>
      <c r="P14" s="49" t="s">
        <v>156</v>
      </c>
      <c r="Q14" s="44">
        <v>1</v>
      </c>
      <c r="R14" s="45">
        <v>112</v>
      </c>
      <c r="S14" s="45">
        <v>426</v>
      </c>
      <c r="T14" s="45">
        <v>748</v>
      </c>
      <c r="U14" s="45">
        <v>532</v>
      </c>
      <c r="V14" s="45">
        <v>188</v>
      </c>
      <c r="W14" s="45">
        <v>56</v>
      </c>
      <c r="X14" s="47">
        <v>11</v>
      </c>
      <c r="Y14" s="64">
        <f t="shared" si="1"/>
        <v>2074</v>
      </c>
      <c r="Z14" s="2"/>
      <c r="AB14" s="41"/>
      <c r="AC14" s="49" t="s">
        <v>156</v>
      </c>
      <c r="AD14" s="44">
        <v>33</v>
      </c>
      <c r="AE14" s="45">
        <v>52</v>
      </c>
      <c r="AF14" s="45">
        <v>35</v>
      </c>
      <c r="AG14" s="45">
        <v>35</v>
      </c>
      <c r="AH14" s="45">
        <v>33</v>
      </c>
      <c r="AI14" s="45">
        <v>38</v>
      </c>
      <c r="AJ14" s="45">
        <v>37</v>
      </c>
      <c r="AK14" s="47">
        <v>24</v>
      </c>
      <c r="AL14" s="64">
        <v>35</v>
      </c>
      <c r="AM14" s="33"/>
      <c r="AN14" s="2"/>
      <c r="AO14" s="2"/>
    </row>
    <row r="15" spans="1:41" x14ac:dyDescent="0.2">
      <c r="A15" s="39"/>
      <c r="B15" s="51" t="s">
        <v>157</v>
      </c>
      <c r="C15" s="7">
        <v>3</v>
      </c>
      <c r="D15" s="8">
        <v>60</v>
      </c>
      <c r="E15" s="8">
        <v>474</v>
      </c>
      <c r="F15" s="8">
        <v>1029</v>
      </c>
      <c r="G15" s="8">
        <v>1119</v>
      </c>
      <c r="H15" s="8">
        <v>481</v>
      </c>
      <c r="I15" s="8">
        <v>167</v>
      </c>
      <c r="J15" s="17">
        <v>52</v>
      </c>
      <c r="K15" s="15">
        <f t="shared" si="0"/>
        <v>3385</v>
      </c>
      <c r="L15" s="33"/>
      <c r="M15" s="32"/>
      <c r="O15" s="39"/>
      <c r="P15" s="51" t="s">
        <v>157</v>
      </c>
      <c r="Q15" s="7">
        <v>0</v>
      </c>
      <c r="R15" s="8">
        <v>58</v>
      </c>
      <c r="S15" s="8">
        <v>256</v>
      </c>
      <c r="T15" s="8">
        <v>504</v>
      </c>
      <c r="U15" s="8">
        <v>520</v>
      </c>
      <c r="V15" s="8">
        <v>222</v>
      </c>
      <c r="W15" s="8">
        <v>64</v>
      </c>
      <c r="X15" s="17">
        <v>23</v>
      </c>
      <c r="Y15" s="15">
        <f t="shared" si="1"/>
        <v>1647</v>
      </c>
      <c r="Z15" s="2"/>
      <c r="AB15" s="39"/>
      <c r="AC15" s="51" t="s">
        <v>157</v>
      </c>
      <c r="AD15" s="7">
        <v>0</v>
      </c>
      <c r="AE15" s="8">
        <v>49</v>
      </c>
      <c r="AF15" s="8">
        <v>35</v>
      </c>
      <c r="AG15" s="8">
        <v>33</v>
      </c>
      <c r="AH15" s="8">
        <v>32</v>
      </c>
      <c r="AI15" s="8">
        <v>32</v>
      </c>
      <c r="AJ15" s="8">
        <v>28</v>
      </c>
      <c r="AK15" s="17">
        <v>31</v>
      </c>
      <c r="AL15" s="15">
        <v>33</v>
      </c>
      <c r="AM15" s="33"/>
      <c r="AN15" s="2"/>
      <c r="AO15" s="2"/>
    </row>
    <row r="16" spans="1:41" x14ac:dyDescent="0.2">
      <c r="A16" s="41"/>
      <c r="B16" s="49" t="s">
        <v>158</v>
      </c>
      <c r="C16" s="44">
        <v>0</v>
      </c>
      <c r="D16" s="45">
        <v>9</v>
      </c>
      <c r="E16" s="45">
        <v>129</v>
      </c>
      <c r="F16" s="45">
        <v>327</v>
      </c>
      <c r="G16" s="45">
        <v>422</v>
      </c>
      <c r="H16" s="45">
        <v>176</v>
      </c>
      <c r="I16" s="45">
        <v>88</v>
      </c>
      <c r="J16" s="47">
        <v>61</v>
      </c>
      <c r="K16" s="64">
        <f t="shared" si="0"/>
        <v>1212</v>
      </c>
      <c r="L16" s="33"/>
      <c r="M16" s="32"/>
      <c r="O16" s="41"/>
      <c r="P16" s="49" t="s">
        <v>158</v>
      </c>
      <c r="Q16" s="44">
        <v>1</v>
      </c>
      <c r="R16" s="45">
        <v>21</v>
      </c>
      <c r="S16" s="45">
        <v>80</v>
      </c>
      <c r="T16" s="45">
        <v>141</v>
      </c>
      <c r="U16" s="45">
        <v>138</v>
      </c>
      <c r="V16" s="45">
        <v>64</v>
      </c>
      <c r="W16" s="45">
        <v>30</v>
      </c>
      <c r="X16" s="47">
        <v>30</v>
      </c>
      <c r="Y16" s="64">
        <f t="shared" si="1"/>
        <v>505</v>
      </c>
      <c r="Z16" s="2"/>
      <c r="AB16" s="41"/>
      <c r="AC16" s="49" t="s">
        <v>158</v>
      </c>
      <c r="AD16" s="44">
        <v>100</v>
      </c>
      <c r="AE16" s="45">
        <v>70</v>
      </c>
      <c r="AF16" s="45">
        <v>38</v>
      </c>
      <c r="AG16" s="45">
        <v>30</v>
      </c>
      <c r="AH16" s="45">
        <v>25</v>
      </c>
      <c r="AI16" s="45">
        <v>27</v>
      </c>
      <c r="AJ16" s="45">
        <v>25</v>
      </c>
      <c r="AK16" s="47">
        <v>33</v>
      </c>
      <c r="AL16" s="64">
        <v>29</v>
      </c>
      <c r="AM16" s="33"/>
      <c r="AN16" s="2"/>
      <c r="AO16" s="2"/>
    </row>
    <row r="17" spans="1:41" x14ac:dyDescent="0.2">
      <c r="A17" s="39"/>
      <c r="B17" s="51" t="s">
        <v>159</v>
      </c>
      <c r="C17" s="7">
        <v>0</v>
      </c>
      <c r="D17" s="8">
        <v>0</v>
      </c>
      <c r="E17" s="8">
        <v>1</v>
      </c>
      <c r="F17" s="8">
        <v>5</v>
      </c>
      <c r="G17" s="8">
        <v>14</v>
      </c>
      <c r="H17" s="8">
        <v>5</v>
      </c>
      <c r="I17" s="8">
        <v>6</v>
      </c>
      <c r="J17" s="17">
        <v>39</v>
      </c>
      <c r="K17" s="15">
        <f t="shared" si="0"/>
        <v>70</v>
      </c>
      <c r="L17" s="33"/>
      <c r="M17" s="32"/>
      <c r="O17" s="39"/>
      <c r="P17" s="51" t="s">
        <v>159</v>
      </c>
      <c r="Q17" s="7">
        <v>0</v>
      </c>
      <c r="R17" s="8">
        <v>0</v>
      </c>
      <c r="S17" s="8">
        <v>0</v>
      </c>
      <c r="T17" s="8">
        <v>0</v>
      </c>
      <c r="U17" s="8">
        <v>2</v>
      </c>
      <c r="V17" s="8">
        <v>2</v>
      </c>
      <c r="W17" s="8">
        <v>0</v>
      </c>
      <c r="X17" s="17">
        <v>5</v>
      </c>
      <c r="Y17" s="15">
        <f t="shared" si="1"/>
        <v>9</v>
      </c>
      <c r="Z17" s="2"/>
      <c r="AB17" s="39"/>
      <c r="AC17" s="51" t="s">
        <v>159</v>
      </c>
      <c r="AD17" s="7">
        <v>0</v>
      </c>
      <c r="AE17" s="8">
        <v>0</v>
      </c>
      <c r="AF17" s="8">
        <v>0</v>
      </c>
      <c r="AG17" s="8">
        <v>0</v>
      </c>
      <c r="AH17" s="8">
        <v>13</v>
      </c>
      <c r="AI17" s="8">
        <v>29</v>
      </c>
      <c r="AJ17" s="8">
        <v>0</v>
      </c>
      <c r="AK17" s="17">
        <v>11</v>
      </c>
      <c r="AL17" s="15">
        <v>11</v>
      </c>
      <c r="AM17" s="33"/>
      <c r="AN17" s="2"/>
      <c r="AO17" s="2"/>
    </row>
    <row r="18" spans="1:41" x14ac:dyDescent="0.2">
      <c r="A18" s="39"/>
      <c r="B18" s="34"/>
      <c r="C18" s="7"/>
      <c r="D18" s="8"/>
      <c r="E18" s="8"/>
      <c r="F18" s="8"/>
      <c r="G18" s="8"/>
      <c r="H18" s="8"/>
      <c r="I18" s="8"/>
      <c r="J18" s="17"/>
      <c r="K18" s="74"/>
      <c r="L18" s="33"/>
      <c r="O18" s="39"/>
      <c r="P18" s="34"/>
      <c r="Q18" s="7"/>
      <c r="R18" s="8"/>
      <c r="S18" s="8"/>
      <c r="T18" s="8"/>
      <c r="U18" s="8"/>
      <c r="V18" s="8"/>
      <c r="W18" s="8"/>
      <c r="X18" s="17"/>
      <c r="Y18" s="74"/>
      <c r="Z18" s="2"/>
      <c r="AB18" s="39"/>
      <c r="AC18" s="34"/>
      <c r="AD18" s="7"/>
      <c r="AE18" s="8"/>
      <c r="AF18" s="8"/>
      <c r="AG18" s="8"/>
      <c r="AH18" s="8"/>
      <c r="AI18" s="8"/>
      <c r="AJ18" s="8"/>
      <c r="AK18" s="17"/>
      <c r="AL18" s="74"/>
      <c r="AM18" s="33"/>
      <c r="AN18" s="2"/>
      <c r="AO18" s="2"/>
    </row>
    <row r="19" spans="1:41" ht="13.5" thickBot="1" x14ac:dyDescent="0.25">
      <c r="A19" s="52"/>
      <c r="B19" s="54" t="s">
        <v>2</v>
      </c>
      <c r="C19" s="55">
        <f t="shared" ref="C19:K19" si="2">SUM(C9:C17)</f>
        <v>60</v>
      </c>
      <c r="D19" s="19">
        <f t="shared" si="2"/>
        <v>1423</v>
      </c>
      <c r="E19" s="19">
        <f t="shared" si="2"/>
        <v>5195</v>
      </c>
      <c r="F19" s="19">
        <f t="shared" si="2"/>
        <v>6040</v>
      </c>
      <c r="G19" s="19">
        <f t="shared" si="2"/>
        <v>4046</v>
      </c>
      <c r="H19" s="19">
        <f t="shared" si="2"/>
        <v>1238</v>
      </c>
      <c r="I19" s="19">
        <f t="shared" si="2"/>
        <v>393</v>
      </c>
      <c r="J19" s="19">
        <f t="shared" si="2"/>
        <v>198</v>
      </c>
      <c r="K19" s="16">
        <f t="shared" si="2"/>
        <v>18593</v>
      </c>
      <c r="L19" s="33"/>
      <c r="O19" s="52"/>
      <c r="P19" s="54" t="s">
        <v>2</v>
      </c>
      <c r="Q19" s="55">
        <f t="shared" ref="Q19:Y19" si="3">SUM(Q9:Q17)</f>
        <v>89</v>
      </c>
      <c r="R19" s="19">
        <f t="shared" si="3"/>
        <v>1892</v>
      </c>
      <c r="S19" s="19">
        <f t="shared" si="3"/>
        <v>4196</v>
      </c>
      <c r="T19" s="19">
        <f t="shared" si="3"/>
        <v>4075</v>
      </c>
      <c r="U19" s="19">
        <f t="shared" si="3"/>
        <v>2140</v>
      </c>
      <c r="V19" s="19">
        <f t="shared" si="3"/>
        <v>592</v>
      </c>
      <c r="W19" s="19">
        <f t="shared" si="3"/>
        <v>169</v>
      </c>
      <c r="X19" s="19">
        <f t="shared" si="3"/>
        <v>73</v>
      </c>
      <c r="Y19" s="16">
        <f t="shared" si="3"/>
        <v>13226</v>
      </c>
      <c r="Z19" s="2"/>
      <c r="AB19" s="52"/>
      <c r="AC19" s="54" t="s">
        <v>2</v>
      </c>
      <c r="AD19" s="55">
        <v>60</v>
      </c>
      <c r="AE19" s="19">
        <v>57</v>
      </c>
      <c r="AF19" s="19">
        <v>45</v>
      </c>
      <c r="AG19" s="19">
        <v>40</v>
      </c>
      <c r="AH19" s="19">
        <v>35</v>
      </c>
      <c r="AI19" s="19">
        <v>32</v>
      </c>
      <c r="AJ19" s="19">
        <v>30</v>
      </c>
      <c r="AK19" s="19">
        <v>27</v>
      </c>
      <c r="AL19" s="16">
        <v>42</v>
      </c>
      <c r="AM19" s="33"/>
      <c r="AN19" s="2"/>
      <c r="AO19" s="2"/>
    </row>
    <row r="20" spans="1:4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33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33"/>
      <c r="AN20" s="2"/>
      <c r="AO20" s="2"/>
    </row>
    <row r="21" spans="1:4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33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33"/>
      <c r="AN21" s="2"/>
      <c r="AO21" s="2"/>
    </row>
    <row r="22" spans="1:4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33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33"/>
      <c r="AN22" s="2"/>
      <c r="AO22" s="2"/>
    </row>
    <row r="23" spans="1:4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33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33"/>
      <c r="AN23" s="2"/>
      <c r="AO23" s="2"/>
    </row>
    <row r="24" spans="1:4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33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33"/>
      <c r="AN24" s="2"/>
      <c r="AO24" s="2"/>
    </row>
    <row r="25" spans="1:4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33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33"/>
      <c r="AN25" s="2"/>
      <c r="AO25" s="2"/>
    </row>
    <row r="26" spans="1:4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33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33"/>
      <c r="AN26" s="2"/>
      <c r="AO26" s="2"/>
    </row>
    <row r="27" spans="1:4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3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33"/>
      <c r="AN27" s="2"/>
      <c r="AO27" s="2"/>
    </row>
    <row r="28" spans="1:4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3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33"/>
      <c r="AN28" s="2"/>
      <c r="AO28" s="2"/>
    </row>
    <row r="29" spans="1:4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3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33"/>
      <c r="AN29" s="2"/>
      <c r="AO29" s="2"/>
    </row>
    <row r="30" spans="1:4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3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33"/>
      <c r="AN30" s="2"/>
      <c r="AO30" s="2"/>
    </row>
    <row r="31" spans="1:4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3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33"/>
      <c r="AN31" s="2"/>
      <c r="AO31" s="2"/>
    </row>
    <row r="32" spans="1:4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3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33"/>
      <c r="AN32" s="2"/>
      <c r="AO32" s="2"/>
    </row>
    <row r="33" spans="1:4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3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33"/>
      <c r="AN33" s="2"/>
      <c r="AO33" s="2"/>
    </row>
    <row r="34" spans="1:4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3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33"/>
      <c r="AN34" s="2"/>
      <c r="AO34" s="2"/>
    </row>
    <row r="35" spans="1:4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3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33"/>
      <c r="AN35" s="2"/>
      <c r="AO35" s="2"/>
    </row>
    <row r="36" spans="1:4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3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33"/>
      <c r="AN36" s="2"/>
      <c r="AO36" s="2"/>
    </row>
    <row r="37" spans="1:4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3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33"/>
      <c r="AN37" s="2"/>
      <c r="AO37" s="2"/>
    </row>
    <row r="38" spans="1:4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3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33"/>
      <c r="AN38" s="2"/>
      <c r="AO38" s="2"/>
    </row>
    <row r="39" spans="1:4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3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33"/>
      <c r="AN39" s="2"/>
      <c r="AO39" s="2"/>
    </row>
    <row r="40" spans="1:4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3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33"/>
      <c r="AN40" s="2"/>
      <c r="AO40" s="2"/>
    </row>
    <row r="41" spans="1:4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3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33"/>
      <c r="AN41" s="2"/>
      <c r="AO41" s="2"/>
    </row>
    <row r="42" spans="1:4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3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33"/>
      <c r="AN42" s="2"/>
      <c r="AO42" s="2"/>
    </row>
    <row r="43" spans="1:4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3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33"/>
      <c r="AN43" s="2"/>
      <c r="AO43" s="2"/>
    </row>
    <row r="44" spans="1:4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3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33"/>
      <c r="AN44" s="2"/>
      <c r="AO44" s="2"/>
    </row>
    <row r="45" spans="1:4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3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33"/>
      <c r="AN45" s="2"/>
      <c r="AO45" s="2"/>
    </row>
    <row r="46" spans="1:4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3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33"/>
      <c r="AN46" s="2"/>
      <c r="AO46" s="2"/>
    </row>
    <row r="47" spans="1:4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3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33"/>
      <c r="AN47" s="2"/>
      <c r="AO47" s="2"/>
    </row>
    <row r="48" spans="1:4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3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33"/>
      <c r="AN48" s="2"/>
      <c r="AO48" s="2"/>
    </row>
    <row r="49" spans="1:4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3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33"/>
      <c r="AN49" s="2"/>
      <c r="AO49" s="2"/>
    </row>
    <row r="50" spans="1:4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33"/>
      <c r="AN50" s="2"/>
      <c r="AO50" s="2"/>
    </row>
    <row r="51" spans="1:4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33"/>
      <c r="AN51" s="2"/>
      <c r="AO51" s="2"/>
    </row>
    <row r="52" spans="1:4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33"/>
      <c r="AN52" s="2"/>
      <c r="AO52" s="2"/>
    </row>
    <row r="53" spans="1:4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33"/>
      <c r="AN53" s="2"/>
      <c r="AO53" s="2"/>
    </row>
    <row r="54" spans="1:4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33"/>
      <c r="AN54" s="2"/>
      <c r="AO54" s="2"/>
    </row>
    <row r="55" spans="1:4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3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33"/>
      <c r="AN55" s="2"/>
      <c r="AO55" s="2"/>
    </row>
    <row r="56" spans="1:4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3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33"/>
      <c r="AN56" s="2"/>
      <c r="AO56" s="2"/>
    </row>
    <row r="57" spans="1:4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33"/>
      <c r="AN57" s="2"/>
      <c r="AO57" s="2"/>
    </row>
    <row r="58" spans="1:4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33"/>
      <c r="AN58" s="2"/>
      <c r="AO58" s="2"/>
    </row>
    <row r="59" spans="1:4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33"/>
      <c r="AN59" s="2"/>
      <c r="AO59" s="2"/>
    </row>
    <row r="60" spans="1:4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33"/>
      <c r="AN60" s="2"/>
      <c r="AO60" s="2"/>
    </row>
    <row r="61" spans="1:4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33"/>
      <c r="AN61" s="2"/>
      <c r="AO61" s="2"/>
    </row>
    <row r="62" spans="1:4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33"/>
      <c r="AN62" s="2"/>
      <c r="AO62" s="2"/>
    </row>
    <row r="63" spans="1:4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33"/>
      <c r="AN63" s="2"/>
      <c r="AO63" s="2"/>
    </row>
    <row r="64" spans="1:4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33"/>
      <c r="AN64" s="2"/>
      <c r="AO64" s="2"/>
    </row>
    <row r="65" spans="1:4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3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33"/>
      <c r="AN65" s="2"/>
      <c r="AO65" s="2"/>
    </row>
    <row r="66" spans="1:4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3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33"/>
      <c r="AN66" s="2"/>
      <c r="AO66" s="2"/>
    </row>
    <row r="67" spans="1:4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3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33"/>
      <c r="AN67" s="2"/>
      <c r="AO67" s="2"/>
    </row>
    <row r="68" spans="1:4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3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33"/>
      <c r="AN68" s="2"/>
      <c r="AO68" s="2"/>
    </row>
    <row r="69" spans="1:4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3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33"/>
      <c r="AN69" s="2"/>
      <c r="AO69" s="2"/>
    </row>
    <row r="70" spans="1:4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3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33"/>
      <c r="AN70" s="2"/>
      <c r="AO70" s="2"/>
    </row>
    <row r="71" spans="1:4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3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33"/>
      <c r="AN71" s="2"/>
      <c r="AO71" s="2"/>
    </row>
    <row r="72" spans="1:4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3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33"/>
      <c r="AN72" s="2"/>
      <c r="AO72" s="2"/>
    </row>
    <row r="73" spans="1:4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3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33"/>
      <c r="AN73" s="2"/>
      <c r="AO73" s="2"/>
    </row>
    <row r="74" spans="1:4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3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33"/>
      <c r="AN74" s="2"/>
      <c r="AO74" s="2"/>
    </row>
    <row r="75" spans="1:4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3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33"/>
      <c r="AN75" s="2"/>
      <c r="AO75" s="2"/>
    </row>
    <row r="76" spans="1:4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3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33"/>
      <c r="AN76" s="2"/>
      <c r="AO76" s="2"/>
    </row>
    <row r="77" spans="1:4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3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33"/>
      <c r="AN77" s="2"/>
      <c r="AO77" s="2"/>
    </row>
    <row r="78" spans="1:4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3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33"/>
      <c r="AN78" s="2"/>
      <c r="AO78" s="2"/>
    </row>
    <row r="79" spans="1:4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3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33"/>
      <c r="AN79" s="2"/>
      <c r="AO79" s="2"/>
    </row>
    <row r="80" spans="1:4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3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33"/>
      <c r="AN80" s="2"/>
      <c r="AO80" s="2"/>
    </row>
    <row r="81" spans="1:4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3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33"/>
      <c r="AN81" s="2"/>
      <c r="AO81" s="2"/>
    </row>
    <row r="82" spans="1:4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3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33"/>
      <c r="AN82" s="2"/>
      <c r="AO82" s="2"/>
    </row>
    <row r="83" spans="1:4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3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33"/>
      <c r="AN83" s="2"/>
      <c r="AO83" s="2"/>
    </row>
    <row r="84" spans="1:4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3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33"/>
      <c r="AN84" s="2"/>
      <c r="AO84" s="2"/>
    </row>
    <row r="85" spans="1:4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3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33"/>
      <c r="AN85" s="2"/>
      <c r="AO85" s="2"/>
    </row>
    <row r="86" spans="1:4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3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33"/>
      <c r="AN86" s="2"/>
      <c r="AO86" s="2"/>
    </row>
    <row r="87" spans="1:4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3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33"/>
      <c r="AN87" s="2"/>
      <c r="AO87" s="2"/>
    </row>
    <row r="88" spans="1:4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3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33"/>
      <c r="AN88" s="2"/>
      <c r="AO88" s="2"/>
    </row>
    <row r="89" spans="1:4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3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33"/>
      <c r="AN89" s="2"/>
      <c r="AO89" s="2"/>
    </row>
    <row r="90" spans="1:4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3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33"/>
      <c r="AN90" s="2"/>
      <c r="AO90" s="2"/>
    </row>
    <row r="91" spans="1:4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3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33"/>
      <c r="AN91" s="2"/>
      <c r="AO91" s="2"/>
    </row>
    <row r="92" spans="1:4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3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33"/>
      <c r="AN92" s="2"/>
      <c r="AO92" s="2"/>
    </row>
    <row r="93" spans="1:4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3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33"/>
      <c r="AN93" s="2"/>
      <c r="AO93" s="2"/>
    </row>
    <row r="94" spans="1:4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3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33"/>
      <c r="AN94" s="2"/>
      <c r="AO94" s="2"/>
    </row>
    <row r="95" spans="1:4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3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33"/>
      <c r="AN95" s="2"/>
      <c r="AO95" s="2"/>
    </row>
    <row r="96" spans="1:4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3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33"/>
      <c r="AN96" s="2"/>
      <c r="AO96" s="2"/>
    </row>
    <row r="97" spans="1:4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3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33"/>
      <c r="AN97" s="2"/>
      <c r="AO97" s="2"/>
    </row>
    <row r="98" spans="1:4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3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33"/>
      <c r="AN98" s="2"/>
      <c r="AO98" s="2"/>
    </row>
    <row r="99" spans="1:4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3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33"/>
      <c r="AN99" s="2"/>
      <c r="AO99" s="2"/>
    </row>
    <row r="100" spans="1:4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3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33"/>
      <c r="AN100" s="2"/>
      <c r="AO100" s="2"/>
    </row>
    <row r="101" spans="1:4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3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33"/>
      <c r="AN101" s="2"/>
      <c r="AO101" s="2"/>
    </row>
    <row r="102" spans="1:4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3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33"/>
      <c r="AN102" s="2"/>
      <c r="AO102" s="2"/>
    </row>
    <row r="103" spans="1:4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3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33"/>
      <c r="AN103" s="2"/>
      <c r="AO103" s="2"/>
    </row>
    <row r="104" spans="1:4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3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33"/>
      <c r="AN104" s="2"/>
      <c r="AO104" s="2"/>
    </row>
    <row r="105" spans="1:4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3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33"/>
      <c r="AN105" s="2"/>
      <c r="AO105" s="2"/>
    </row>
    <row r="106" spans="1:4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3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33"/>
      <c r="AN106" s="2"/>
      <c r="AO106" s="2"/>
    </row>
    <row r="107" spans="1:4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3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33"/>
      <c r="AN107" s="2"/>
      <c r="AO107" s="2"/>
    </row>
    <row r="108" spans="1:4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3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33"/>
      <c r="AN108" s="2"/>
      <c r="AO108" s="2"/>
    </row>
    <row r="109" spans="1:4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3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33"/>
      <c r="AN109" s="2"/>
      <c r="AO109" s="2"/>
    </row>
    <row r="110" spans="1:4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3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33"/>
      <c r="AN110" s="2"/>
      <c r="AO110" s="2"/>
    </row>
    <row r="111" spans="1:4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3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33"/>
      <c r="AN111" s="2"/>
      <c r="AO111" s="2"/>
    </row>
    <row r="112" spans="1:4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3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33"/>
      <c r="AN112" s="2"/>
      <c r="AO112" s="2"/>
    </row>
    <row r="113" spans="1:4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3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33"/>
      <c r="AN113" s="2"/>
      <c r="AO113" s="2"/>
    </row>
    <row r="114" spans="1:4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3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33"/>
      <c r="AN114" s="2"/>
      <c r="AO114" s="2"/>
    </row>
    <row r="115" spans="1:4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3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33"/>
      <c r="AN115" s="2"/>
      <c r="AO115" s="2"/>
    </row>
    <row r="116" spans="1:4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3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33"/>
      <c r="AN116" s="2"/>
      <c r="AO116" s="2"/>
    </row>
    <row r="117" spans="1:4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3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33"/>
      <c r="AN117" s="2"/>
      <c r="AO117" s="2"/>
    </row>
    <row r="118" spans="1:4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3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33"/>
      <c r="AN118" s="2"/>
      <c r="AO118" s="2"/>
    </row>
    <row r="119" spans="1:4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3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33"/>
      <c r="AN119" s="2"/>
      <c r="AO119" s="2"/>
    </row>
    <row r="120" spans="1:4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3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33"/>
      <c r="AN120" s="2"/>
      <c r="AO120" s="2"/>
    </row>
    <row r="121" spans="1:4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3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33"/>
      <c r="AN121" s="2"/>
      <c r="AO121" s="2"/>
    </row>
    <row r="122" spans="1:4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3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33"/>
      <c r="AN122" s="2"/>
      <c r="AO122" s="2"/>
    </row>
    <row r="123" spans="1:4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3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33"/>
      <c r="AN123" s="2"/>
      <c r="AO123" s="2"/>
    </row>
    <row r="124" spans="1:4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3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33"/>
      <c r="AN124" s="2"/>
      <c r="AO124" s="2"/>
    </row>
    <row r="125" spans="1:4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3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33"/>
      <c r="AN125" s="2"/>
      <c r="AO125" s="2"/>
    </row>
    <row r="126" spans="1:4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3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33"/>
      <c r="AN126" s="2"/>
      <c r="AO126" s="2"/>
    </row>
    <row r="127" spans="1:4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3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33"/>
      <c r="AN127" s="2"/>
      <c r="AO127" s="2"/>
    </row>
    <row r="128" spans="1:4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3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33"/>
      <c r="AN128" s="2"/>
      <c r="AO128" s="2"/>
    </row>
    <row r="129" spans="1:4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3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33"/>
      <c r="AN129" s="2"/>
      <c r="AO129" s="2"/>
    </row>
    <row r="130" spans="1:4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3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33"/>
      <c r="AN130" s="2"/>
      <c r="AO130" s="2"/>
    </row>
    <row r="131" spans="1:4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3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33"/>
      <c r="AN131" s="2"/>
      <c r="AO131" s="2"/>
    </row>
    <row r="132" spans="1:4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3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33"/>
      <c r="AN132" s="2"/>
      <c r="AO132" s="2"/>
    </row>
    <row r="133" spans="1:4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3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33"/>
      <c r="AN133" s="2"/>
      <c r="AO133" s="2"/>
    </row>
    <row r="134" spans="1:4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3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33"/>
      <c r="AN134" s="2"/>
      <c r="AO134" s="2"/>
    </row>
    <row r="135" spans="1:4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3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33"/>
      <c r="AN135" s="2"/>
      <c r="AO135" s="2"/>
    </row>
    <row r="136" spans="1:4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3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33"/>
      <c r="AN136" s="2"/>
      <c r="AO136" s="2"/>
    </row>
    <row r="137" spans="1:4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3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33"/>
      <c r="AN137" s="2"/>
      <c r="AO137" s="2"/>
    </row>
    <row r="138" spans="1:4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3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33"/>
      <c r="AN138" s="2"/>
      <c r="AO138" s="2"/>
    </row>
    <row r="139" spans="1:4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3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33"/>
      <c r="AN139" s="2"/>
      <c r="AO139" s="2"/>
    </row>
    <row r="140" spans="1:4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3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33"/>
      <c r="AN140" s="2"/>
      <c r="AO140" s="2"/>
    </row>
    <row r="141" spans="1:4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3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33"/>
      <c r="AN141" s="2"/>
      <c r="AO141" s="2"/>
    </row>
    <row r="142" spans="1:4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3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33"/>
      <c r="AN142" s="2"/>
      <c r="AO142" s="2"/>
    </row>
    <row r="143" spans="1:4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3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33"/>
      <c r="AN143" s="2"/>
      <c r="AO143" s="2"/>
    </row>
    <row r="144" spans="1:4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3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33"/>
      <c r="AN144" s="2"/>
      <c r="AO144" s="2"/>
    </row>
    <row r="145" spans="1:4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3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33"/>
      <c r="AN145" s="2"/>
      <c r="AO145" s="2"/>
    </row>
    <row r="146" spans="1:4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3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33"/>
      <c r="AN146" s="2"/>
      <c r="AO146" s="2"/>
    </row>
    <row r="147" spans="1:4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3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33"/>
      <c r="AN147" s="2"/>
      <c r="AO147" s="2"/>
    </row>
    <row r="148" spans="1:4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3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33"/>
      <c r="AN148" s="2"/>
      <c r="AO148" s="2"/>
    </row>
    <row r="149" spans="1:4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3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33"/>
      <c r="AN149" s="2"/>
      <c r="AO149" s="2"/>
    </row>
    <row r="150" spans="1:4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3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33"/>
      <c r="AN150" s="2"/>
      <c r="AO150" s="2"/>
    </row>
    <row r="151" spans="1:4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3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33"/>
      <c r="AN151" s="2"/>
      <c r="AO151" s="2"/>
    </row>
    <row r="152" spans="1:4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3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33"/>
      <c r="AN152" s="2"/>
      <c r="AO152" s="2"/>
    </row>
    <row r="153" spans="1:4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3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33"/>
      <c r="AN153" s="2"/>
      <c r="AO153" s="2"/>
    </row>
    <row r="154" spans="1:4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3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33"/>
      <c r="AN154" s="2"/>
      <c r="AO154" s="2"/>
    </row>
    <row r="155" spans="1:4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3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33"/>
      <c r="AN155" s="2"/>
      <c r="AO155" s="2"/>
    </row>
    <row r="156" spans="1:4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3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33"/>
      <c r="AN156" s="2"/>
      <c r="AO156" s="2"/>
    </row>
    <row r="157" spans="1:4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3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33"/>
      <c r="AN157" s="2"/>
      <c r="AO157" s="2"/>
    </row>
    <row r="158" spans="1:4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3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33"/>
      <c r="AN158" s="2"/>
      <c r="AO158" s="2"/>
    </row>
    <row r="159" spans="1:4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3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33"/>
      <c r="AN159" s="2"/>
      <c r="AO159" s="2"/>
    </row>
    <row r="160" spans="1:4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3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33"/>
      <c r="AN160" s="2"/>
      <c r="AO160" s="2"/>
    </row>
    <row r="161" spans="1:4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3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33"/>
      <c r="AN161" s="2"/>
      <c r="AO161" s="2"/>
    </row>
    <row r="162" spans="1:4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3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33"/>
      <c r="AN162" s="2"/>
      <c r="AO162" s="2"/>
    </row>
    <row r="163" spans="1:4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3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33"/>
      <c r="AN163" s="2"/>
      <c r="AO163" s="2"/>
    </row>
    <row r="164" spans="1:4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3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33"/>
      <c r="AN164" s="2"/>
      <c r="AO164" s="2"/>
    </row>
    <row r="165" spans="1:4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3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33"/>
      <c r="AN165" s="2"/>
      <c r="AO165" s="2"/>
    </row>
    <row r="166" spans="1:4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3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33"/>
      <c r="AN166" s="2"/>
      <c r="AO166" s="2"/>
    </row>
    <row r="167" spans="1:4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3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33"/>
      <c r="AN167" s="2"/>
      <c r="AO167" s="2"/>
    </row>
    <row r="168" spans="1:4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3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33"/>
      <c r="AN168" s="2"/>
      <c r="AO168" s="2"/>
    </row>
    <row r="169" spans="1:4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3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33"/>
      <c r="AN169" s="2"/>
      <c r="AO169" s="2"/>
    </row>
    <row r="170" spans="1:4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3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33"/>
      <c r="AN170" s="2"/>
      <c r="AO170" s="2"/>
    </row>
    <row r="171" spans="1:4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3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33"/>
      <c r="AN171" s="2"/>
      <c r="AO171" s="2"/>
    </row>
    <row r="172" spans="1:4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3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33"/>
      <c r="AN172" s="2"/>
      <c r="AO172" s="2"/>
    </row>
    <row r="173" spans="1:4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3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33"/>
      <c r="AN173" s="2"/>
      <c r="AO173" s="2"/>
    </row>
    <row r="174" spans="1:4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3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33"/>
      <c r="AN174" s="2"/>
      <c r="AO174" s="2"/>
    </row>
    <row r="175" spans="1:4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3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33"/>
      <c r="AN175" s="2"/>
      <c r="AO175" s="2"/>
    </row>
    <row r="176" spans="1:4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3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33"/>
      <c r="AN176" s="2"/>
      <c r="AO176" s="2"/>
    </row>
    <row r="177" spans="1:4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3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33"/>
      <c r="AN177" s="2"/>
      <c r="AO177" s="2"/>
    </row>
    <row r="178" spans="1:4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3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33"/>
      <c r="AN178" s="2"/>
      <c r="AO178" s="2"/>
    </row>
    <row r="179" spans="1:4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3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33"/>
      <c r="AN179" s="2"/>
      <c r="AO179" s="2"/>
    </row>
    <row r="180" spans="1:4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3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33"/>
      <c r="AN180" s="2"/>
      <c r="AO180" s="2"/>
    </row>
    <row r="181" spans="1:4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3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33"/>
      <c r="AN181" s="2"/>
      <c r="AO181" s="2"/>
    </row>
    <row r="182" spans="1:4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3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33"/>
      <c r="AN182" s="2"/>
      <c r="AO182" s="2"/>
    </row>
    <row r="183" spans="1:4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3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33"/>
      <c r="AN183" s="2"/>
      <c r="AO183" s="2"/>
    </row>
    <row r="184" spans="1:4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3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33"/>
      <c r="AN184" s="2"/>
      <c r="AO184" s="2"/>
    </row>
    <row r="185" spans="1:4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3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33"/>
      <c r="AN185" s="2"/>
      <c r="AO185" s="2"/>
    </row>
    <row r="186" spans="1:4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3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33"/>
      <c r="AN186" s="2"/>
      <c r="AO186" s="2"/>
    </row>
    <row r="187" spans="1:4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3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33"/>
      <c r="AN187" s="2"/>
      <c r="AO187" s="2"/>
    </row>
    <row r="188" spans="1:4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3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33"/>
      <c r="AN188" s="2"/>
      <c r="AO188" s="2"/>
    </row>
    <row r="189" spans="1:4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3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33"/>
      <c r="AN189" s="2"/>
      <c r="AO189" s="2"/>
    </row>
    <row r="190" spans="1:4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3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33"/>
      <c r="AN190" s="2"/>
      <c r="AO190" s="2"/>
    </row>
    <row r="191" spans="1:4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3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33"/>
      <c r="AN191" s="2"/>
      <c r="AO191" s="2"/>
    </row>
    <row r="192" spans="1:4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3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33"/>
      <c r="AN192" s="2"/>
      <c r="AO192" s="2"/>
    </row>
    <row r="193" spans="1:4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3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33"/>
      <c r="AN193" s="2"/>
      <c r="AO193" s="2"/>
    </row>
    <row r="194" spans="1:4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3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33"/>
      <c r="AN194" s="2"/>
      <c r="AO194" s="2"/>
    </row>
    <row r="195" spans="1:4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3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33"/>
      <c r="AN195" s="2"/>
      <c r="AO195" s="2"/>
    </row>
    <row r="196" spans="1:4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3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33"/>
      <c r="AN196" s="2"/>
      <c r="AO196" s="2"/>
    </row>
    <row r="197" spans="1:4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3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33"/>
      <c r="AN197" s="2"/>
      <c r="AO197" s="2"/>
    </row>
    <row r="198" spans="1:4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3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33"/>
      <c r="AN198" s="2"/>
      <c r="AO198" s="2"/>
    </row>
    <row r="199" spans="1:4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3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33"/>
      <c r="AN199" s="2"/>
      <c r="AO199" s="2"/>
    </row>
    <row r="200" spans="1:4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3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33"/>
      <c r="AN200" s="2"/>
      <c r="AO200" s="2"/>
    </row>
  </sheetData>
  <mergeCells count="39">
    <mergeCell ref="AI6:AI8"/>
    <mergeCell ref="AB6:AC8"/>
    <mergeCell ref="AD6:AD8"/>
    <mergeCell ref="AE6:AE8"/>
    <mergeCell ref="AF6:AF8"/>
    <mergeCell ref="X6:X8"/>
    <mergeCell ref="K6:K8"/>
    <mergeCell ref="AL6:AL8"/>
    <mergeCell ref="AJ6:AJ8"/>
    <mergeCell ref="AK6:AK8"/>
    <mergeCell ref="O6:P8"/>
    <mergeCell ref="Q6:Q8"/>
    <mergeCell ref="R6:R8"/>
    <mergeCell ref="S6:S8"/>
    <mergeCell ref="T6:T8"/>
    <mergeCell ref="U6:U8"/>
    <mergeCell ref="V6:V8"/>
    <mergeCell ref="Y6:Y8"/>
    <mergeCell ref="W6:W8"/>
    <mergeCell ref="AG6:AG8"/>
    <mergeCell ref="AH6:AH8"/>
    <mergeCell ref="AB1:AL1"/>
    <mergeCell ref="AB2:AL2"/>
    <mergeCell ref="AB3:AL3"/>
    <mergeCell ref="A1:K1"/>
    <mergeCell ref="A2:K2"/>
    <mergeCell ref="A3:K3"/>
    <mergeCell ref="O1:Y1"/>
    <mergeCell ref="O2:Y2"/>
    <mergeCell ref="O3:Y3"/>
    <mergeCell ref="A6:B8"/>
    <mergeCell ref="C6:C8"/>
    <mergeCell ref="D6:D8"/>
    <mergeCell ref="E6:E8"/>
    <mergeCell ref="J6:J8"/>
    <mergeCell ref="F6:F8"/>
    <mergeCell ref="G6:G8"/>
    <mergeCell ref="H6:H8"/>
    <mergeCell ref="I6:I8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97" firstPageNumber="26" fitToWidth="0" orientation="landscape" useFirstPageNumber="1" r:id="rId1"/>
  <headerFooter scaleWithDoc="0">
    <oddHeader>&amp;LCEB/2015/HLCM/HR/19</oddHeader>
    <oddFooter>&amp;CPage &amp;P</oddFooter>
  </headerFooter>
  <colBreaks count="2" manualBreakCount="2">
    <brk id="12" max="1048575" man="1"/>
    <brk id="25" max="18" man="1"/>
  </colBreaks>
  <extLst>
    <ext xmlns:mx="http://schemas.microsoft.com/office/mac/excel/2008/main" uri="{64002731-A6B0-56B0-2670-7721B7C09600}">
      <mx:PLV Mode="1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>
    <pageSetUpPr fitToPage="1"/>
  </sheetPr>
  <dimension ref="A1:AP1004"/>
  <sheetViews>
    <sheetView view="pageLayout" workbookViewId="0">
      <selection sqref="A1:K1"/>
    </sheetView>
  </sheetViews>
  <sheetFormatPr defaultColWidth="8.85546875" defaultRowHeight="12.75" x14ac:dyDescent="0.2"/>
  <cols>
    <col min="1" max="1" width="4.7109375" customWidth="1"/>
    <col min="2" max="2" width="10" customWidth="1"/>
    <col min="3" max="11" width="6.7109375" customWidth="1"/>
    <col min="12" max="12" width="9.7109375" customWidth="1"/>
    <col min="15" max="15" width="4.7109375" customWidth="1"/>
    <col min="16" max="16" width="10" customWidth="1"/>
    <col min="17" max="25" width="6.7109375" customWidth="1"/>
    <col min="26" max="26" width="9.7109375" customWidth="1"/>
    <col min="29" max="29" width="4.85546875" customWidth="1"/>
    <col min="30" max="30" width="10" customWidth="1"/>
    <col min="31" max="39" width="6.7109375" customWidth="1"/>
    <col min="40" max="40" width="8.85546875" customWidth="1"/>
  </cols>
  <sheetData>
    <row r="1" spans="1:42" x14ac:dyDescent="0.2">
      <c r="A1" s="85" t="s">
        <v>106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33"/>
      <c r="O1" s="85" t="s">
        <v>107</v>
      </c>
      <c r="P1" s="85"/>
      <c r="Q1" s="85"/>
      <c r="R1" s="85"/>
      <c r="S1" s="85"/>
      <c r="T1" s="85"/>
      <c r="U1" s="85"/>
      <c r="V1" s="85"/>
      <c r="W1" s="85"/>
      <c r="X1" s="85"/>
      <c r="Y1" s="85"/>
      <c r="Z1" s="33"/>
      <c r="AA1" s="2"/>
      <c r="AC1" s="85" t="s">
        <v>108</v>
      </c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33"/>
      <c r="AO1" s="2"/>
      <c r="AP1" s="2"/>
    </row>
    <row r="2" spans="1:42" x14ac:dyDescent="0.2">
      <c r="A2" s="86" t="s">
        <v>35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33"/>
      <c r="O2" s="86" t="s">
        <v>36</v>
      </c>
      <c r="P2" s="86"/>
      <c r="Q2" s="86"/>
      <c r="R2" s="86"/>
      <c r="S2" s="86"/>
      <c r="T2" s="86"/>
      <c r="U2" s="86"/>
      <c r="V2" s="86"/>
      <c r="W2" s="86"/>
      <c r="X2" s="86"/>
      <c r="Y2" s="86"/>
      <c r="Z2" s="33"/>
      <c r="AA2" s="2"/>
      <c r="AC2" s="86" t="s">
        <v>37</v>
      </c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33"/>
      <c r="AO2" s="2"/>
      <c r="AP2" s="2"/>
    </row>
    <row r="3" spans="1:42" x14ac:dyDescent="0.2">
      <c r="A3" s="86" t="s">
        <v>1066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33"/>
      <c r="O3" s="86" t="s">
        <v>1066</v>
      </c>
      <c r="P3" s="86"/>
      <c r="Q3" s="86"/>
      <c r="R3" s="86"/>
      <c r="S3" s="86"/>
      <c r="T3" s="86"/>
      <c r="U3" s="86"/>
      <c r="V3" s="86"/>
      <c r="W3" s="86"/>
      <c r="X3" s="86"/>
      <c r="Y3" s="86"/>
      <c r="Z3" s="33"/>
      <c r="AA3" s="2"/>
      <c r="AC3" s="86" t="s">
        <v>1066</v>
      </c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33"/>
      <c r="AO3" s="2"/>
      <c r="AP3" s="2"/>
    </row>
    <row r="4" spans="1:42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33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33"/>
      <c r="AA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33"/>
      <c r="AO4" s="2"/>
      <c r="AP4" s="2"/>
    </row>
    <row r="5" spans="1:42" ht="13.5" thickBo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33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33"/>
      <c r="AA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33"/>
      <c r="AO5" s="2"/>
      <c r="AP5" s="2"/>
    </row>
    <row r="6" spans="1:42" s="79" customFormat="1" x14ac:dyDescent="0.2">
      <c r="A6" s="147" t="s">
        <v>122</v>
      </c>
      <c r="B6" s="103"/>
      <c r="C6" s="182" t="s">
        <v>9</v>
      </c>
      <c r="D6" s="183" t="s">
        <v>10</v>
      </c>
      <c r="E6" s="183" t="s">
        <v>11</v>
      </c>
      <c r="F6" s="183" t="s">
        <v>12</v>
      </c>
      <c r="G6" s="183" t="s">
        <v>13</v>
      </c>
      <c r="H6" s="183" t="s">
        <v>14</v>
      </c>
      <c r="I6" s="183" t="s">
        <v>15</v>
      </c>
      <c r="J6" s="184" t="s">
        <v>16</v>
      </c>
      <c r="K6" s="107" t="s">
        <v>2</v>
      </c>
      <c r="L6" s="82"/>
      <c r="O6" s="147" t="s">
        <v>122</v>
      </c>
      <c r="P6" s="103"/>
      <c r="Q6" s="182" t="s">
        <v>9</v>
      </c>
      <c r="R6" s="183" t="s">
        <v>10</v>
      </c>
      <c r="S6" s="183" t="s">
        <v>11</v>
      </c>
      <c r="T6" s="183" t="s">
        <v>12</v>
      </c>
      <c r="U6" s="183" t="s">
        <v>13</v>
      </c>
      <c r="V6" s="183" t="s">
        <v>14</v>
      </c>
      <c r="W6" s="183" t="s">
        <v>15</v>
      </c>
      <c r="X6" s="184" t="s">
        <v>16</v>
      </c>
      <c r="Y6" s="107" t="s">
        <v>2</v>
      </c>
      <c r="Z6" s="82"/>
      <c r="AA6" s="81"/>
      <c r="AC6" s="147" t="s">
        <v>122</v>
      </c>
      <c r="AD6" s="103"/>
      <c r="AE6" s="182" t="s">
        <v>9</v>
      </c>
      <c r="AF6" s="183" t="s">
        <v>10</v>
      </c>
      <c r="AG6" s="183" t="s">
        <v>11</v>
      </c>
      <c r="AH6" s="183" t="s">
        <v>12</v>
      </c>
      <c r="AI6" s="183" t="s">
        <v>13</v>
      </c>
      <c r="AJ6" s="183" t="s">
        <v>14</v>
      </c>
      <c r="AK6" s="183" t="s">
        <v>15</v>
      </c>
      <c r="AL6" s="184" t="s">
        <v>16</v>
      </c>
      <c r="AM6" s="107" t="s">
        <v>2</v>
      </c>
      <c r="AN6" s="82"/>
      <c r="AO6" s="81"/>
      <c r="AP6" s="81"/>
    </row>
    <row r="7" spans="1:42" s="79" customFormat="1" x14ac:dyDescent="0.2">
      <c r="A7" s="148"/>
      <c r="B7" s="104"/>
      <c r="C7" s="185"/>
      <c r="D7" s="186"/>
      <c r="E7" s="186"/>
      <c r="F7" s="186"/>
      <c r="G7" s="186"/>
      <c r="H7" s="186"/>
      <c r="I7" s="186"/>
      <c r="J7" s="187"/>
      <c r="K7" s="108"/>
      <c r="L7" s="82"/>
      <c r="O7" s="148"/>
      <c r="P7" s="104"/>
      <c r="Q7" s="185"/>
      <c r="R7" s="186"/>
      <c r="S7" s="186"/>
      <c r="T7" s="186"/>
      <c r="U7" s="186"/>
      <c r="V7" s="186"/>
      <c r="W7" s="186"/>
      <c r="X7" s="187"/>
      <c r="Y7" s="108"/>
      <c r="Z7" s="82"/>
      <c r="AA7" s="81"/>
      <c r="AC7" s="148"/>
      <c r="AD7" s="104"/>
      <c r="AE7" s="185"/>
      <c r="AF7" s="186"/>
      <c r="AG7" s="186"/>
      <c r="AH7" s="186"/>
      <c r="AI7" s="186"/>
      <c r="AJ7" s="186"/>
      <c r="AK7" s="186"/>
      <c r="AL7" s="187"/>
      <c r="AM7" s="108"/>
      <c r="AN7" s="82"/>
      <c r="AO7" s="81"/>
      <c r="AP7" s="81"/>
    </row>
    <row r="8" spans="1:42" s="79" customFormat="1" ht="13.5" thickBot="1" x14ac:dyDescent="0.25">
      <c r="A8" s="148"/>
      <c r="B8" s="104"/>
      <c r="C8" s="188"/>
      <c r="D8" s="189"/>
      <c r="E8" s="189"/>
      <c r="F8" s="189"/>
      <c r="G8" s="189"/>
      <c r="H8" s="189"/>
      <c r="I8" s="189"/>
      <c r="J8" s="190"/>
      <c r="K8" s="108"/>
      <c r="L8" s="82"/>
      <c r="O8" s="148"/>
      <c r="P8" s="104"/>
      <c r="Q8" s="188"/>
      <c r="R8" s="189"/>
      <c r="S8" s="189"/>
      <c r="T8" s="189"/>
      <c r="U8" s="189"/>
      <c r="V8" s="189"/>
      <c r="W8" s="189"/>
      <c r="X8" s="190"/>
      <c r="Y8" s="108"/>
      <c r="Z8" s="82"/>
      <c r="AA8" s="81"/>
      <c r="AC8" s="148"/>
      <c r="AD8" s="104"/>
      <c r="AE8" s="188"/>
      <c r="AF8" s="189"/>
      <c r="AG8" s="189"/>
      <c r="AH8" s="189"/>
      <c r="AI8" s="189"/>
      <c r="AJ8" s="189"/>
      <c r="AK8" s="189"/>
      <c r="AL8" s="190"/>
      <c r="AM8" s="108"/>
      <c r="AN8" s="82"/>
      <c r="AO8" s="81"/>
      <c r="AP8" s="81"/>
    </row>
    <row r="9" spans="1:42" x14ac:dyDescent="0.2">
      <c r="A9" s="35"/>
      <c r="B9" s="38" t="s">
        <v>124</v>
      </c>
      <c r="C9" s="3">
        <v>4</v>
      </c>
      <c r="D9" s="4">
        <v>502</v>
      </c>
      <c r="E9" s="4">
        <v>2059</v>
      </c>
      <c r="F9" s="4">
        <v>2073</v>
      </c>
      <c r="G9" s="4">
        <v>1090</v>
      </c>
      <c r="H9" s="4">
        <v>345</v>
      </c>
      <c r="I9" s="4">
        <v>124</v>
      </c>
      <c r="J9" s="18">
        <v>106</v>
      </c>
      <c r="K9" s="20">
        <f t="shared" ref="K9:K43" si="0">SUM(C9:J9)</f>
        <v>6303</v>
      </c>
      <c r="L9" s="33"/>
      <c r="O9" s="35"/>
      <c r="P9" s="38" t="s">
        <v>124</v>
      </c>
      <c r="Q9" s="3">
        <v>10</v>
      </c>
      <c r="R9" s="4">
        <v>624</v>
      </c>
      <c r="S9" s="4">
        <v>1567</v>
      </c>
      <c r="T9" s="4">
        <v>1301</v>
      </c>
      <c r="U9" s="4">
        <v>547</v>
      </c>
      <c r="V9" s="4">
        <v>156</v>
      </c>
      <c r="W9" s="4">
        <v>44</v>
      </c>
      <c r="X9" s="18">
        <v>32</v>
      </c>
      <c r="Y9" s="20">
        <f t="shared" ref="Y9:Y43" si="1">SUM(Q9:X9)</f>
        <v>4281</v>
      </c>
      <c r="Z9" s="33"/>
      <c r="AA9" s="1"/>
      <c r="AC9" s="35"/>
      <c r="AD9" s="38" t="s">
        <v>124</v>
      </c>
      <c r="AE9" s="3">
        <v>71</v>
      </c>
      <c r="AF9" s="4">
        <v>55</v>
      </c>
      <c r="AG9" s="4">
        <v>43</v>
      </c>
      <c r="AH9" s="4">
        <v>39</v>
      </c>
      <c r="AI9" s="4">
        <v>33</v>
      </c>
      <c r="AJ9" s="4">
        <v>31</v>
      </c>
      <c r="AK9" s="4">
        <v>26</v>
      </c>
      <c r="AL9" s="18">
        <v>23</v>
      </c>
      <c r="AM9" s="20">
        <v>40</v>
      </c>
      <c r="AN9" s="33"/>
      <c r="AO9" s="2"/>
      <c r="AP9" s="2"/>
    </row>
    <row r="10" spans="1:42" x14ac:dyDescent="0.2">
      <c r="A10" s="41"/>
      <c r="B10" s="49" t="s">
        <v>3</v>
      </c>
      <c r="C10" s="44">
        <v>1</v>
      </c>
      <c r="D10" s="45">
        <v>72</v>
      </c>
      <c r="E10" s="45">
        <v>285</v>
      </c>
      <c r="F10" s="45">
        <v>447</v>
      </c>
      <c r="G10" s="45">
        <v>403</v>
      </c>
      <c r="H10" s="45">
        <v>138</v>
      </c>
      <c r="I10" s="45">
        <v>52</v>
      </c>
      <c r="J10" s="47">
        <v>8</v>
      </c>
      <c r="K10" s="64">
        <f t="shared" si="0"/>
        <v>1406</v>
      </c>
      <c r="L10" s="33"/>
      <c r="O10" s="41"/>
      <c r="P10" s="49" t="s">
        <v>3</v>
      </c>
      <c r="Q10" s="44">
        <v>2</v>
      </c>
      <c r="R10" s="45">
        <v>133</v>
      </c>
      <c r="S10" s="45">
        <v>265</v>
      </c>
      <c r="T10" s="45">
        <v>302</v>
      </c>
      <c r="U10" s="45">
        <v>241</v>
      </c>
      <c r="V10" s="45">
        <v>92</v>
      </c>
      <c r="W10" s="45">
        <v>21</v>
      </c>
      <c r="X10" s="47">
        <v>6</v>
      </c>
      <c r="Y10" s="64">
        <f t="shared" si="1"/>
        <v>1062</v>
      </c>
      <c r="Z10" s="33"/>
      <c r="AA10" s="2"/>
      <c r="AC10" s="41"/>
      <c r="AD10" s="49" t="s">
        <v>3</v>
      </c>
      <c r="AE10" s="44">
        <v>67</v>
      </c>
      <c r="AF10" s="45">
        <v>65</v>
      </c>
      <c r="AG10" s="45">
        <v>48</v>
      </c>
      <c r="AH10" s="45">
        <v>40</v>
      </c>
      <c r="AI10" s="45">
        <v>37</v>
      </c>
      <c r="AJ10" s="45">
        <v>40</v>
      </c>
      <c r="AK10" s="45">
        <v>29</v>
      </c>
      <c r="AL10" s="47">
        <v>43</v>
      </c>
      <c r="AM10" s="64">
        <v>43</v>
      </c>
      <c r="AN10" s="33"/>
      <c r="AO10" s="2"/>
      <c r="AP10" s="2"/>
    </row>
    <row r="11" spans="1:42" x14ac:dyDescent="0.2">
      <c r="A11" s="39"/>
      <c r="B11" s="51" t="s">
        <v>125</v>
      </c>
      <c r="C11" s="7">
        <v>0</v>
      </c>
      <c r="D11" s="8">
        <v>16</v>
      </c>
      <c r="E11" s="8">
        <v>60</v>
      </c>
      <c r="F11" s="8">
        <v>106</v>
      </c>
      <c r="G11" s="8">
        <v>103</v>
      </c>
      <c r="H11" s="8">
        <v>33</v>
      </c>
      <c r="I11" s="8">
        <v>8</v>
      </c>
      <c r="J11" s="17">
        <v>1</v>
      </c>
      <c r="K11" s="15">
        <f t="shared" si="0"/>
        <v>327</v>
      </c>
      <c r="L11" s="33"/>
      <c r="O11" s="39"/>
      <c r="P11" s="51" t="s">
        <v>125</v>
      </c>
      <c r="Q11" s="7">
        <v>0</v>
      </c>
      <c r="R11" s="8">
        <v>35</v>
      </c>
      <c r="S11" s="8">
        <v>68</v>
      </c>
      <c r="T11" s="8">
        <v>90</v>
      </c>
      <c r="U11" s="8">
        <v>100</v>
      </c>
      <c r="V11" s="8">
        <v>31</v>
      </c>
      <c r="W11" s="8">
        <v>5</v>
      </c>
      <c r="X11" s="17">
        <v>2</v>
      </c>
      <c r="Y11" s="15">
        <f t="shared" si="1"/>
        <v>331</v>
      </c>
      <c r="Z11" s="33"/>
      <c r="AA11" s="2"/>
      <c r="AC11" s="39"/>
      <c r="AD11" s="51" t="s">
        <v>125</v>
      </c>
      <c r="AE11" s="7">
        <v>0</v>
      </c>
      <c r="AF11" s="8">
        <v>69</v>
      </c>
      <c r="AG11" s="8">
        <v>53</v>
      </c>
      <c r="AH11" s="8">
        <v>46</v>
      </c>
      <c r="AI11" s="8">
        <v>49</v>
      </c>
      <c r="AJ11" s="8">
        <v>48</v>
      </c>
      <c r="AK11" s="8">
        <v>38</v>
      </c>
      <c r="AL11" s="17">
        <v>67</v>
      </c>
      <c r="AM11" s="15">
        <v>50</v>
      </c>
      <c r="AN11" s="33"/>
      <c r="AO11" s="2"/>
      <c r="AP11" s="2"/>
    </row>
    <row r="12" spans="1:42" x14ac:dyDescent="0.2">
      <c r="A12" s="41"/>
      <c r="B12" s="49" t="s">
        <v>126</v>
      </c>
      <c r="C12" s="44">
        <v>0</v>
      </c>
      <c r="D12" s="45">
        <v>30</v>
      </c>
      <c r="E12" s="45">
        <v>139</v>
      </c>
      <c r="F12" s="45">
        <v>86</v>
      </c>
      <c r="G12" s="45">
        <v>59</v>
      </c>
      <c r="H12" s="45">
        <v>9</v>
      </c>
      <c r="I12" s="45">
        <v>0</v>
      </c>
      <c r="J12" s="47">
        <v>1</v>
      </c>
      <c r="K12" s="64">
        <f t="shared" si="0"/>
        <v>324</v>
      </c>
      <c r="L12" s="33"/>
      <c r="O12" s="41"/>
      <c r="P12" s="49" t="s">
        <v>126</v>
      </c>
      <c r="Q12" s="44">
        <v>0</v>
      </c>
      <c r="R12" s="45">
        <v>38</v>
      </c>
      <c r="S12" s="45">
        <v>54</v>
      </c>
      <c r="T12" s="45">
        <v>38</v>
      </c>
      <c r="U12" s="45">
        <v>19</v>
      </c>
      <c r="V12" s="45">
        <v>0</v>
      </c>
      <c r="W12" s="45">
        <v>0</v>
      </c>
      <c r="X12" s="47">
        <v>1</v>
      </c>
      <c r="Y12" s="64">
        <f t="shared" si="1"/>
        <v>150</v>
      </c>
      <c r="Z12" s="33"/>
      <c r="AA12" s="2"/>
      <c r="AC12" s="41"/>
      <c r="AD12" s="49" t="s">
        <v>126</v>
      </c>
      <c r="AE12" s="44">
        <v>0</v>
      </c>
      <c r="AF12" s="45">
        <v>56</v>
      </c>
      <c r="AG12" s="45">
        <v>28</v>
      </c>
      <c r="AH12" s="45">
        <v>31</v>
      </c>
      <c r="AI12" s="45">
        <v>24</v>
      </c>
      <c r="AJ12" s="45">
        <v>0</v>
      </c>
      <c r="AK12" s="45">
        <v>0</v>
      </c>
      <c r="AL12" s="47">
        <v>50</v>
      </c>
      <c r="AM12" s="64">
        <v>32</v>
      </c>
      <c r="AN12" s="33"/>
      <c r="AO12" s="2"/>
      <c r="AP12" s="2"/>
    </row>
    <row r="13" spans="1:42" x14ac:dyDescent="0.2">
      <c r="A13" s="39"/>
      <c r="B13" s="51" t="s">
        <v>127</v>
      </c>
      <c r="C13" s="7">
        <v>3</v>
      </c>
      <c r="D13" s="8">
        <v>121</v>
      </c>
      <c r="E13" s="8">
        <v>429</v>
      </c>
      <c r="F13" s="8">
        <v>343</v>
      </c>
      <c r="G13" s="8">
        <v>125</v>
      </c>
      <c r="H13" s="8">
        <v>55</v>
      </c>
      <c r="I13" s="8">
        <v>16</v>
      </c>
      <c r="J13" s="17">
        <v>3</v>
      </c>
      <c r="K13" s="15">
        <f t="shared" si="0"/>
        <v>1095</v>
      </c>
      <c r="L13" s="33"/>
      <c r="O13" s="39"/>
      <c r="P13" s="51" t="s">
        <v>127</v>
      </c>
      <c r="Q13" s="7">
        <v>0</v>
      </c>
      <c r="R13" s="8">
        <v>134</v>
      </c>
      <c r="S13" s="8">
        <v>301</v>
      </c>
      <c r="T13" s="8">
        <v>251</v>
      </c>
      <c r="U13" s="8">
        <v>86</v>
      </c>
      <c r="V13" s="8">
        <v>37</v>
      </c>
      <c r="W13" s="8">
        <v>13</v>
      </c>
      <c r="X13" s="17">
        <v>1</v>
      </c>
      <c r="Y13" s="15">
        <f t="shared" si="1"/>
        <v>823</v>
      </c>
      <c r="Z13" s="33"/>
      <c r="AA13" s="2"/>
      <c r="AC13" s="39"/>
      <c r="AD13" s="51" t="s">
        <v>127</v>
      </c>
      <c r="AE13" s="7">
        <v>0</v>
      </c>
      <c r="AF13" s="8">
        <v>53</v>
      </c>
      <c r="AG13" s="8">
        <v>41</v>
      </c>
      <c r="AH13" s="8">
        <v>42</v>
      </c>
      <c r="AI13" s="8">
        <v>41</v>
      </c>
      <c r="AJ13" s="8">
        <v>40</v>
      </c>
      <c r="AK13" s="8">
        <v>45</v>
      </c>
      <c r="AL13" s="17">
        <v>25</v>
      </c>
      <c r="AM13" s="15">
        <v>43</v>
      </c>
      <c r="AN13" s="33"/>
      <c r="AO13" s="2"/>
      <c r="AP13" s="2"/>
    </row>
    <row r="14" spans="1:42" x14ac:dyDescent="0.2">
      <c r="A14" s="41"/>
      <c r="B14" s="49" t="s">
        <v>128</v>
      </c>
      <c r="C14" s="44">
        <v>5</v>
      </c>
      <c r="D14" s="45">
        <v>120</v>
      </c>
      <c r="E14" s="45">
        <v>581</v>
      </c>
      <c r="F14" s="45">
        <v>597</v>
      </c>
      <c r="G14" s="45">
        <v>325</v>
      </c>
      <c r="H14" s="45">
        <v>57</v>
      </c>
      <c r="I14" s="45">
        <v>22</v>
      </c>
      <c r="J14" s="47">
        <v>3</v>
      </c>
      <c r="K14" s="64">
        <f t="shared" si="0"/>
        <v>1710</v>
      </c>
      <c r="L14" s="33"/>
      <c r="O14" s="41"/>
      <c r="P14" s="49" t="s">
        <v>128</v>
      </c>
      <c r="Q14" s="44">
        <v>6</v>
      </c>
      <c r="R14" s="45">
        <v>208</v>
      </c>
      <c r="S14" s="45">
        <v>525</v>
      </c>
      <c r="T14" s="45">
        <v>548</v>
      </c>
      <c r="U14" s="45">
        <v>281</v>
      </c>
      <c r="V14" s="45">
        <v>38</v>
      </c>
      <c r="W14" s="45">
        <v>16</v>
      </c>
      <c r="X14" s="47">
        <v>2</v>
      </c>
      <c r="Y14" s="64">
        <f t="shared" si="1"/>
        <v>1624</v>
      </c>
      <c r="Z14" s="33"/>
      <c r="AA14" s="2"/>
      <c r="AC14" s="41"/>
      <c r="AD14" s="49" t="s">
        <v>128</v>
      </c>
      <c r="AE14" s="44">
        <v>55</v>
      </c>
      <c r="AF14" s="45">
        <v>63</v>
      </c>
      <c r="AG14" s="45">
        <v>47</v>
      </c>
      <c r="AH14" s="45">
        <v>48</v>
      </c>
      <c r="AI14" s="45">
        <v>46</v>
      </c>
      <c r="AJ14" s="45">
        <v>40</v>
      </c>
      <c r="AK14" s="45">
        <v>42</v>
      </c>
      <c r="AL14" s="47">
        <v>40</v>
      </c>
      <c r="AM14" s="64">
        <v>49</v>
      </c>
      <c r="AN14" s="33"/>
      <c r="AO14" s="2"/>
      <c r="AP14" s="2"/>
    </row>
    <row r="15" spans="1:42" x14ac:dyDescent="0.2">
      <c r="A15" s="39"/>
      <c r="B15" s="51" t="s">
        <v>931</v>
      </c>
      <c r="C15" s="7">
        <v>0</v>
      </c>
      <c r="D15" s="8">
        <v>5</v>
      </c>
      <c r="E15" s="8">
        <v>22</v>
      </c>
      <c r="F15" s="8">
        <v>22</v>
      </c>
      <c r="G15" s="8">
        <v>18</v>
      </c>
      <c r="H15" s="8">
        <v>5</v>
      </c>
      <c r="I15" s="8">
        <v>1</v>
      </c>
      <c r="J15" s="17">
        <v>0</v>
      </c>
      <c r="K15" s="15">
        <f t="shared" si="0"/>
        <v>73</v>
      </c>
      <c r="L15" s="33"/>
      <c r="O15" s="39"/>
      <c r="P15" s="51" t="s">
        <v>931</v>
      </c>
      <c r="Q15" s="7">
        <v>0</v>
      </c>
      <c r="R15" s="8">
        <v>33</v>
      </c>
      <c r="S15" s="8">
        <v>60</v>
      </c>
      <c r="T15" s="8">
        <v>73</v>
      </c>
      <c r="U15" s="8">
        <v>69</v>
      </c>
      <c r="V15" s="8">
        <v>18</v>
      </c>
      <c r="W15" s="8">
        <v>4</v>
      </c>
      <c r="X15" s="17">
        <v>2</v>
      </c>
      <c r="Y15" s="15">
        <f t="shared" si="1"/>
        <v>259</v>
      </c>
      <c r="Z15" s="33"/>
      <c r="AA15" s="2"/>
      <c r="AC15" s="39"/>
      <c r="AD15" s="51" t="s">
        <v>931</v>
      </c>
      <c r="AE15" s="7">
        <v>0</v>
      </c>
      <c r="AF15" s="8">
        <v>87</v>
      </c>
      <c r="AG15" s="8">
        <v>73</v>
      </c>
      <c r="AH15" s="8">
        <v>77</v>
      </c>
      <c r="AI15" s="8">
        <v>79</v>
      </c>
      <c r="AJ15" s="8">
        <v>78</v>
      </c>
      <c r="AK15" s="8">
        <v>80</v>
      </c>
      <c r="AL15" s="17">
        <v>100</v>
      </c>
      <c r="AM15" s="15">
        <v>78</v>
      </c>
      <c r="AN15" s="33"/>
      <c r="AO15" s="2"/>
      <c r="AP15" s="2"/>
    </row>
    <row r="16" spans="1:42" x14ac:dyDescent="0.2">
      <c r="A16" s="41"/>
      <c r="B16" s="49" t="s">
        <v>129</v>
      </c>
      <c r="C16" s="44">
        <v>0</v>
      </c>
      <c r="D16" s="45">
        <v>3</v>
      </c>
      <c r="E16" s="45">
        <v>4</v>
      </c>
      <c r="F16" s="45">
        <v>1</v>
      </c>
      <c r="G16" s="45">
        <v>8</v>
      </c>
      <c r="H16" s="45">
        <v>3</v>
      </c>
      <c r="I16" s="45">
        <v>0</v>
      </c>
      <c r="J16" s="47">
        <v>0</v>
      </c>
      <c r="K16" s="64">
        <f t="shared" si="0"/>
        <v>19</v>
      </c>
      <c r="L16" s="33"/>
      <c r="O16" s="41"/>
      <c r="P16" s="49" t="s">
        <v>129</v>
      </c>
      <c r="Q16" s="44">
        <v>0</v>
      </c>
      <c r="R16" s="45">
        <v>2</v>
      </c>
      <c r="S16" s="45">
        <v>2</v>
      </c>
      <c r="T16" s="45">
        <v>1</v>
      </c>
      <c r="U16" s="45">
        <v>5</v>
      </c>
      <c r="V16" s="45">
        <v>1</v>
      </c>
      <c r="W16" s="45">
        <v>1</v>
      </c>
      <c r="X16" s="47">
        <v>0</v>
      </c>
      <c r="Y16" s="64">
        <f t="shared" si="1"/>
        <v>12</v>
      </c>
      <c r="Z16" s="33"/>
      <c r="AA16" s="2"/>
      <c r="AC16" s="41"/>
      <c r="AD16" s="49" t="s">
        <v>129</v>
      </c>
      <c r="AE16" s="44">
        <v>0</v>
      </c>
      <c r="AF16" s="45">
        <v>40</v>
      </c>
      <c r="AG16" s="45">
        <v>33</v>
      </c>
      <c r="AH16" s="45">
        <v>50</v>
      </c>
      <c r="AI16" s="45">
        <v>38</v>
      </c>
      <c r="AJ16" s="45">
        <v>25</v>
      </c>
      <c r="AK16" s="45">
        <v>100</v>
      </c>
      <c r="AL16" s="47">
        <v>0</v>
      </c>
      <c r="AM16" s="64">
        <v>39</v>
      </c>
      <c r="AN16" s="33"/>
      <c r="AO16" s="2"/>
      <c r="AP16" s="2"/>
    </row>
    <row r="17" spans="1:42" x14ac:dyDescent="0.2">
      <c r="A17" s="39"/>
      <c r="B17" s="51" t="s">
        <v>130</v>
      </c>
      <c r="C17" s="7">
        <v>0</v>
      </c>
      <c r="D17" s="8">
        <v>8</v>
      </c>
      <c r="E17" s="8">
        <v>30</v>
      </c>
      <c r="F17" s="8">
        <v>43</v>
      </c>
      <c r="G17" s="8">
        <v>27</v>
      </c>
      <c r="H17" s="8">
        <v>16</v>
      </c>
      <c r="I17" s="8">
        <v>3</v>
      </c>
      <c r="J17" s="17">
        <v>1</v>
      </c>
      <c r="K17" s="15">
        <f t="shared" si="0"/>
        <v>128</v>
      </c>
      <c r="L17" s="33"/>
      <c r="O17" s="39"/>
      <c r="P17" s="51" t="s">
        <v>130</v>
      </c>
      <c r="Q17" s="7">
        <v>0</v>
      </c>
      <c r="R17" s="8">
        <v>6</v>
      </c>
      <c r="S17" s="8">
        <v>32</v>
      </c>
      <c r="T17" s="8">
        <v>25</v>
      </c>
      <c r="U17" s="8">
        <v>10</v>
      </c>
      <c r="V17" s="8">
        <v>4</v>
      </c>
      <c r="W17" s="8">
        <v>1</v>
      </c>
      <c r="X17" s="17">
        <v>1</v>
      </c>
      <c r="Y17" s="15">
        <f t="shared" si="1"/>
        <v>79</v>
      </c>
      <c r="Z17" s="33"/>
      <c r="AA17" s="2"/>
      <c r="AC17" s="39"/>
      <c r="AD17" s="51" t="s">
        <v>130</v>
      </c>
      <c r="AE17" s="7">
        <v>0</v>
      </c>
      <c r="AF17" s="8">
        <v>43</v>
      </c>
      <c r="AG17" s="8">
        <v>52</v>
      </c>
      <c r="AH17" s="8">
        <v>37</v>
      </c>
      <c r="AI17" s="8">
        <v>27</v>
      </c>
      <c r="AJ17" s="8">
        <v>20</v>
      </c>
      <c r="AK17" s="8">
        <v>25</v>
      </c>
      <c r="AL17" s="17">
        <v>50</v>
      </c>
      <c r="AM17" s="15">
        <v>38</v>
      </c>
      <c r="AN17" s="33"/>
      <c r="AO17" s="2"/>
      <c r="AP17" s="2"/>
    </row>
    <row r="18" spans="1:42" x14ac:dyDescent="0.2">
      <c r="A18" s="41"/>
      <c r="B18" s="49" t="s">
        <v>131</v>
      </c>
      <c r="C18" s="44">
        <v>3</v>
      </c>
      <c r="D18" s="45">
        <v>21</v>
      </c>
      <c r="E18" s="45">
        <v>26</v>
      </c>
      <c r="F18" s="45">
        <v>28</v>
      </c>
      <c r="G18" s="45">
        <v>23</v>
      </c>
      <c r="H18" s="45">
        <v>1</v>
      </c>
      <c r="I18" s="45">
        <v>0</v>
      </c>
      <c r="J18" s="47">
        <v>0</v>
      </c>
      <c r="K18" s="64">
        <f t="shared" si="0"/>
        <v>102</v>
      </c>
      <c r="L18" s="33"/>
      <c r="O18" s="41"/>
      <c r="P18" s="49" t="s">
        <v>131</v>
      </c>
      <c r="Q18" s="44">
        <v>3</v>
      </c>
      <c r="R18" s="45">
        <v>18</v>
      </c>
      <c r="S18" s="45">
        <v>19</v>
      </c>
      <c r="T18" s="45">
        <v>16</v>
      </c>
      <c r="U18" s="45">
        <v>6</v>
      </c>
      <c r="V18" s="45">
        <v>1</v>
      </c>
      <c r="W18" s="45">
        <v>1</v>
      </c>
      <c r="X18" s="47">
        <v>1</v>
      </c>
      <c r="Y18" s="64">
        <f t="shared" si="1"/>
        <v>65</v>
      </c>
      <c r="Z18" s="33"/>
      <c r="AA18" s="2"/>
      <c r="AC18" s="41"/>
      <c r="AD18" s="49" t="s">
        <v>131</v>
      </c>
      <c r="AE18" s="44">
        <v>50</v>
      </c>
      <c r="AF18" s="45">
        <v>46</v>
      </c>
      <c r="AG18" s="45">
        <v>42</v>
      </c>
      <c r="AH18" s="45">
        <v>36</v>
      </c>
      <c r="AI18" s="45">
        <v>21</v>
      </c>
      <c r="AJ18" s="45">
        <v>50</v>
      </c>
      <c r="AK18" s="45">
        <v>100</v>
      </c>
      <c r="AL18" s="47">
        <v>100</v>
      </c>
      <c r="AM18" s="64">
        <v>39</v>
      </c>
      <c r="AN18" s="33"/>
      <c r="AO18" s="2"/>
      <c r="AP18" s="2"/>
    </row>
    <row r="19" spans="1:42" x14ac:dyDescent="0.2">
      <c r="A19" s="39"/>
      <c r="B19" s="51" t="s">
        <v>132</v>
      </c>
      <c r="C19" s="7">
        <v>0</v>
      </c>
      <c r="D19" s="8">
        <v>2</v>
      </c>
      <c r="E19" s="8">
        <v>2</v>
      </c>
      <c r="F19" s="8">
        <v>6</v>
      </c>
      <c r="G19" s="8">
        <v>0</v>
      </c>
      <c r="H19" s="8">
        <v>2</v>
      </c>
      <c r="I19" s="8">
        <v>0</v>
      </c>
      <c r="J19" s="17">
        <v>0</v>
      </c>
      <c r="K19" s="15">
        <f t="shared" si="0"/>
        <v>12</v>
      </c>
      <c r="L19" s="33"/>
      <c r="O19" s="39"/>
      <c r="P19" s="51" t="s">
        <v>132</v>
      </c>
      <c r="Q19" s="7">
        <v>0</v>
      </c>
      <c r="R19" s="8">
        <v>2</v>
      </c>
      <c r="S19" s="8">
        <v>0</v>
      </c>
      <c r="T19" s="8">
        <v>3</v>
      </c>
      <c r="U19" s="8">
        <v>4</v>
      </c>
      <c r="V19" s="8">
        <v>1</v>
      </c>
      <c r="W19" s="8">
        <v>1</v>
      </c>
      <c r="X19" s="17">
        <v>0</v>
      </c>
      <c r="Y19" s="15">
        <f t="shared" si="1"/>
        <v>11</v>
      </c>
      <c r="Z19" s="33"/>
      <c r="AA19" s="2"/>
      <c r="AC19" s="39"/>
      <c r="AD19" s="51" t="s">
        <v>132</v>
      </c>
      <c r="AE19" s="7">
        <v>0</v>
      </c>
      <c r="AF19" s="8">
        <v>50</v>
      </c>
      <c r="AG19" s="8">
        <v>0</v>
      </c>
      <c r="AH19" s="8">
        <v>33</v>
      </c>
      <c r="AI19" s="8">
        <v>100</v>
      </c>
      <c r="AJ19" s="8">
        <v>33</v>
      </c>
      <c r="AK19" s="8">
        <v>100</v>
      </c>
      <c r="AL19" s="17">
        <v>0</v>
      </c>
      <c r="AM19" s="15">
        <v>48</v>
      </c>
      <c r="AN19" s="33"/>
      <c r="AO19" s="2"/>
      <c r="AP19" s="2"/>
    </row>
    <row r="20" spans="1:42" x14ac:dyDescent="0.2">
      <c r="A20" s="41"/>
      <c r="B20" s="49" t="s">
        <v>133</v>
      </c>
      <c r="C20" s="44">
        <v>0</v>
      </c>
      <c r="D20" s="45">
        <v>8</v>
      </c>
      <c r="E20" s="45">
        <v>8</v>
      </c>
      <c r="F20" s="45">
        <v>3</v>
      </c>
      <c r="G20" s="45">
        <v>4</v>
      </c>
      <c r="H20" s="45">
        <v>1</v>
      </c>
      <c r="I20" s="45">
        <v>1</v>
      </c>
      <c r="J20" s="47">
        <v>1</v>
      </c>
      <c r="K20" s="64">
        <f t="shared" si="0"/>
        <v>26</v>
      </c>
      <c r="L20" s="33"/>
      <c r="O20" s="41"/>
      <c r="P20" s="49" t="s">
        <v>133</v>
      </c>
      <c r="Q20" s="44">
        <v>0</v>
      </c>
      <c r="R20" s="45">
        <v>11</v>
      </c>
      <c r="S20" s="45">
        <v>12</v>
      </c>
      <c r="T20" s="45">
        <v>7</v>
      </c>
      <c r="U20" s="45">
        <v>1</v>
      </c>
      <c r="V20" s="45">
        <v>0</v>
      </c>
      <c r="W20" s="45">
        <v>0</v>
      </c>
      <c r="X20" s="47">
        <v>0</v>
      </c>
      <c r="Y20" s="64">
        <f t="shared" si="1"/>
        <v>31</v>
      </c>
      <c r="Z20" s="33"/>
      <c r="AA20" s="2"/>
      <c r="AC20" s="41"/>
      <c r="AD20" s="49" t="s">
        <v>133</v>
      </c>
      <c r="AE20" s="44">
        <v>0</v>
      </c>
      <c r="AF20" s="45">
        <v>58</v>
      </c>
      <c r="AG20" s="45">
        <v>60</v>
      </c>
      <c r="AH20" s="45">
        <v>70</v>
      </c>
      <c r="AI20" s="45">
        <v>20</v>
      </c>
      <c r="AJ20" s="45">
        <v>0</v>
      </c>
      <c r="AK20" s="45">
        <v>0</v>
      </c>
      <c r="AL20" s="47">
        <v>0</v>
      </c>
      <c r="AM20" s="64">
        <v>54</v>
      </c>
      <c r="AN20" s="33"/>
      <c r="AO20" s="2"/>
      <c r="AP20" s="2"/>
    </row>
    <row r="21" spans="1:42" x14ac:dyDescent="0.2">
      <c r="A21" s="39"/>
      <c r="B21" s="51" t="s">
        <v>692</v>
      </c>
      <c r="C21" s="7">
        <v>0</v>
      </c>
      <c r="D21" s="8">
        <v>1</v>
      </c>
      <c r="E21" s="8">
        <v>15</v>
      </c>
      <c r="F21" s="8">
        <v>24</v>
      </c>
      <c r="G21" s="8">
        <v>6</v>
      </c>
      <c r="H21" s="8">
        <v>4</v>
      </c>
      <c r="I21" s="8">
        <v>1</v>
      </c>
      <c r="J21" s="17">
        <v>1</v>
      </c>
      <c r="K21" s="15">
        <f t="shared" si="0"/>
        <v>52</v>
      </c>
      <c r="L21" s="33"/>
      <c r="O21" s="39"/>
      <c r="P21" s="51" t="s">
        <v>692</v>
      </c>
      <c r="Q21" s="7">
        <v>0</v>
      </c>
      <c r="R21" s="8">
        <v>1</v>
      </c>
      <c r="S21" s="8">
        <v>13</v>
      </c>
      <c r="T21" s="8">
        <v>17</v>
      </c>
      <c r="U21" s="8">
        <v>11</v>
      </c>
      <c r="V21" s="8">
        <v>1</v>
      </c>
      <c r="W21" s="8">
        <v>1</v>
      </c>
      <c r="X21" s="17">
        <v>1</v>
      </c>
      <c r="Y21" s="15">
        <f t="shared" si="1"/>
        <v>45</v>
      </c>
      <c r="Z21" s="33"/>
      <c r="AA21" s="2"/>
      <c r="AC21" s="39"/>
      <c r="AD21" s="51" t="s">
        <v>692</v>
      </c>
      <c r="AE21" s="7">
        <v>0</v>
      </c>
      <c r="AF21" s="8">
        <v>50</v>
      </c>
      <c r="AG21" s="8">
        <v>46</v>
      </c>
      <c r="AH21" s="8">
        <v>41</v>
      </c>
      <c r="AI21" s="8">
        <v>65</v>
      </c>
      <c r="AJ21" s="8">
        <v>20</v>
      </c>
      <c r="AK21" s="8">
        <v>50</v>
      </c>
      <c r="AL21" s="17">
        <v>50</v>
      </c>
      <c r="AM21" s="15">
        <v>46</v>
      </c>
      <c r="AN21" s="33"/>
      <c r="AO21" s="2"/>
      <c r="AP21" s="2"/>
    </row>
    <row r="22" spans="1:42" x14ac:dyDescent="0.2">
      <c r="A22" s="41"/>
      <c r="B22" s="49" t="s">
        <v>134</v>
      </c>
      <c r="C22" s="44">
        <v>0</v>
      </c>
      <c r="D22" s="45">
        <v>4</v>
      </c>
      <c r="E22" s="45">
        <v>14</v>
      </c>
      <c r="F22" s="45">
        <v>11</v>
      </c>
      <c r="G22" s="45">
        <v>10</v>
      </c>
      <c r="H22" s="45">
        <v>7</v>
      </c>
      <c r="I22" s="45">
        <v>5</v>
      </c>
      <c r="J22" s="47">
        <v>2</v>
      </c>
      <c r="K22" s="64">
        <f t="shared" si="0"/>
        <v>53</v>
      </c>
      <c r="L22" s="33"/>
      <c r="O22" s="41"/>
      <c r="P22" s="49" t="s">
        <v>134</v>
      </c>
      <c r="Q22" s="44">
        <v>0</v>
      </c>
      <c r="R22" s="45">
        <v>9</v>
      </c>
      <c r="S22" s="45">
        <v>6</v>
      </c>
      <c r="T22" s="45">
        <v>3</v>
      </c>
      <c r="U22" s="45">
        <v>1</v>
      </c>
      <c r="V22" s="45">
        <v>1</v>
      </c>
      <c r="W22" s="45">
        <v>0</v>
      </c>
      <c r="X22" s="47">
        <v>0</v>
      </c>
      <c r="Y22" s="64">
        <f t="shared" si="1"/>
        <v>20</v>
      </c>
      <c r="Z22" s="33"/>
      <c r="AA22" s="2"/>
      <c r="AC22" s="41"/>
      <c r="AD22" s="49" t="s">
        <v>134</v>
      </c>
      <c r="AE22" s="44">
        <v>0</v>
      </c>
      <c r="AF22" s="45">
        <v>69</v>
      </c>
      <c r="AG22" s="45">
        <v>30</v>
      </c>
      <c r="AH22" s="45">
        <v>21</v>
      </c>
      <c r="AI22" s="45">
        <v>9</v>
      </c>
      <c r="AJ22" s="45">
        <v>13</v>
      </c>
      <c r="AK22" s="45">
        <v>0</v>
      </c>
      <c r="AL22" s="47">
        <v>0</v>
      </c>
      <c r="AM22" s="64">
        <v>27</v>
      </c>
      <c r="AN22" s="33"/>
      <c r="AO22" s="2"/>
      <c r="AP22" s="2"/>
    </row>
    <row r="23" spans="1:42" x14ac:dyDescent="0.2">
      <c r="A23" s="39"/>
      <c r="B23" s="51" t="s">
        <v>135</v>
      </c>
      <c r="C23" s="7">
        <v>2</v>
      </c>
      <c r="D23" s="8">
        <v>33</v>
      </c>
      <c r="E23" s="8">
        <v>88</v>
      </c>
      <c r="F23" s="8">
        <v>182</v>
      </c>
      <c r="G23" s="8">
        <v>208</v>
      </c>
      <c r="H23" s="8">
        <v>45</v>
      </c>
      <c r="I23" s="8">
        <v>16</v>
      </c>
      <c r="J23" s="17">
        <v>7</v>
      </c>
      <c r="K23" s="15">
        <f t="shared" si="0"/>
        <v>581</v>
      </c>
      <c r="L23" s="33"/>
      <c r="O23" s="39"/>
      <c r="P23" s="51" t="s">
        <v>135</v>
      </c>
      <c r="Q23" s="7">
        <v>11</v>
      </c>
      <c r="R23" s="8">
        <v>39</v>
      </c>
      <c r="S23" s="8">
        <v>102</v>
      </c>
      <c r="T23" s="8">
        <v>165</v>
      </c>
      <c r="U23" s="8">
        <v>107</v>
      </c>
      <c r="V23" s="8">
        <v>31</v>
      </c>
      <c r="W23" s="8">
        <v>11</v>
      </c>
      <c r="X23" s="17">
        <v>4</v>
      </c>
      <c r="Y23" s="15">
        <f t="shared" si="1"/>
        <v>470</v>
      </c>
      <c r="Z23" s="33"/>
      <c r="AA23" s="2"/>
      <c r="AC23" s="39"/>
      <c r="AD23" s="51" t="s">
        <v>135</v>
      </c>
      <c r="AE23" s="7">
        <v>85</v>
      </c>
      <c r="AF23" s="8">
        <v>54</v>
      </c>
      <c r="AG23" s="8">
        <v>54</v>
      </c>
      <c r="AH23" s="8">
        <v>48</v>
      </c>
      <c r="AI23" s="8">
        <v>34</v>
      </c>
      <c r="AJ23" s="8">
        <v>41</v>
      </c>
      <c r="AK23" s="8">
        <v>41</v>
      </c>
      <c r="AL23" s="17">
        <v>36</v>
      </c>
      <c r="AM23" s="15">
        <v>45</v>
      </c>
      <c r="AN23" s="33"/>
      <c r="AO23" s="2"/>
      <c r="AP23" s="2"/>
    </row>
    <row r="24" spans="1:42" x14ac:dyDescent="0.2">
      <c r="A24" s="41"/>
      <c r="B24" s="49" t="s">
        <v>932</v>
      </c>
      <c r="C24" s="44">
        <v>0</v>
      </c>
      <c r="D24" s="45">
        <v>1</v>
      </c>
      <c r="E24" s="45">
        <v>15</v>
      </c>
      <c r="F24" s="45">
        <v>13</v>
      </c>
      <c r="G24" s="45">
        <v>7</v>
      </c>
      <c r="H24" s="45">
        <v>2</v>
      </c>
      <c r="I24" s="45">
        <v>1</v>
      </c>
      <c r="J24" s="47">
        <v>0</v>
      </c>
      <c r="K24" s="64">
        <f t="shared" si="0"/>
        <v>39</v>
      </c>
      <c r="L24" s="33"/>
      <c r="O24" s="41"/>
      <c r="P24" s="49" t="s">
        <v>932</v>
      </c>
      <c r="Q24" s="44">
        <v>1</v>
      </c>
      <c r="R24" s="45">
        <v>3</v>
      </c>
      <c r="S24" s="45">
        <v>7</v>
      </c>
      <c r="T24" s="45">
        <v>11</v>
      </c>
      <c r="U24" s="45">
        <v>6</v>
      </c>
      <c r="V24" s="45">
        <v>0</v>
      </c>
      <c r="W24" s="45">
        <v>0</v>
      </c>
      <c r="X24" s="47">
        <v>0</v>
      </c>
      <c r="Y24" s="64">
        <f t="shared" si="1"/>
        <v>28</v>
      </c>
      <c r="Z24" s="33"/>
      <c r="AA24" s="2"/>
      <c r="AC24" s="41"/>
      <c r="AD24" s="49" t="s">
        <v>932</v>
      </c>
      <c r="AE24" s="44">
        <v>100</v>
      </c>
      <c r="AF24" s="45">
        <v>75</v>
      </c>
      <c r="AG24" s="45">
        <v>32</v>
      </c>
      <c r="AH24" s="45">
        <v>46</v>
      </c>
      <c r="AI24" s="45">
        <v>46</v>
      </c>
      <c r="AJ24" s="45">
        <v>0</v>
      </c>
      <c r="AK24" s="45">
        <v>0</v>
      </c>
      <c r="AL24" s="47">
        <v>0</v>
      </c>
      <c r="AM24" s="64">
        <v>42</v>
      </c>
      <c r="AN24" s="33"/>
      <c r="AO24" s="2"/>
      <c r="AP24" s="2"/>
    </row>
    <row r="25" spans="1:42" x14ac:dyDescent="0.2">
      <c r="A25" s="39"/>
      <c r="B25" s="51" t="s">
        <v>136</v>
      </c>
      <c r="C25" s="7">
        <v>17</v>
      </c>
      <c r="D25" s="8">
        <v>79</v>
      </c>
      <c r="E25" s="8">
        <v>184</v>
      </c>
      <c r="F25" s="8">
        <v>363</v>
      </c>
      <c r="G25" s="8">
        <v>246</v>
      </c>
      <c r="H25" s="8">
        <v>52</v>
      </c>
      <c r="I25" s="8">
        <v>18</v>
      </c>
      <c r="J25" s="17">
        <v>12</v>
      </c>
      <c r="K25" s="15">
        <f t="shared" si="0"/>
        <v>971</v>
      </c>
      <c r="L25" s="33"/>
      <c r="O25" s="39"/>
      <c r="P25" s="51" t="s">
        <v>136</v>
      </c>
      <c r="Q25" s="7">
        <v>16</v>
      </c>
      <c r="R25" s="8">
        <v>105</v>
      </c>
      <c r="S25" s="8">
        <v>181</v>
      </c>
      <c r="T25" s="8">
        <v>158</v>
      </c>
      <c r="U25" s="8">
        <v>75</v>
      </c>
      <c r="V25" s="8">
        <v>6</v>
      </c>
      <c r="W25" s="8">
        <v>7</v>
      </c>
      <c r="X25" s="17">
        <v>2</v>
      </c>
      <c r="Y25" s="15">
        <f t="shared" si="1"/>
        <v>550</v>
      </c>
      <c r="Z25" s="33"/>
      <c r="AA25" s="2"/>
      <c r="AC25" s="39"/>
      <c r="AD25" s="51" t="s">
        <v>136</v>
      </c>
      <c r="AE25" s="7">
        <v>48</v>
      </c>
      <c r="AF25" s="8">
        <v>57</v>
      </c>
      <c r="AG25" s="8">
        <v>50</v>
      </c>
      <c r="AH25" s="8">
        <v>30</v>
      </c>
      <c r="AI25" s="8">
        <v>23</v>
      </c>
      <c r="AJ25" s="8">
        <v>10</v>
      </c>
      <c r="AK25" s="8">
        <v>28</v>
      </c>
      <c r="AL25" s="17">
        <v>14</v>
      </c>
      <c r="AM25" s="15">
        <v>36</v>
      </c>
      <c r="AN25" s="33"/>
      <c r="AO25" s="2"/>
      <c r="AP25" s="2"/>
    </row>
    <row r="26" spans="1:42" x14ac:dyDescent="0.2">
      <c r="A26" s="41"/>
      <c r="B26" s="49" t="s">
        <v>137</v>
      </c>
      <c r="C26" s="44">
        <v>1</v>
      </c>
      <c r="D26" s="45">
        <v>77</v>
      </c>
      <c r="E26" s="45">
        <v>292</v>
      </c>
      <c r="F26" s="45">
        <v>192</v>
      </c>
      <c r="G26" s="45">
        <v>164</v>
      </c>
      <c r="H26" s="45">
        <v>65</v>
      </c>
      <c r="I26" s="45">
        <v>26</v>
      </c>
      <c r="J26" s="47">
        <v>4</v>
      </c>
      <c r="K26" s="64">
        <f t="shared" si="0"/>
        <v>821</v>
      </c>
      <c r="L26" s="33"/>
      <c r="O26" s="41"/>
      <c r="P26" s="49" t="s">
        <v>137</v>
      </c>
      <c r="Q26" s="44">
        <v>3</v>
      </c>
      <c r="R26" s="45">
        <v>76</v>
      </c>
      <c r="S26" s="45">
        <v>187</v>
      </c>
      <c r="T26" s="45">
        <v>152</v>
      </c>
      <c r="U26" s="45">
        <v>100</v>
      </c>
      <c r="V26" s="45">
        <v>40</v>
      </c>
      <c r="W26" s="45">
        <v>10</v>
      </c>
      <c r="X26" s="47">
        <v>2</v>
      </c>
      <c r="Y26" s="64">
        <f t="shared" si="1"/>
        <v>570</v>
      </c>
      <c r="Z26" s="33"/>
      <c r="AA26" s="2"/>
      <c r="AC26" s="41"/>
      <c r="AD26" s="49" t="s">
        <v>137</v>
      </c>
      <c r="AE26" s="44">
        <v>75</v>
      </c>
      <c r="AF26" s="45">
        <v>50</v>
      </c>
      <c r="AG26" s="45">
        <v>39</v>
      </c>
      <c r="AH26" s="45">
        <v>44</v>
      </c>
      <c r="AI26" s="45">
        <v>38</v>
      </c>
      <c r="AJ26" s="45">
        <v>38</v>
      </c>
      <c r="AK26" s="45">
        <v>28</v>
      </c>
      <c r="AL26" s="47">
        <v>33</v>
      </c>
      <c r="AM26" s="64">
        <v>41</v>
      </c>
      <c r="AN26" s="33"/>
      <c r="AO26" s="2"/>
      <c r="AP26" s="2"/>
    </row>
    <row r="27" spans="1:42" x14ac:dyDescent="0.2">
      <c r="A27" s="39"/>
      <c r="B27" s="51" t="s">
        <v>138</v>
      </c>
      <c r="C27" s="7">
        <v>12</v>
      </c>
      <c r="D27" s="8">
        <v>75</v>
      </c>
      <c r="E27" s="8">
        <v>149</v>
      </c>
      <c r="F27" s="8">
        <v>126</v>
      </c>
      <c r="G27" s="8">
        <v>88</v>
      </c>
      <c r="H27" s="8">
        <v>33</v>
      </c>
      <c r="I27" s="8">
        <v>9</v>
      </c>
      <c r="J27" s="17">
        <v>6</v>
      </c>
      <c r="K27" s="15">
        <f t="shared" si="0"/>
        <v>498</v>
      </c>
      <c r="L27" s="33"/>
      <c r="O27" s="39"/>
      <c r="P27" s="51" t="s">
        <v>138</v>
      </c>
      <c r="Q27" s="7">
        <v>13</v>
      </c>
      <c r="R27" s="8">
        <v>118</v>
      </c>
      <c r="S27" s="8">
        <v>168</v>
      </c>
      <c r="T27" s="8">
        <v>106</v>
      </c>
      <c r="U27" s="8">
        <v>47</v>
      </c>
      <c r="V27" s="8">
        <v>16</v>
      </c>
      <c r="W27" s="8">
        <v>10</v>
      </c>
      <c r="X27" s="17">
        <v>4</v>
      </c>
      <c r="Y27" s="15">
        <f t="shared" si="1"/>
        <v>482</v>
      </c>
      <c r="Z27" s="33"/>
      <c r="AA27" s="2"/>
      <c r="AC27" s="39"/>
      <c r="AD27" s="51" t="s">
        <v>138</v>
      </c>
      <c r="AE27" s="7">
        <v>52</v>
      </c>
      <c r="AF27" s="8">
        <v>61</v>
      </c>
      <c r="AG27" s="8">
        <v>53</v>
      </c>
      <c r="AH27" s="8">
        <v>46</v>
      </c>
      <c r="AI27" s="8">
        <v>35</v>
      </c>
      <c r="AJ27" s="8">
        <v>33</v>
      </c>
      <c r="AK27" s="8">
        <v>53</v>
      </c>
      <c r="AL27" s="17">
        <v>40</v>
      </c>
      <c r="AM27" s="15">
        <v>49</v>
      </c>
      <c r="AN27" s="33"/>
      <c r="AO27" s="2"/>
      <c r="AP27" s="2"/>
    </row>
    <row r="28" spans="1:42" x14ac:dyDescent="0.2">
      <c r="A28" s="41"/>
      <c r="B28" s="49" t="s">
        <v>139</v>
      </c>
      <c r="C28" s="44">
        <v>4</v>
      </c>
      <c r="D28" s="45">
        <v>30</v>
      </c>
      <c r="E28" s="45">
        <v>152</v>
      </c>
      <c r="F28" s="45">
        <v>394</v>
      </c>
      <c r="G28" s="45">
        <v>402</v>
      </c>
      <c r="H28" s="45">
        <v>150</v>
      </c>
      <c r="I28" s="45">
        <v>30</v>
      </c>
      <c r="J28" s="47">
        <v>10</v>
      </c>
      <c r="K28" s="64">
        <f t="shared" si="0"/>
        <v>1172</v>
      </c>
      <c r="L28" s="33"/>
      <c r="O28" s="41"/>
      <c r="P28" s="49" t="s">
        <v>139</v>
      </c>
      <c r="Q28" s="44">
        <v>6</v>
      </c>
      <c r="R28" s="45">
        <v>57</v>
      </c>
      <c r="S28" s="45">
        <v>170</v>
      </c>
      <c r="T28" s="45">
        <v>315</v>
      </c>
      <c r="U28" s="45">
        <v>223</v>
      </c>
      <c r="V28" s="45">
        <v>53</v>
      </c>
      <c r="W28" s="45">
        <v>9</v>
      </c>
      <c r="X28" s="47">
        <v>5</v>
      </c>
      <c r="Y28" s="64">
        <f t="shared" si="1"/>
        <v>838</v>
      </c>
      <c r="Z28" s="33"/>
      <c r="AA28" s="2"/>
      <c r="AC28" s="41"/>
      <c r="AD28" s="49" t="s">
        <v>139</v>
      </c>
      <c r="AE28" s="44">
        <v>60</v>
      </c>
      <c r="AF28" s="45">
        <v>66</v>
      </c>
      <c r="AG28" s="45">
        <v>53</v>
      </c>
      <c r="AH28" s="45">
        <v>44</v>
      </c>
      <c r="AI28" s="45">
        <v>36</v>
      </c>
      <c r="AJ28" s="45">
        <v>26</v>
      </c>
      <c r="AK28" s="45">
        <v>23</v>
      </c>
      <c r="AL28" s="47">
        <v>33</v>
      </c>
      <c r="AM28" s="64">
        <v>42</v>
      </c>
      <c r="AN28" s="33"/>
      <c r="AO28" s="2"/>
      <c r="AP28" s="2"/>
    </row>
    <row r="29" spans="1:42" x14ac:dyDescent="0.2">
      <c r="A29" s="39"/>
      <c r="B29" s="51" t="s">
        <v>140</v>
      </c>
      <c r="C29" s="7">
        <v>1</v>
      </c>
      <c r="D29" s="8">
        <v>18</v>
      </c>
      <c r="E29" s="8">
        <v>36</v>
      </c>
      <c r="F29" s="8">
        <v>127</v>
      </c>
      <c r="G29" s="8">
        <v>34</v>
      </c>
      <c r="H29" s="8">
        <v>22</v>
      </c>
      <c r="I29" s="8">
        <v>2</v>
      </c>
      <c r="J29" s="17">
        <v>2</v>
      </c>
      <c r="K29" s="15">
        <f t="shared" si="0"/>
        <v>242</v>
      </c>
      <c r="L29" s="33"/>
      <c r="O29" s="39"/>
      <c r="P29" s="51" t="s">
        <v>140</v>
      </c>
      <c r="Q29" s="7">
        <v>3</v>
      </c>
      <c r="R29" s="8">
        <v>30</v>
      </c>
      <c r="S29" s="8">
        <v>52</v>
      </c>
      <c r="T29" s="8">
        <v>100</v>
      </c>
      <c r="U29" s="8">
        <v>25</v>
      </c>
      <c r="V29" s="8">
        <v>17</v>
      </c>
      <c r="W29" s="8">
        <v>0</v>
      </c>
      <c r="X29" s="17">
        <v>2</v>
      </c>
      <c r="Y29" s="15">
        <f t="shared" si="1"/>
        <v>229</v>
      </c>
      <c r="Z29" s="33"/>
      <c r="AA29" s="2"/>
      <c r="AC29" s="39"/>
      <c r="AD29" s="51" t="s">
        <v>140</v>
      </c>
      <c r="AE29" s="7">
        <v>75</v>
      </c>
      <c r="AF29" s="8">
        <v>63</v>
      </c>
      <c r="AG29" s="8">
        <v>59</v>
      </c>
      <c r="AH29" s="8">
        <v>44</v>
      </c>
      <c r="AI29" s="8">
        <v>42</v>
      </c>
      <c r="AJ29" s="8">
        <v>44</v>
      </c>
      <c r="AK29" s="8">
        <v>0</v>
      </c>
      <c r="AL29" s="17">
        <v>50</v>
      </c>
      <c r="AM29" s="15">
        <v>49</v>
      </c>
      <c r="AN29" s="33"/>
      <c r="AO29" s="2"/>
      <c r="AP29" s="2"/>
    </row>
    <row r="30" spans="1:42" x14ac:dyDescent="0.2">
      <c r="A30" s="41"/>
      <c r="B30" s="49" t="s">
        <v>141</v>
      </c>
      <c r="C30" s="44">
        <v>0</v>
      </c>
      <c r="D30" s="45">
        <v>6</v>
      </c>
      <c r="E30" s="45">
        <v>22</v>
      </c>
      <c r="F30" s="45">
        <v>55</v>
      </c>
      <c r="G30" s="45">
        <v>73</v>
      </c>
      <c r="H30" s="45">
        <v>32</v>
      </c>
      <c r="I30" s="45">
        <v>8</v>
      </c>
      <c r="J30" s="47">
        <v>2</v>
      </c>
      <c r="K30" s="64">
        <f t="shared" si="0"/>
        <v>198</v>
      </c>
      <c r="L30" s="33"/>
      <c r="O30" s="41"/>
      <c r="P30" s="49" t="s">
        <v>141</v>
      </c>
      <c r="Q30" s="44">
        <v>0</v>
      </c>
      <c r="R30" s="45">
        <v>8</v>
      </c>
      <c r="S30" s="45">
        <v>31</v>
      </c>
      <c r="T30" s="45">
        <v>66</v>
      </c>
      <c r="U30" s="45">
        <v>66</v>
      </c>
      <c r="V30" s="45">
        <v>16</v>
      </c>
      <c r="W30" s="45">
        <v>5</v>
      </c>
      <c r="X30" s="47">
        <v>1</v>
      </c>
      <c r="Y30" s="64">
        <f t="shared" si="1"/>
        <v>193</v>
      </c>
      <c r="Z30" s="33"/>
      <c r="AA30" s="2"/>
      <c r="AC30" s="41"/>
      <c r="AD30" s="49" t="s">
        <v>141</v>
      </c>
      <c r="AE30" s="44">
        <v>0</v>
      </c>
      <c r="AF30" s="45">
        <v>57</v>
      </c>
      <c r="AG30" s="45">
        <v>58</v>
      </c>
      <c r="AH30" s="45">
        <v>55</v>
      </c>
      <c r="AI30" s="45">
        <v>47</v>
      </c>
      <c r="AJ30" s="45">
        <v>33</v>
      </c>
      <c r="AK30" s="45">
        <v>38</v>
      </c>
      <c r="AL30" s="47">
        <v>33</v>
      </c>
      <c r="AM30" s="64">
        <v>49</v>
      </c>
      <c r="AN30" s="33"/>
      <c r="AO30" s="2"/>
      <c r="AP30" s="2"/>
    </row>
    <row r="31" spans="1:42" x14ac:dyDescent="0.2">
      <c r="A31" s="39"/>
      <c r="B31" s="51" t="s">
        <v>142</v>
      </c>
      <c r="C31" s="7">
        <v>0</v>
      </c>
      <c r="D31" s="8">
        <v>21</v>
      </c>
      <c r="E31" s="8">
        <v>43</v>
      </c>
      <c r="F31" s="8">
        <v>112</v>
      </c>
      <c r="G31" s="8">
        <v>73</v>
      </c>
      <c r="H31" s="8">
        <v>17</v>
      </c>
      <c r="I31" s="8">
        <v>3</v>
      </c>
      <c r="J31" s="17">
        <v>1</v>
      </c>
      <c r="K31" s="15">
        <f t="shared" si="0"/>
        <v>270</v>
      </c>
      <c r="L31" s="33"/>
      <c r="O31" s="39"/>
      <c r="P31" s="51" t="s">
        <v>142</v>
      </c>
      <c r="Q31" s="7">
        <v>1</v>
      </c>
      <c r="R31" s="8">
        <v>19</v>
      </c>
      <c r="S31" s="8">
        <v>26</v>
      </c>
      <c r="T31" s="8">
        <v>35</v>
      </c>
      <c r="U31" s="8">
        <v>13</v>
      </c>
      <c r="V31" s="8">
        <v>1</v>
      </c>
      <c r="W31" s="8">
        <v>2</v>
      </c>
      <c r="X31" s="17">
        <v>0</v>
      </c>
      <c r="Y31" s="15">
        <f t="shared" si="1"/>
        <v>97</v>
      </c>
      <c r="Z31" s="33"/>
      <c r="AA31" s="2"/>
      <c r="AC31" s="39"/>
      <c r="AD31" s="51" t="s">
        <v>142</v>
      </c>
      <c r="AE31" s="7">
        <v>100</v>
      </c>
      <c r="AF31" s="8">
        <v>48</v>
      </c>
      <c r="AG31" s="8">
        <v>38</v>
      </c>
      <c r="AH31" s="8">
        <v>24</v>
      </c>
      <c r="AI31" s="8">
        <v>15</v>
      </c>
      <c r="AJ31" s="8">
        <v>6</v>
      </c>
      <c r="AK31" s="8">
        <v>40</v>
      </c>
      <c r="AL31" s="17">
        <v>0</v>
      </c>
      <c r="AM31" s="15">
        <v>26</v>
      </c>
      <c r="AN31" s="33"/>
      <c r="AO31" s="2"/>
      <c r="AP31" s="2"/>
    </row>
    <row r="32" spans="1:42" x14ac:dyDescent="0.2">
      <c r="A32" s="41"/>
      <c r="B32" s="49" t="s">
        <v>143</v>
      </c>
      <c r="C32" s="44">
        <v>0</v>
      </c>
      <c r="D32" s="45">
        <v>7</v>
      </c>
      <c r="E32" s="45">
        <v>24</v>
      </c>
      <c r="F32" s="45">
        <v>15</v>
      </c>
      <c r="G32" s="45">
        <v>11</v>
      </c>
      <c r="H32" s="45">
        <v>5</v>
      </c>
      <c r="I32" s="45">
        <v>2</v>
      </c>
      <c r="J32" s="47">
        <v>2</v>
      </c>
      <c r="K32" s="64">
        <f t="shared" si="0"/>
        <v>66</v>
      </c>
      <c r="L32" s="33"/>
      <c r="O32" s="41"/>
      <c r="P32" s="49" t="s">
        <v>143</v>
      </c>
      <c r="Q32" s="44">
        <v>0</v>
      </c>
      <c r="R32" s="45">
        <v>6</v>
      </c>
      <c r="S32" s="45">
        <v>12</v>
      </c>
      <c r="T32" s="45">
        <v>3</v>
      </c>
      <c r="U32" s="45">
        <v>4</v>
      </c>
      <c r="V32" s="45">
        <v>1</v>
      </c>
      <c r="W32" s="45">
        <v>0</v>
      </c>
      <c r="X32" s="47">
        <v>0</v>
      </c>
      <c r="Y32" s="64">
        <f t="shared" si="1"/>
        <v>26</v>
      </c>
      <c r="Z32" s="33"/>
      <c r="AA32" s="2"/>
      <c r="AC32" s="41"/>
      <c r="AD32" s="49" t="s">
        <v>143</v>
      </c>
      <c r="AE32" s="44">
        <v>0</v>
      </c>
      <c r="AF32" s="45">
        <v>46</v>
      </c>
      <c r="AG32" s="45">
        <v>33</v>
      </c>
      <c r="AH32" s="45">
        <v>17</v>
      </c>
      <c r="AI32" s="45">
        <v>27</v>
      </c>
      <c r="AJ32" s="45">
        <v>17</v>
      </c>
      <c r="AK32" s="45">
        <v>0</v>
      </c>
      <c r="AL32" s="47">
        <v>0</v>
      </c>
      <c r="AM32" s="64">
        <v>28</v>
      </c>
      <c r="AN32" s="33"/>
      <c r="AO32" s="2"/>
      <c r="AP32" s="2"/>
    </row>
    <row r="33" spans="1:42" x14ac:dyDescent="0.2">
      <c r="A33" s="39"/>
      <c r="B33" s="51" t="s">
        <v>144</v>
      </c>
      <c r="C33" s="7">
        <v>1</v>
      </c>
      <c r="D33" s="8">
        <v>19</v>
      </c>
      <c r="E33" s="8">
        <v>77</v>
      </c>
      <c r="F33" s="8">
        <v>70</v>
      </c>
      <c r="G33" s="8">
        <v>55</v>
      </c>
      <c r="H33" s="8">
        <v>16</v>
      </c>
      <c r="I33" s="8">
        <v>8</v>
      </c>
      <c r="J33" s="17">
        <v>0</v>
      </c>
      <c r="K33" s="15">
        <f t="shared" si="0"/>
        <v>246</v>
      </c>
      <c r="L33" s="33"/>
      <c r="O33" s="39"/>
      <c r="P33" s="51" t="s">
        <v>144</v>
      </c>
      <c r="Q33" s="7">
        <v>6</v>
      </c>
      <c r="R33" s="8">
        <v>32</v>
      </c>
      <c r="S33" s="8">
        <v>48</v>
      </c>
      <c r="T33" s="8">
        <v>45</v>
      </c>
      <c r="U33" s="8">
        <v>14</v>
      </c>
      <c r="V33" s="8">
        <v>2</v>
      </c>
      <c r="W33" s="8">
        <v>1</v>
      </c>
      <c r="X33" s="17">
        <v>0</v>
      </c>
      <c r="Y33" s="15">
        <f t="shared" si="1"/>
        <v>148</v>
      </c>
      <c r="Z33" s="33"/>
      <c r="AA33" s="2"/>
      <c r="AC33" s="39"/>
      <c r="AD33" s="51" t="s">
        <v>144</v>
      </c>
      <c r="AE33" s="7">
        <v>86</v>
      </c>
      <c r="AF33" s="8">
        <v>63</v>
      </c>
      <c r="AG33" s="8">
        <v>38</v>
      </c>
      <c r="AH33" s="8">
        <v>39</v>
      </c>
      <c r="AI33" s="8">
        <v>20</v>
      </c>
      <c r="AJ33" s="8">
        <v>11</v>
      </c>
      <c r="AK33" s="8">
        <v>11</v>
      </c>
      <c r="AL33" s="17">
        <v>0</v>
      </c>
      <c r="AM33" s="15">
        <v>38</v>
      </c>
      <c r="AN33" s="33"/>
      <c r="AO33" s="2"/>
      <c r="AP33" s="2"/>
    </row>
    <row r="34" spans="1:42" x14ac:dyDescent="0.2">
      <c r="A34" s="41"/>
      <c r="B34" s="49" t="s">
        <v>145</v>
      </c>
      <c r="C34" s="44">
        <v>0</v>
      </c>
      <c r="D34" s="45">
        <v>4</v>
      </c>
      <c r="E34" s="45">
        <v>15</v>
      </c>
      <c r="F34" s="45">
        <v>32</v>
      </c>
      <c r="G34" s="45">
        <v>39</v>
      </c>
      <c r="H34" s="45">
        <v>8</v>
      </c>
      <c r="I34" s="45">
        <v>7</v>
      </c>
      <c r="J34" s="47">
        <v>2</v>
      </c>
      <c r="K34" s="64">
        <f t="shared" si="0"/>
        <v>107</v>
      </c>
      <c r="L34" s="33"/>
      <c r="O34" s="41"/>
      <c r="P34" s="49" t="s">
        <v>145</v>
      </c>
      <c r="Q34" s="44">
        <v>0</v>
      </c>
      <c r="R34" s="45">
        <v>13</v>
      </c>
      <c r="S34" s="45">
        <v>10</v>
      </c>
      <c r="T34" s="45">
        <v>20</v>
      </c>
      <c r="U34" s="45">
        <v>8</v>
      </c>
      <c r="V34" s="45">
        <v>2</v>
      </c>
      <c r="W34" s="45">
        <v>3</v>
      </c>
      <c r="X34" s="47">
        <v>1</v>
      </c>
      <c r="Y34" s="64">
        <f t="shared" si="1"/>
        <v>57</v>
      </c>
      <c r="Z34" s="33"/>
      <c r="AA34" s="2"/>
      <c r="AC34" s="41"/>
      <c r="AD34" s="49" t="s">
        <v>145</v>
      </c>
      <c r="AE34" s="44">
        <v>0</v>
      </c>
      <c r="AF34" s="45">
        <v>76</v>
      </c>
      <c r="AG34" s="45">
        <v>40</v>
      </c>
      <c r="AH34" s="45">
        <v>38</v>
      </c>
      <c r="AI34" s="45">
        <v>17</v>
      </c>
      <c r="AJ34" s="45">
        <v>20</v>
      </c>
      <c r="AK34" s="45">
        <v>30</v>
      </c>
      <c r="AL34" s="47">
        <v>33</v>
      </c>
      <c r="AM34" s="64">
        <v>35</v>
      </c>
      <c r="AN34" s="33"/>
      <c r="AO34" s="2"/>
      <c r="AP34" s="2"/>
    </row>
    <row r="35" spans="1:42" x14ac:dyDescent="0.2">
      <c r="A35" s="39"/>
      <c r="B35" s="51" t="s">
        <v>146</v>
      </c>
      <c r="C35" s="7">
        <v>0</v>
      </c>
      <c r="D35" s="8">
        <v>6</v>
      </c>
      <c r="E35" s="8">
        <v>14</v>
      </c>
      <c r="F35" s="8">
        <v>21</v>
      </c>
      <c r="G35" s="8">
        <v>25</v>
      </c>
      <c r="H35" s="8">
        <v>12</v>
      </c>
      <c r="I35" s="8">
        <v>6</v>
      </c>
      <c r="J35" s="17">
        <v>1</v>
      </c>
      <c r="K35" s="15">
        <f t="shared" si="0"/>
        <v>85</v>
      </c>
      <c r="L35" s="33"/>
      <c r="O35" s="39"/>
      <c r="P35" s="51" t="s">
        <v>146</v>
      </c>
      <c r="Q35" s="7">
        <v>0</v>
      </c>
      <c r="R35" s="8">
        <v>21</v>
      </c>
      <c r="S35" s="8">
        <v>18</v>
      </c>
      <c r="T35" s="8">
        <v>10</v>
      </c>
      <c r="U35" s="8">
        <v>11</v>
      </c>
      <c r="V35" s="8">
        <v>5</v>
      </c>
      <c r="W35" s="8">
        <v>1</v>
      </c>
      <c r="X35" s="17">
        <v>0</v>
      </c>
      <c r="Y35" s="15">
        <f t="shared" si="1"/>
        <v>66</v>
      </c>
      <c r="Z35" s="33"/>
      <c r="AA35" s="2"/>
      <c r="AC35" s="39"/>
      <c r="AD35" s="51" t="s">
        <v>146</v>
      </c>
      <c r="AE35" s="7">
        <v>0</v>
      </c>
      <c r="AF35" s="8">
        <v>78</v>
      </c>
      <c r="AG35" s="8">
        <v>56</v>
      </c>
      <c r="AH35" s="8">
        <v>32</v>
      </c>
      <c r="AI35" s="8">
        <v>31</v>
      </c>
      <c r="AJ35" s="8">
        <v>29</v>
      </c>
      <c r="AK35" s="8">
        <v>14</v>
      </c>
      <c r="AL35" s="17">
        <v>0</v>
      </c>
      <c r="AM35" s="15">
        <v>44</v>
      </c>
      <c r="AN35" s="33"/>
      <c r="AO35" s="2"/>
      <c r="AP35" s="2"/>
    </row>
    <row r="36" spans="1:42" x14ac:dyDescent="0.2">
      <c r="A36" s="41"/>
      <c r="B36" s="49" t="s">
        <v>147</v>
      </c>
      <c r="C36" s="44">
        <v>2</v>
      </c>
      <c r="D36" s="45">
        <v>12</v>
      </c>
      <c r="E36" s="45">
        <v>60</v>
      </c>
      <c r="F36" s="45">
        <v>96</v>
      </c>
      <c r="G36" s="45">
        <v>67</v>
      </c>
      <c r="H36" s="45">
        <v>32</v>
      </c>
      <c r="I36" s="45">
        <v>9</v>
      </c>
      <c r="J36" s="47">
        <v>7</v>
      </c>
      <c r="K36" s="64">
        <f t="shared" si="0"/>
        <v>285</v>
      </c>
      <c r="L36" s="33"/>
      <c r="O36" s="41"/>
      <c r="P36" s="49" t="s">
        <v>147</v>
      </c>
      <c r="Q36" s="44">
        <v>0</v>
      </c>
      <c r="R36" s="45">
        <v>26</v>
      </c>
      <c r="S36" s="45">
        <v>83</v>
      </c>
      <c r="T36" s="45">
        <v>74</v>
      </c>
      <c r="U36" s="45">
        <v>37</v>
      </c>
      <c r="V36" s="45">
        <v>12</v>
      </c>
      <c r="W36" s="45">
        <v>2</v>
      </c>
      <c r="X36" s="47">
        <v>2</v>
      </c>
      <c r="Y36" s="64">
        <f t="shared" si="1"/>
        <v>236</v>
      </c>
      <c r="Z36" s="33"/>
      <c r="AA36" s="2"/>
      <c r="AC36" s="41"/>
      <c r="AD36" s="49" t="s">
        <v>147</v>
      </c>
      <c r="AE36" s="44">
        <v>0</v>
      </c>
      <c r="AF36" s="45">
        <v>68</v>
      </c>
      <c r="AG36" s="45">
        <v>58</v>
      </c>
      <c r="AH36" s="45">
        <v>44</v>
      </c>
      <c r="AI36" s="45">
        <v>36</v>
      </c>
      <c r="AJ36" s="45">
        <v>27</v>
      </c>
      <c r="AK36" s="45">
        <v>18</v>
      </c>
      <c r="AL36" s="47">
        <v>22</v>
      </c>
      <c r="AM36" s="64">
        <v>45</v>
      </c>
      <c r="AN36" s="33"/>
      <c r="AO36" s="2"/>
      <c r="AP36" s="2"/>
    </row>
    <row r="37" spans="1:42" x14ac:dyDescent="0.2">
      <c r="A37" s="39"/>
      <c r="B37" s="51" t="s">
        <v>148</v>
      </c>
      <c r="C37" s="7">
        <v>2</v>
      </c>
      <c r="D37" s="8">
        <v>16</v>
      </c>
      <c r="E37" s="8">
        <v>26</v>
      </c>
      <c r="F37" s="8">
        <v>41</v>
      </c>
      <c r="G37" s="8">
        <v>58</v>
      </c>
      <c r="H37" s="8">
        <v>13</v>
      </c>
      <c r="I37" s="8">
        <v>5</v>
      </c>
      <c r="J37" s="17">
        <v>4</v>
      </c>
      <c r="K37" s="15">
        <f t="shared" si="0"/>
        <v>165</v>
      </c>
      <c r="L37" s="33"/>
      <c r="O37" s="39"/>
      <c r="P37" s="51" t="s">
        <v>148</v>
      </c>
      <c r="Q37" s="7">
        <v>3</v>
      </c>
      <c r="R37" s="8">
        <v>28</v>
      </c>
      <c r="S37" s="8">
        <v>44</v>
      </c>
      <c r="T37" s="8">
        <v>44</v>
      </c>
      <c r="U37" s="8">
        <v>22</v>
      </c>
      <c r="V37" s="8">
        <v>6</v>
      </c>
      <c r="W37" s="8">
        <v>1</v>
      </c>
      <c r="X37" s="17">
        <v>2</v>
      </c>
      <c r="Y37" s="15">
        <f t="shared" si="1"/>
        <v>150</v>
      </c>
      <c r="Z37" s="33"/>
      <c r="AA37" s="2"/>
      <c r="AC37" s="39"/>
      <c r="AD37" s="51" t="s">
        <v>148</v>
      </c>
      <c r="AE37" s="7">
        <v>60</v>
      </c>
      <c r="AF37" s="8">
        <v>64</v>
      </c>
      <c r="AG37" s="8">
        <v>63</v>
      </c>
      <c r="AH37" s="8">
        <v>52</v>
      </c>
      <c r="AI37" s="8">
        <v>28</v>
      </c>
      <c r="AJ37" s="8">
        <v>32</v>
      </c>
      <c r="AK37" s="8">
        <v>17</v>
      </c>
      <c r="AL37" s="17">
        <v>33</v>
      </c>
      <c r="AM37" s="15">
        <v>48</v>
      </c>
      <c r="AN37" s="33"/>
      <c r="AO37" s="2"/>
      <c r="AP37" s="2"/>
    </row>
    <row r="38" spans="1:42" x14ac:dyDescent="0.2">
      <c r="A38" s="41"/>
      <c r="B38" s="49" t="s">
        <v>149</v>
      </c>
      <c r="C38" s="44">
        <v>1</v>
      </c>
      <c r="D38" s="45">
        <v>9</v>
      </c>
      <c r="E38" s="45">
        <v>38</v>
      </c>
      <c r="F38" s="45">
        <v>49</v>
      </c>
      <c r="G38" s="45">
        <v>54</v>
      </c>
      <c r="H38" s="45">
        <v>22</v>
      </c>
      <c r="I38" s="45">
        <v>2</v>
      </c>
      <c r="J38" s="47">
        <v>1</v>
      </c>
      <c r="K38" s="64">
        <f t="shared" si="0"/>
        <v>176</v>
      </c>
      <c r="L38" s="33"/>
      <c r="O38" s="41"/>
      <c r="P38" s="49" t="s">
        <v>149</v>
      </c>
      <c r="Q38" s="44">
        <v>0</v>
      </c>
      <c r="R38" s="45">
        <v>7</v>
      </c>
      <c r="S38" s="45">
        <v>33</v>
      </c>
      <c r="T38" s="45">
        <v>19</v>
      </c>
      <c r="U38" s="45">
        <v>16</v>
      </c>
      <c r="V38" s="45">
        <v>8</v>
      </c>
      <c r="W38" s="45">
        <v>0</v>
      </c>
      <c r="X38" s="47">
        <v>0</v>
      </c>
      <c r="Y38" s="64">
        <f t="shared" si="1"/>
        <v>83</v>
      </c>
      <c r="Z38" s="33"/>
      <c r="AA38" s="2"/>
      <c r="AC38" s="41"/>
      <c r="AD38" s="49" t="s">
        <v>149</v>
      </c>
      <c r="AE38" s="44">
        <v>0</v>
      </c>
      <c r="AF38" s="45">
        <v>44</v>
      </c>
      <c r="AG38" s="45">
        <v>46</v>
      </c>
      <c r="AH38" s="45">
        <v>28</v>
      </c>
      <c r="AI38" s="45">
        <v>23</v>
      </c>
      <c r="AJ38" s="45">
        <v>27</v>
      </c>
      <c r="AK38" s="45">
        <v>0</v>
      </c>
      <c r="AL38" s="47">
        <v>0</v>
      </c>
      <c r="AM38" s="64">
        <v>32</v>
      </c>
      <c r="AN38" s="33"/>
      <c r="AO38" s="2"/>
      <c r="AP38" s="2"/>
    </row>
    <row r="39" spans="1:42" x14ac:dyDescent="0.2">
      <c r="A39" s="39"/>
      <c r="B39" s="51" t="s">
        <v>150</v>
      </c>
      <c r="C39" s="7">
        <v>2</v>
      </c>
      <c r="D39" s="8">
        <v>57</v>
      </c>
      <c r="E39" s="8">
        <v>217</v>
      </c>
      <c r="F39" s="8">
        <v>348</v>
      </c>
      <c r="G39" s="8">
        <v>249</v>
      </c>
      <c r="H39" s="8">
        <v>28</v>
      </c>
      <c r="I39" s="8">
        <v>5</v>
      </c>
      <c r="J39" s="17">
        <v>6</v>
      </c>
      <c r="K39" s="15">
        <f t="shared" si="0"/>
        <v>912</v>
      </c>
      <c r="L39" s="33"/>
      <c r="O39" s="39"/>
      <c r="P39" s="51" t="s">
        <v>150</v>
      </c>
      <c r="Q39" s="7">
        <v>6</v>
      </c>
      <c r="R39" s="8">
        <v>59</v>
      </c>
      <c r="S39" s="8">
        <v>113</v>
      </c>
      <c r="T39" s="8">
        <v>132</v>
      </c>
      <c r="U39" s="8">
        <v>48</v>
      </c>
      <c r="V39" s="8">
        <v>10</v>
      </c>
      <c r="W39" s="8">
        <v>4</v>
      </c>
      <c r="X39" s="17">
        <v>1</v>
      </c>
      <c r="Y39" s="15">
        <f t="shared" si="1"/>
        <v>373</v>
      </c>
      <c r="Z39" s="33"/>
      <c r="AA39" s="2"/>
      <c r="AC39" s="39"/>
      <c r="AD39" s="51" t="s">
        <v>150</v>
      </c>
      <c r="AE39" s="7">
        <v>75</v>
      </c>
      <c r="AF39" s="8">
        <v>51</v>
      </c>
      <c r="AG39" s="8">
        <v>34</v>
      </c>
      <c r="AH39" s="8">
        <v>28</v>
      </c>
      <c r="AI39" s="8">
        <v>16</v>
      </c>
      <c r="AJ39" s="8">
        <v>26</v>
      </c>
      <c r="AK39" s="8">
        <v>44</v>
      </c>
      <c r="AL39" s="17">
        <v>14</v>
      </c>
      <c r="AM39" s="15">
        <v>29</v>
      </c>
      <c r="AN39" s="33"/>
      <c r="AO39" s="2"/>
      <c r="AP39" s="2"/>
    </row>
    <row r="40" spans="1:42" x14ac:dyDescent="0.2">
      <c r="A40" s="41"/>
      <c r="B40" s="49" t="s">
        <v>933</v>
      </c>
      <c r="C40" s="44">
        <v>1</v>
      </c>
      <c r="D40" s="45">
        <v>2</v>
      </c>
      <c r="E40" s="45">
        <v>5</v>
      </c>
      <c r="F40" s="45">
        <v>3</v>
      </c>
      <c r="G40" s="45">
        <v>4</v>
      </c>
      <c r="H40" s="45">
        <v>5</v>
      </c>
      <c r="I40" s="45">
        <v>0</v>
      </c>
      <c r="J40" s="47">
        <v>4</v>
      </c>
      <c r="K40" s="64">
        <f t="shared" si="0"/>
        <v>24</v>
      </c>
      <c r="L40" s="33"/>
      <c r="O40" s="41"/>
      <c r="P40" s="49" t="s">
        <v>933</v>
      </c>
      <c r="Q40" s="44">
        <v>2</v>
      </c>
      <c r="R40" s="45">
        <v>3</v>
      </c>
      <c r="S40" s="45">
        <v>7</v>
      </c>
      <c r="T40" s="45">
        <v>5</v>
      </c>
      <c r="U40" s="45">
        <v>4</v>
      </c>
      <c r="V40" s="45">
        <v>0</v>
      </c>
      <c r="W40" s="45">
        <v>0</v>
      </c>
      <c r="X40" s="47">
        <v>0</v>
      </c>
      <c r="Y40" s="64">
        <f t="shared" si="1"/>
        <v>21</v>
      </c>
      <c r="Z40" s="33"/>
      <c r="AA40" s="2"/>
      <c r="AC40" s="41"/>
      <c r="AD40" s="49" t="s">
        <v>933</v>
      </c>
      <c r="AE40" s="44">
        <v>67</v>
      </c>
      <c r="AF40" s="45">
        <v>60</v>
      </c>
      <c r="AG40" s="45">
        <v>58</v>
      </c>
      <c r="AH40" s="45">
        <v>63</v>
      </c>
      <c r="AI40" s="45">
        <v>50</v>
      </c>
      <c r="AJ40" s="45">
        <v>0</v>
      </c>
      <c r="AK40" s="45">
        <v>0</v>
      </c>
      <c r="AL40" s="47">
        <v>0</v>
      </c>
      <c r="AM40" s="64">
        <v>47</v>
      </c>
      <c r="AN40" s="33"/>
      <c r="AO40" s="2"/>
      <c r="AP40" s="2"/>
    </row>
    <row r="41" spans="1:42" x14ac:dyDescent="0.2">
      <c r="A41" s="39"/>
      <c r="B41" s="51" t="s">
        <v>934</v>
      </c>
      <c r="C41" s="7">
        <v>1</v>
      </c>
      <c r="D41" s="8">
        <v>55</v>
      </c>
      <c r="E41" s="8">
        <v>61</v>
      </c>
      <c r="F41" s="8">
        <v>37</v>
      </c>
      <c r="G41" s="8">
        <v>15</v>
      </c>
      <c r="H41" s="8">
        <v>6</v>
      </c>
      <c r="I41" s="8">
        <v>3</v>
      </c>
      <c r="J41" s="17">
        <v>0</v>
      </c>
      <c r="K41" s="15">
        <f t="shared" si="0"/>
        <v>178</v>
      </c>
      <c r="L41" s="33"/>
      <c r="O41" s="39"/>
      <c r="P41" s="51" t="s">
        <v>934</v>
      </c>
      <c r="Q41" s="7">
        <v>0</v>
      </c>
      <c r="R41" s="8">
        <v>37</v>
      </c>
      <c r="S41" s="8">
        <v>42</v>
      </c>
      <c r="T41" s="8">
        <v>23</v>
      </c>
      <c r="U41" s="8">
        <v>6</v>
      </c>
      <c r="V41" s="8">
        <v>3</v>
      </c>
      <c r="W41" s="8">
        <v>0</v>
      </c>
      <c r="X41" s="17">
        <v>1</v>
      </c>
      <c r="Y41" s="15">
        <f t="shared" si="1"/>
        <v>112</v>
      </c>
      <c r="Z41" s="33"/>
      <c r="AA41" s="2"/>
      <c r="AC41" s="39"/>
      <c r="AD41" s="51" t="s">
        <v>934</v>
      </c>
      <c r="AE41" s="7">
        <v>0</v>
      </c>
      <c r="AF41" s="8">
        <v>40</v>
      </c>
      <c r="AG41" s="8">
        <v>41</v>
      </c>
      <c r="AH41" s="8">
        <v>38</v>
      </c>
      <c r="AI41" s="8">
        <v>29</v>
      </c>
      <c r="AJ41" s="8">
        <v>33</v>
      </c>
      <c r="AK41" s="8">
        <v>0</v>
      </c>
      <c r="AL41" s="17">
        <v>100</v>
      </c>
      <c r="AM41" s="15">
        <v>39</v>
      </c>
      <c r="AN41" s="33"/>
      <c r="AO41" s="2"/>
      <c r="AP41" s="2"/>
    </row>
    <row r="42" spans="1:42" x14ac:dyDescent="0.2">
      <c r="A42" s="41"/>
      <c r="B42" s="49" t="s">
        <v>935</v>
      </c>
      <c r="C42" s="44">
        <v>0</v>
      </c>
      <c r="D42" s="45">
        <v>9</v>
      </c>
      <c r="E42" s="45">
        <v>47</v>
      </c>
      <c r="F42" s="45">
        <v>20</v>
      </c>
      <c r="G42" s="45">
        <v>11</v>
      </c>
      <c r="H42" s="45">
        <v>2</v>
      </c>
      <c r="I42" s="45">
        <v>0</v>
      </c>
      <c r="J42" s="47">
        <v>0</v>
      </c>
      <c r="K42" s="64">
        <f t="shared" si="0"/>
        <v>89</v>
      </c>
      <c r="L42" s="33"/>
      <c r="O42" s="41"/>
      <c r="P42" s="49" t="s">
        <v>935</v>
      </c>
      <c r="Q42" s="44">
        <v>0</v>
      </c>
      <c r="R42" s="45">
        <v>1</v>
      </c>
      <c r="S42" s="45">
        <v>15</v>
      </c>
      <c r="T42" s="45">
        <v>4</v>
      </c>
      <c r="U42" s="45">
        <v>1</v>
      </c>
      <c r="V42" s="45">
        <v>0</v>
      </c>
      <c r="W42" s="45">
        <v>0</v>
      </c>
      <c r="X42" s="47">
        <v>0</v>
      </c>
      <c r="Y42" s="64">
        <f t="shared" si="1"/>
        <v>21</v>
      </c>
      <c r="Z42" s="33"/>
      <c r="AA42" s="2"/>
      <c r="AC42" s="41"/>
      <c r="AD42" s="49" t="s">
        <v>935</v>
      </c>
      <c r="AE42" s="44">
        <v>0</v>
      </c>
      <c r="AF42" s="45">
        <v>10</v>
      </c>
      <c r="AG42" s="45">
        <v>24</v>
      </c>
      <c r="AH42" s="45">
        <v>17</v>
      </c>
      <c r="AI42" s="45">
        <v>8</v>
      </c>
      <c r="AJ42" s="45">
        <v>0</v>
      </c>
      <c r="AK42" s="45">
        <v>0</v>
      </c>
      <c r="AL42" s="47">
        <v>0</v>
      </c>
      <c r="AM42" s="64">
        <v>19</v>
      </c>
      <c r="AN42" s="33"/>
      <c r="AO42" s="2"/>
      <c r="AP42" s="2"/>
    </row>
    <row r="43" spans="1:42" x14ac:dyDescent="0.2">
      <c r="A43" s="39"/>
      <c r="B43" s="51" t="s">
        <v>936</v>
      </c>
      <c r="C43" s="7">
        <v>0</v>
      </c>
      <c r="D43" s="8">
        <v>0</v>
      </c>
      <c r="E43" s="8">
        <v>4</v>
      </c>
      <c r="F43" s="8">
        <v>4</v>
      </c>
      <c r="G43" s="8">
        <v>3</v>
      </c>
      <c r="H43" s="8">
        <v>1</v>
      </c>
      <c r="I43" s="8">
        <v>1</v>
      </c>
      <c r="J43" s="17">
        <v>0</v>
      </c>
      <c r="K43" s="15">
        <f t="shared" si="0"/>
        <v>13</v>
      </c>
      <c r="L43" s="33"/>
      <c r="O43" s="39"/>
      <c r="P43" s="51" t="s">
        <v>936</v>
      </c>
      <c r="Q43" s="7">
        <v>0</v>
      </c>
      <c r="R43" s="8">
        <v>1</v>
      </c>
      <c r="S43" s="8">
        <v>2</v>
      </c>
      <c r="T43" s="8">
        <v>2</v>
      </c>
      <c r="U43" s="8">
        <v>1</v>
      </c>
      <c r="V43" s="8">
        <v>1</v>
      </c>
      <c r="W43" s="8">
        <v>0</v>
      </c>
      <c r="X43" s="17">
        <v>0</v>
      </c>
      <c r="Y43" s="15">
        <f t="shared" si="1"/>
        <v>7</v>
      </c>
      <c r="Z43" s="33"/>
      <c r="AA43" s="2"/>
      <c r="AC43" s="39"/>
      <c r="AD43" s="51" t="s">
        <v>936</v>
      </c>
      <c r="AE43" s="7">
        <v>0</v>
      </c>
      <c r="AF43" s="8">
        <v>100</v>
      </c>
      <c r="AG43" s="8">
        <v>33</v>
      </c>
      <c r="AH43" s="8">
        <v>33</v>
      </c>
      <c r="AI43" s="8">
        <v>25</v>
      </c>
      <c r="AJ43" s="8">
        <v>50</v>
      </c>
      <c r="AK43" s="8">
        <v>0</v>
      </c>
      <c r="AL43" s="17">
        <v>0</v>
      </c>
      <c r="AM43" s="15">
        <v>35</v>
      </c>
      <c r="AN43" s="33"/>
      <c r="AO43" s="2"/>
      <c r="AP43" s="2"/>
    </row>
    <row r="44" spans="1:42" x14ac:dyDescent="0.2">
      <c r="A44" s="39"/>
      <c r="B44" s="34"/>
      <c r="C44" s="7"/>
      <c r="D44" s="8"/>
      <c r="E44" s="8"/>
      <c r="F44" s="8"/>
      <c r="G44" s="8"/>
      <c r="H44" s="8"/>
      <c r="I44" s="8"/>
      <c r="J44" s="17"/>
      <c r="K44" s="15"/>
      <c r="L44" s="33"/>
      <c r="O44" s="39"/>
      <c r="P44" s="34"/>
      <c r="Q44" s="7"/>
      <c r="R44" s="8"/>
      <c r="S44" s="8"/>
      <c r="T44" s="8"/>
      <c r="U44" s="8"/>
      <c r="V44" s="8"/>
      <c r="W44" s="8"/>
      <c r="X44" s="17"/>
      <c r="Y44" s="15"/>
      <c r="Z44" s="33"/>
      <c r="AA44" s="2"/>
      <c r="AC44" s="39"/>
      <c r="AD44" s="34"/>
      <c r="AE44" s="7"/>
      <c r="AF44" s="8"/>
      <c r="AG44" s="8"/>
      <c r="AH44" s="8"/>
      <c r="AI44" s="8"/>
      <c r="AJ44" s="8"/>
      <c r="AK44" s="8"/>
      <c r="AL44" s="17"/>
      <c r="AM44" s="15"/>
      <c r="AN44" s="33"/>
      <c r="AO44" s="2"/>
      <c r="AP44" s="2"/>
    </row>
    <row r="45" spans="1:42" ht="13.5" thickBot="1" x14ac:dyDescent="0.25">
      <c r="A45" s="52"/>
      <c r="B45" s="54" t="s">
        <v>2</v>
      </c>
      <c r="C45" s="55">
        <f t="shared" ref="C45:K45" si="2">SUM(C9:C43)</f>
        <v>63</v>
      </c>
      <c r="D45" s="19">
        <f t="shared" si="2"/>
        <v>1449</v>
      </c>
      <c r="E45" s="19">
        <f t="shared" si="2"/>
        <v>5243</v>
      </c>
      <c r="F45" s="19">
        <f t="shared" si="2"/>
        <v>6090</v>
      </c>
      <c r="G45" s="19">
        <f t="shared" si="2"/>
        <v>4087</v>
      </c>
      <c r="H45" s="19">
        <f t="shared" si="2"/>
        <v>1244</v>
      </c>
      <c r="I45" s="19">
        <f t="shared" si="2"/>
        <v>394</v>
      </c>
      <c r="J45" s="19">
        <f t="shared" si="2"/>
        <v>198</v>
      </c>
      <c r="K45" s="16">
        <f t="shared" si="2"/>
        <v>18768</v>
      </c>
      <c r="L45" s="33"/>
      <c r="O45" s="52"/>
      <c r="P45" s="54" t="s">
        <v>2</v>
      </c>
      <c r="Q45" s="55">
        <f t="shared" ref="Q45:Y45" si="3">SUM(Q9:Q43)</f>
        <v>92</v>
      </c>
      <c r="R45" s="19">
        <f t="shared" si="3"/>
        <v>1943</v>
      </c>
      <c r="S45" s="19">
        <f t="shared" si="3"/>
        <v>4275</v>
      </c>
      <c r="T45" s="19">
        <f t="shared" si="3"/>
        <v>4164</v>
      </c>
      <c r="U45" s="19">
        <f t="shared" si="3"/>
        <v>2215</v>
      </c>
      <c r="V45" s="19">
        <f t="shared" si="3"/>
        <v>611</v>
      </c>
      <c r="W45" s="19">
        <f t="shared" si="3"/>
        <v>174</v>
      </c>
      <c r="X45" s="19">
        <f t="shared" si="3"/>
        <v>76</v>
      </c>
      <c r="Y45" s="16">
        <f t="shared" si="3"/>
        <v>13550</v>
      </c>
      <c r="Z45" s="33"/>
      <c r="AA45" s="2"/>
      <c r="AC45" s="52"/>
      <c r="AD45" s="54" t="s">
        <v>2</v>
      </c>
      <c r="AE45" s="55">
        <v>59</v>
      </c>
      <c r="AF45" s="19">
        <v>57</v>
      </c>
      <c r="AG45" s="19">
        <v>45</v>
      </c>
      <c r="AH45" s="19">
        <v>41</v>
      </c>
      <c r="AI45" s="19">
        <v>35</v>
      </c>
      <c r="AJ45" s="19">
        <v>33</v>
      </c>
      <c r="AK45" s="19">
        <v>31</v>
      </c>
      <c r="AL45" s="19">
        <v>28</v>
      </c>
      <c r="AM45" s="16">
        <v>42</v>
      </c>
      <c r="AN45" s="33"/>
      <c r="AO45" s="2"/>
      <c r="AP45" s="2"/>
    </row>
    <row r="46" spans="1:42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3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33"/>
      <c r="AA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33"/>
      <c r="AO46" s="2"/>
      <c r="AP46" s="2"/>
    </row>
    <row r="47" spans="1:42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3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3"/>
      <c r="AA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33"/>
      <c r="AO47" s="2"/>
      <c r="AP47" s="2"/>
    </row>
    <row r="48" spans="1:4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3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3"/>
      <c r="AA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33"/>
      <c r="AO48" s="2"/>
      <c r="AP48" s="2"/>
    </row>
    <row r="49" spans="1:42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3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33"/>
      <c r="AA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33"/>
      <c r="AO49" s="2"/>
      <c r="AP49" s="2"/>
    </row>
    <row r="50" spans="1:42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33"/>
      <c r="AA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33"/>
      <c r="AO50" s="2"/>
      <c r="AP50" s="2"/>
    </row>
    <row r="51" spans="1:42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33"/>
      <c r="AA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33"/>
      <c r="AO51" s="2"/>
      <c r="AP51" s="2"/>
    </row>
    <row r="52" spans="1:42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33"/>
      <c r="AA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33"/>
      <c r="AO52" s="2"/>
      <c r="AP52" s="2"/>
    </row>
    <row r="53" spans="1:42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33"/>
      <c r="AA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33"/>
      <c r="AO53" s="2"/>
      <c r="AP53" s="2"/>
    </row>
    <row r="54" spans="1:42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33"/>
      <c r="AA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33"/>
      <c r="AO54" s="2"/>
      <c r="AP54" s="2"/>
    </row>
    <row r="55" spans="1:42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3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33"/>
      <c r="AA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33"/>
      <c r="AO55" s="2"/>
      <c r="AP55" s="2"/>
    </row>
    <row r="56" spans="1:42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3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33"/>
      <c r="AA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33"/>
      <c r="AO56" s="2"/>
      <c r="AP56" s="2"/>
    </row>
    <row r="57" spans="1:42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33"/>
      <c r="AA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33"/>
      <c r="AO57" s="2"/>
      <c r="AP57" s="2"/>
    </row>
    <row r="58" spans="1:42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3"/>
      <c r="AA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33"/>
      <c r="AO58" s="2"/>
      <c r="AP58" s="2"/>
    </row>
    <row r="59" spans="1:42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33"/>
      <c r="AA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33"/>
      <c r="AO59" s="2"/>
      <c r="AP59" s="2"/>
    </row>
    <row r="60" spans="1:42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33"/>
      <c r="AA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33"/>
      <c r="AO60" s="2"/>
      <c r="AP60" s="2"/>
    </row>
    <row r="61" spans="1:42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33"/>
      <c r="AA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33"/>
      <c r="AO61" s="2"/>
      <c r="AP61" s="2"/>
    </row>
    <row r="62" spans="1:42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33"/>
      <c r="AA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33"/>
      <c r="AO62" s="2"/>
      <c r="AP62" s="2"/>
    </row>
    <row r="63" spans="1:42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33"/>
      <c r="AA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33"/>
      <c r="AO63" s="2"/>
      <c r="AP63" s="2"/>
    </row>
    <row r="64" spans="1:42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3"/>
      <c r="AA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33"/>
      <c r="AO64" s="2"/>
      <c r="AP64" s="2"/>
    </row>
    <row r="65" spans="1:42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3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3"/>
      <c r="AA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33"/>
      <c r="AO65" s="2"/>
      <c r="AP65" s="2"/>
    </row>
    <row r="66" spans="1:42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3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3"/>
      <c r="AA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33"/>
      <c r="AO66" s="2"/>
      <c r="AP66" s="2"/>
    </row>
    <row r="67" spans="1:42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3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3"/>
      <c r="AA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33"/>
      <c r="AO67" s="2"/>
      <c r="AP67" s="2"/>
    </row>
    <row r="68" spans="1:42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3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3"/>
      <c r="AA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33"/>
      <c r="AO68" s="2"/>
      <c r="AP68" s="2"/>
    </row>
    <row r="69" spans="1:42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3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3"/>
      <c r="AA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33"/>
      <c r="AO69" s="2"/>
      <c r="AP69" s="2"/>
    </row>
    <row r="70" spans="1:42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3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3"/>
      <c r="AA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33"/>
      <c r="AO70" s="2"/>
      <c r="AP70" s="2"/>
    </row>
    <row r="71" spans="1:42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3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3"/>
      <c r="AA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33"/>
      <c r="AO71" s="2"/>
      <c r="AP71" s="2"/>
    </row>
    <row r="72" spans="1:42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3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3"/>
      <c r="AA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33"/>
      <c r="AO72" s="2"/>
      <c r="AP72" s="2"/>
    </row>
    <row r="73" spans="1:42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3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3"/>
      <c r="AA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33"/>
      <c r="AO73" s="2"/>
      <c r="AP73" s="2"/>
    </row>
    <row r="74" spans="1:42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3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3"/>
      <c r="AA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33"/>
      <c r="AO74" s="2"/>
      <c r="AP74" s="2"/>
    </row>
    <row r="75" spans="1:42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3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3"/>
      <c r="AA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33"/>
      <c r="AO75" s="2"/>
      <c r="AP75" s="2"/>
    </row>
    <row r="76" spans="1:42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3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3"/>
      <c r="AA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33"/>
      <c r="AO76" s="2"/>
      <c r="AP76" s="2"/>
    </row>
    <row r="77" spans="1:42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3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3"/>
      <c r="AA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33"/>
      <c r="AO77" s="2"/>
      <c r="AP77" s="2"/>
    </row>
    <row r="78" spans="1:42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3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3"/>
      <c r="AA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33"/>
      <c r="AO78" s="2"/>
      <c r="AP78" s="2"/>
    </row>
    <row r="79" spans="1:42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3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3"/>
      <c r="AA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33"/>
      <c r="AO79" s="2"/>
      <c r="AP79" s="2"/>
    </row>
    <row r="80" spans="1:42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3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3"/>
      <c r="AA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33"/>
      <c r="AO80" s="2"/>
      <c r="AP80" s="2"/>
    </row>
    <row r="81" spans="1:42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3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3"/>
      <c r="AA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33"/>
      <c r="AO81" s="2"/>
      <c r="AP81" s="2"/>
    </row>
    <row r="82" spans="1:42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3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3"/>
      <c r="AA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33"/>
      <c r="AO82" s="2"/>
      <c r="AP82" s="2"/>
    </row>
    <row r="83" spans="1:42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3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3"/>
      <c r="AA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33"/>
      <c r="AO83" s="2"/>
      <c r="AP83" s="2"/>
    </row>
    <row r="84" spans="1:42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3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3"/>
      <c r="AA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33"/>
      <c r="AO84" s="2"/>
      <c r="AP84" s="2"/>
    </row>
    <row r="85" spans="1:42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3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3"/>
      <c r="AA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33"/>
      <c r="AO85" s="2"/>
      <c r="AP85" s="2"/>
    </row>
    <row r="86" spans="1:42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3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3"/>
      <c r="AA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33"/>
      <c r="AO86" s="2"/>
      <c r="AP86" s="2"/>
    </row>
    <row r="87" spans="1:42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3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3"/>
      <c r="AA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33"/>
      <c r="AO87" s="2"/>
      <c r="AP87" s="2"/>
    </row>
    <row r="88" spans="1:42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3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3"/>
      <c r="AA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33"/>
      <c r="AO88" s="2"/>
      <c r="AP88" s="2"/>
    </row>
    <row r="89" spans="1:42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3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3"/>
      <c r="AA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33"/>
      <c r="AO89" s="2"/>
      <c r="AP89" s="2"/>
    </row>
    <row r="90" spans="1:42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3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3"/>
      <c r="AA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33"/>
      <c r="AO90" s="2"/>
      <c r="AP90" s="2"/>
    </row>
    <row r="91" spans="1:42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3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3"/>
      <c r="AA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33"/>
      <c r="AO91" s="2"/>
      <c r="AP91" s="2"/>
    </row>
    <row r="92" spans="1:42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3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3"/>
      <c r="AA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33"/>
      <c r="AO92" s="2"/>
      <c r="AP92" s="2"/>
    </row>
    <row r="93" spans="1:42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3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3"/>
      <c r="AA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33"/>
      <c r="AO93" s="2"/>
      <c r="AP93" s="2"/>
    </row>
    <row r="94" spans="1:42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3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3"/>
      <c r="AA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33"/>
      <c r="AO94" s="2"/>
      <c r="AP94" s="2"/>
    </row>
    <row r="95" spans="1:42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3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3"/>
      <c r="AA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33"/>
      <c r="AO95" s="2"/>
      <c r="AP95" s="2"/>
    </row>
    <row r="96" spans="1:42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3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3"/>
      <c r="AA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33"/>
      <c r="AO96" s="2"/>
      <c r="AP96" s="2"/>
    </row>
    <row r="97" spans="1:42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3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3"/>
      <c r="AA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33"/>
      <c r="AO97" s="2"/>
      <c r="AP97" s="2"/>
    </row>
    <row r="98" spans="1:42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3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3"/>
      <c r="AA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33"/>
      <c r="AO98" s="2"/>
      <c r="AP98" s="2"/>
    </row>
    <row r="99" spans="1:42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3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3"/>
      <c r="AA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33"/>
      <c r="AO99" s="2"/>
      <c r="AP99" s="2"/>
    </row>
    <row r="100" spans="1:42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3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3"/>
      <c r="AA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33"/>
      <c r="AO100" s="2"/>
      <c r="AP100" s="2"/>
    </row>
    <row r="101" spans="1:42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3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3"/>
      <c r="AA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33"/>
      <c r="AO101" s="2"/>
      <c r="AP101" s="2"/>
    </row>
    <row r="102" spans="1:42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3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3"/>
      <c r="AA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33"/>
      <c r="AO102" s="2"/>
      <c r="AP102" s="2"/>
    </row>
    <row r="103" spans="1:42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3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3"/>
      <c r="AA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33"/>
      <c r="AO103" s="2"/>
      <c r="AP103" s="2"/>
    </row>
    <row r="104" spans="1:42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3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3"/>
      <c r="AA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33"/>
      <c r="AO104" s="2"/>
      <c r="AP104" s="2"/>
    </row>
    <row r="105" spans="1:42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3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3"/>
      <c r="AA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33"/>
      <c r="AO105" s="2"/>
      <c r="AP105" s="2"/>
    </row>
    <row r="106" spans="1:42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3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3"/>
      <c r="AA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33"/>
      <c r="AO106" s="2"/>
      <c r="AP106" s="2"/>
    </row>
    <row r="107" spans="1:42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3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3"/>
      <c r="AA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33"/>
      <c r="AO107" s="2"/>
      <c r="AP107" s="2"/>
    </row>
    <row r="108" spans="1:42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3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3"/>
      <c r="AA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33"/>
      <c r="AO108" s="2"/>
      <c r="AP108" s="2"/>
    </row>
    <row r="109" spans="1:42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3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3"/>
      <c r="AA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33"/>
      <c r="AO109" s="2"/>
      <c r="AP109" s="2"/>
    </row>
    <row r="110" spans="1:42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3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3"/>
      <c r="AA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33"/>
      <c r="AO110" s="2"/>
      <c r="AP110" s="2"/>
    </row>
    <row r="111" spans="1:42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3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3"/>
      <c r="AA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33"/>
      <c r="AO111" s="2"/>
      <c r="AP111" s="2"/>
    </row>
    <row r="112" spans="1:42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3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3"/>
      <c r="AA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33"/>
      <c r="AO112" s="2"/>
      <c r="AP112" s="2"/>
    </row>
    <row r="113" spans="1:42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3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3"/>
      <c r="AA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33"/>
      <c r="AO113" s="2"/>
      <c r="AP113" s="2"/>
    </row>
    <row r="114" spans="1:42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3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3"/>
      <c r="AA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33"/>
      <c r="AO114" s="2"/>
      <c r="AP114" s="2"/>
    </row>
    <row r="115" spans="1:42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3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3"/>
      <c r="AA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33"/>
      <c r="AO115" s="2"/>
      <c r="AP115" s="2"/>
    </row>
    <row r="116" spans="1:42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3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3"/>
      <c r="AA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33"/>
      <c r="AO116" s="2"/>
      <c r="AP116" s="2"/>
    </row>
    <row r="117" spans="1:42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3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3"/>
      <c r="AA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33"/>
      <c r="AO117" s="2"/>
      <c r="AP117" s="2"/>
    </row>
    <row r="118" spans="1:42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3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3"/>
      <c r="AA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33"/>
      <c r="AO118" s="2"/>
      <c r="AP118" s="2"/>
    </row>
    <row r="119" spans="1:42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3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3"/>
      <c r="AA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33"/>
      <c r="AO119" s="2"/>
      <c r="AP119" s="2"/>
    </row>
    <row r="120" spans="1:42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3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3"/>
      <c r="AA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33"/>
      <c r="AO120" s="2"/>
      <c r="AP120" s="2"/>
    </row>
    <row r="121" spans="1:42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3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3"/>
      <c r="AA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33"/>
      <c r="AO121" s="2"/>
      <c r="AP121" s="2"/>
    </row>
    <row r="122" spans="1:42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3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3"/>
      <c r="AA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33"/>
      <c r="AO122" s="2"/>
      <c r="AP122" s="2"/>
    </row>
    <row r="123" spans="1:42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3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3"/>
      <c r="AA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33"/>
      <c r="AO123" s="2"/>
      <c r="AP123" s="2"/>
    </row>
    <row r="124" spans="1:42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3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3"/>
      <c r="AA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33"/>
      <c r="AO124" s="2"/>
      <c r="AP124" s="2"/>
    </row>
    <row r="125" spans="1:42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3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3"/>
      <c r="AA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33"/>
      <c r="AO125" s="2"/>
      <c r="AP125" s="2"/>
    </row>
    <row r="126" spans="1:42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3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3"/>
      <c r="AA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33"/>
      <c r="AO126" s="2"/>
      <c r="AP126" s="2"/>
    </row>
    <row r="127" spans="1:42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3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3"/>
      <c r="AA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33"/>
      <c r="AO127" s="2"/>
      <c r="AP127" s="2"/>
    </row>
    <row r="128" spans="1:42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3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3"/>
      <c r="AA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33"/>
      <c r="AO128" s="2"/>
      <c r="AP128" s="2"/>
    </row>
    <row r="129" spans="1:42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3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3"/>
      <c r="AA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33"/>
      <c r="AO129" s="2"/>
      <c r="AP129" s="2"/>
    </row>
    <row r="130" spans="1:42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3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3"/>
      <c r="AA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33"/>
      <c r="AO130" s="2"/>
      <c r="AP130" s="2"/>
    </row>
    <row r="131" spans="1:42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3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3"/>
      <c r="AA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33"/>
      <c r="AO131" s="2"/>
      <c r="AP131" s="2"/>
    </row>
    <row r="132" spans="1:42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3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3"/>
      <c r="AA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33"/>
      <c r="AO132" s="2"/>
      <c r="AP132" s="2"/>
    </row>
    <row r="133" spans="1:42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3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3"/>
      <c r="AA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33"/>
      <c r="AO133" s="2"/>
      <c r="AP133" s="2"/>
    </row>
    <row r="134" spans="1:42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3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3"/>
      <c r="AA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33"/>
      <c r="AO134" s="2"/>
      <c r="AP134" s="2"/>
    </row>
    <row r="135" spans="1:42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3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3"/>
      <c r="AA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33"/>
      <c r="AO135" s="2"/>
      <c r="AP135" s="2"/>
    </row>
    <row r="136" spans="1:42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3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3"/>
      <c r="AA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33"/>
      <c r="AO136" s="2"/>
      <c r="AP136" s="2"/>
    </row>
    <row r="137" spans="1:42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3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3"/>
      <c r="AA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33"/>
      <c r="AO137" s="2"/>
      <c r="AP137" s="2"/>
    </row>
    <row r="138" spans="1:42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3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3"/>
      <c r="AA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33"/>
      <c r="AO138" s="2"/>
      <c r="AP138" s="2"/>
    </row>
    <row r="139" spans="1:42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3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3"/>
      <c r="AA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33"/>
      <c r="AO139" s="2"/>
      <c r="AP139" s="2"/>
    </row>
    <row r="140" spans="1:42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3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3"/>
      <c r="AA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33"/>
      <c r="AO140" s="2"/>
      <c r="AP140" s="2"/>
    </row>
    <row r="141" spans="1:42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3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3"/>
      <c r="AA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33"/>
      <c r="AO141" s="2"/>
      <c r="AP141" s="2"/>
    </row>
    <row r="142" spans="1:42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3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3"/>
      <c r="AA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33"/>
      <c r="AO142" s="2"/>
      <c r="AP142" s="2"/>
    </row>
    <row r="143" spans="1:42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3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3"/>
      <c r="AA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33"/>
      <c r="AO143" s="2"/>
      <c r="AP143" s="2"/>
    </row>
    <row r="144" spans="1:42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3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3"/>
      <c r="AA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33"/>
      <c r="AO144" s="2"/>
      <c r="AP144" s="2"/>
    </row>
    <row r="145" spans="1:42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3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3"/>
      <c r="AA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33"/>
      <c r="AO145" s="2"/>
      <c r="AP145" s="2"/>
    </row>
    <row r="146" spans="1:42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3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3"/>
      <c r="AA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33"/>
      <c r="AO146" s="2"/>
      <c r="AP146" s="2"/>
    </row>
    <row r="147" spans="1:42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3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3"/>
      <c r="AA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33"/>
      <c r="AO147" s="2"/>
      <c r="AP147" s="2"/>
    </row>
    <row r="148" spans="1:42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3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3"/>
      <c r="AA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33"/>
      <c r="AO148" s="2"/>
      <c r="AP148" s="2"/>
    </row>
    <row r="149" spans="1:42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3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3"/>
      <c r="AA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33"/>
      <c r="AO149" s="2"/>
      <c r="AP149" s="2"/>
    </row>
    <row r="150" spans="1:42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3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3"/>
      <c r="AA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33"/>
      <c r="AO150" s="2"/>
      <c r="AP150" s="2"/>
    </row>
    <row r="151" spans="1:42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3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3"/>
      <c r="AA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33"/>
      <c r="AO151" s="2"/>
      <c r="AP151" s="2"/>
    </row>
    <row r="152" spans="1:42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3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3"/>
      <c r="AA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33"/>
      <c r="AO152" s="2"/>
      <c r="AP152" s="2"/>
    </row>
    <row r="153" spans="1:42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3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3"/>
      <c r="AA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33"/>
      <c r="AO153" s="2"/>
      <c r="AP153" s="2"/>
    </row>
    <row r="154" spans="1:42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3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3"/>
      <c r="AA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33"/>
      <c r="AO154" s="2"/>
      <c r="AP154" s="2"/>
    </row>
    <row r="155" spans="1:42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3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3"/>
      <c r="AA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33"/>
      <c r="AO155" s="2"/>
      <c r="AP155" s="2"/>
    </row>
    <row r="156" spans="1:42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3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3"/>
      <c r="AA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33"/>
      <c r="AO156" s="2"/>
      <c r="AP156" s="2"/>
    </row>
    <row r="157" spans="1:42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3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3"/>
      <c r="AA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33"/>
      <c r="AO157" s="2"/>
      <c r="AP157" s="2"/>
    </row>
    <row r="158" spans="1:42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3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3"/>
      <c r="AA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33"/>
      <c r="AO158" s="2"/>
      <c r="AP158" s="2"/>
    </row>
    <row r="159" spans="1:42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3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3"/>
      <c r="AA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33"/>
      <c r="AO159" s="2"/>
      <c r="AP159" s="2"/>
    </row>
    <row r="160" spans="1:42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3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3"/>
      <c r="AA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33"/>
      <c r="AO160" s="2"/>
      <c r="AP160" s="2"/>
    </row>
    <row r="161" spans="1:42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3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3"/>
      <c r="AA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33"/>
      <c r="AO161" s="2"/>
      <c r="AP161" s="2"/>
    </row>
    <row r="162" spans="1:42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3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3"/>
      <c r="AA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33"/>
      <c r="AO162" s="2"/>
      <c r="AP162" s="2"/>
    </row>
    <row r="163" spans="1:42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3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3"/>
      <c r="AA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33"/>
      <c r="AO163" s="2"/>
      <c r="AP163" s="2"/>
    </row>
    <row r="164" spans="1:42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3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3"/>
      <c r="AA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33"/>
      <c r="AO164" s="2"/>
      <c r="AP164" s="2"/>
    </row>
    <row r="165" spans="1:42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3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3"/>
      <c r="AA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33"/>
      <c r="AO165" s="2"/>
      <c r="AP165" s="2"/>
    </row>
    <row r="166" spans="1:42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3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3"/>
      <c r="AA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33"/>
      <c r="AO166" s="2"/>
      <c r="AP166" s="2"/>
    </row>
    <row r="167" spans="1:42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3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3"/>
      <c r="AA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33"/>
      <c r="AO167" s="2"/>
      <c r="AP167" s="2"/>
    </row>
    <row r="168" spans="1:42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3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3"/>
      <c r="AA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33"/>
      <c r="AO168" s="2"/>
      <c r="AP168" s="2"/>
    </row>
    <row r="169" spans="1:42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3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3"/>
      <c r="AA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33"/>
      <c r="AO169" s="2"/>
      <c r="AP169" s="2"/>
    </row>
    <row r="170" spans="1:42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3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3"/>
      <c r="AA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33"/>
      <c r="AO170" s="2"/>
      <c r="AP170" s="2"/>
    </row>
    <row r="171" spans="1:42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3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3"/>
      <c r="AA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33"/>
      <c r="AO171" s="2"/>
      <c r="AP171" s="2"/>
    </row>
    <row r="172" spans="1:42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3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3"/>
      <c r="AA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33"/>
      <c r="AO172" s="2"/>
      <c r="AP172" s="2"/>
    </row>
    <row r="173" spans="1:42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3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3"/>
      <c r="AA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33"/>
      <c r="AO173" s="2"/>
      <c r="AP173" s="2"/>
    </row>
    <row r="174" spans="1:42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3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3"/>
      <c r="AA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33"/>
      <c r="AO174" s="2"/>
      <c r="AP174" s="2"/>
    </row>
    <row r="175" spans="1:42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3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3"/>
      <c r="AA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33"/>
      <c r="AO175" s="2"/>
      <c r="AP175" s="2"/>
    </row>
    <row r="176" spans="1:42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3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3"/>
      <c r="AA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33"/>
      <c r="AO176" s="2"/>
      <c r="AP176" s="2"/>
    </row>
    <row r="177" spans="1:42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3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3"/>
      <c r="AA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33"/>
      <c r="AO177" s="2"/>
      <c r="AP177" s="2"/>
    </row>
    <row r="178" spans="1:42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3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3"/>
      <c r="AA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33"/>
      <c r="AO178" s="2"/>
      <c r="AP178" s="2"/>
    </row>
    <row r="179" spans="1:42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3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3"/>
      <c r="AA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33"/>
      <c r="AO179" s="2"/>
      <c r="AP179" s="2"/>
    </row>
    <row r="180" spans="1:42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3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3"/>
      <c r="AA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33"/>
      <c r="AO180" s="2"/>
      <c r="AP180" s="2"/>
    </row>
    <row r="181" spans="1:42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3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3"/>
      <c r="AA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33"/>
      <c r="AO181" s="2"/>
      <c r="AP181" s="2"/>
    </row>
    <row r="182" spans="1:42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3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3"/>
      <c r="AA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33"/>
      <c r="AO182" s="2"/>
      <c r="AP182" s="2"/>
    </row>
    <row r="183" spans="1:42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3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3"/>
      <c r="AA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33"/>
      <c r="AO183" s="2"/>
      <c r="AP183" s="2"/>
    </row>
    <row r="184" spans="1:42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3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3"/>
      <c r="AA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33"/>
      <c r="AO184" s="2"/>
      <c r="AP184" s="2"/>
    </row>
    <row r="185" spans="1:42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3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3"/>
      <c r="AA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33"/>
      <c r="AO185" s="2"/>
      <c r="AP185" s="2"/>
    </row>
    <row r="186" spans="1:42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3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3"/>
      <c r="AA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33"/>
      <c r="AO186" s="2"/>
      <c r="AP186" s="2"/>
    </row>
    <row r="187" spans="1:42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3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3"/>
      <c r="AA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33"/>
      <c r="AO187" s="2"/>
      <c r="AP187" s="2"/>
    </row>
    <row r="188" spans="1:42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3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3"/>
      <c r="AA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33"/>
      <c r="AO188" s="2"/>
      <c r="AP188" s="2"/>
    </row>
    <row r="189" spans="1:42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3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3"/>
      <c r="AA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33"/>
      <c r="AO189" s="2"/>
      <c r="AP189" s="2"/>
    </row>
    <row r="190" spans="1:42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3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3"/>
      <c r="AA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33"/>
      <c r="AO190" s="2"/>
      <c r="AP190" s="2"/>
    </row>
    <row r="191" spans="1:42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3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3"/>
      <c r="AA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33"/>
      <c r="AO191" s="2"/>
      <c r="AP191" s="2"/>
    </row>
    <row r="192" spans="1:42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3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3"/>
      <c r="AA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33"/>
      <c r="AO192" s="2"/>
      <c r="AP192" s="2"/>
    </row>
    <row r="193" spans="1:42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3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3"/>
      <c r="AA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33"/>
      <c r="AO193" s="2"/>
      <c r="AP193" s="2"/>
    </row>
    <row r="194" spans="1:42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3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3"/>
      <c r="AA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33"/>
      <c r="AO194" s="2"/>
      <c r="AP194" s="2"/>
    </row>
    <row r="195" spans="1:42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3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3"/>
      <c r="AA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33"/>
      <c r="AO195" s="2"/>
      <c r="AP195" s="2"/>
    </row>
    <row r="196" spans="1:42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3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3"/>
      <c r="AA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33"/>
      <c r="AO196" s="2"/>
      <c r="AP196" s="2"/>
    </row>
    <row r="197" spans="1:42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3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3"/>
      <c r="AA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33"/>
      <c r="AO197" s="2"/>
      <c r="AP197" s="2"/>
    </row>
    <row r="198" spans="1:42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3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3"/>
      <c r="AA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33"/>
      <c r="AO198" s="2"/>
      <c r="AP198" s="2"/>
    </row>
    <row r="199" spans="1:42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3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3"/>
      <c r="AA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33"/>
      <c r="AO199" s="2"/>
      <c r="AP199" s="2"/>
    </row>
    <row r="200" spans="1:42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3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3"/>
      <c r="AA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33"/>
      <c r="AO200" s="2"/>
      <c r="AP200" s="2"/>
    </row>
    <row r="201" spans="1:42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1:42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1:42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1:42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1:42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1:42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1:42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1:42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1:42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1:42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</row>
    <row r="457" spans="1:42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1:42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1:42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</row>
    <row r="476" spans="1:42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</row>
    <row r="477" spans="1:42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1:42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1:42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1:42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1:42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1:42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1:42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1:42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1:42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1:42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1:42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1:42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1:42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1:42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1:42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1:42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</row>
    <row r="519" spans="1:42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42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42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42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42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42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42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42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42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1:42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</row>
    <row r="644" spans="1:42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</row>
    <row r="645" spans="1:42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</row>
    <row r="646" spans="1:42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</row>
    <row r="647" spans="1:42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</row>
    <row r="648" spans="1:42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</row>
    <row r="649" spans="1:42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</row>
    <row r="650" spans="1:42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</row>
    <row r="651" spans="1:42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</row>
    <row r="652" spans="1:42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</row>
    <row r="653" spans="1:42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</row>
    <row r="654" spans="1:42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</row>
    <row r="655" spans="1:42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</row>
    <row r="656" spans="1:42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</row>
    <row r="657" spans="1:42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</row>
    <row r="658" spans="1:42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</row>
    <row r="659" spans="1:42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</row>
    <row r="660" spans="1:42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</row>
    <row r="661" spans="1:42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</row>
    <row r="662" spans="1:42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</row>
    <row r="663" spans="1:42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</row>
    <row r="664" spans="1:42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</row>
    <row r="665" spans="1:42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</row>
    <row r="666" spans="1:42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</row>
    <row r="667" spans="1:42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</row>
    <row r="668" spans="1:42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</row>
    <row r="669" spans="1:42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</row>
    <row r="670" spans="1:42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</row>
    <row r="671" spans="1:42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</row>
    <row r="672" spans="1:42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</row>
    <row r="673" spans="1:42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</row>
    <row r="674" spans="1:42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</row>
    <row r="675" spans="1:42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</row>
    <row r="676" spans="1:42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</row>
    <row r="677" spans="1:42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</row>
    <row r="678" spans="1:42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</row>
    <row r="680" spans="1:42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</row>
    <row r="681" spans="1:42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</row>
    <row r="682" spans="1:42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</row>
    <row r="683" spans="1:42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</row>
    <row r="684" spans="1:42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</row>
    <row r="685" spans="1:42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</row>
    <row r="686" spans="1:42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</row>
    <row r="688" spans="1:42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</row>
    <row r="689" spans="1:42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</row>
    <row r="690" spans="1:42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</row>
    <row r="691" spans="1:42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</row>
    <row r="692" spans="1:42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</row>
    <row r="693" spans="1:42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</row>
    <row r="694" spans="1:42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</row>
    <row r="695" spans="1:42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</row>
    <row r="696" spans="1:42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</row>
    <row r="697" spans="1:42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</row>
    <row r="698" spans="1:42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</row>
    <row r="699" spans="1:42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</row>
    <row r="700" spans="1:42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</row>
    <row r="701" spans="1:42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</row>
    <row r="702" spans="1:42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</row>
    <row r="703" spans="1:42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</row>
    <row r="704" spans="1:42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</row>
    <row r="705" spans="1:42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</row>
    <row r="706" spans="1:42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</row>
    <row r="707" spans="1:42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</row>
    <row r="708" spans="1:42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</row>
    <row r="709" spans="1:42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</row>
    <row r="710" spans="1:42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</row>
    <row r="711" spans="1:42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</row>
    <row r="712" spans="1:42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</row>
    <row r="713" spans="1:42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</row>
    <row r="714" spans="1:42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</row>
    <row r="715" spans="1:42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</row>
    <row r="716" spans="1:42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</row>
    <row r="717" spans="1:42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</row>
    <row r="718" spans="1:42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</row>
    <row r="719" spans="1:42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</row>
    <row r="720" spans="1:42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</row>
    <row r="721" spans="1:42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</row>
    <row r="722" spans="1:42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</row>
    <row r="723" spans="1:42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</row>
    <row r="724" spans="1:42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</row>
    <row r="725" spans="1:42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</row>
    <row r="726" spans="1:42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</row>
    <row r="727" spans="1:42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</row>
    <row r="728" spans="1:42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</row>
    <row r="729" spans="1:42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</row>
    <row r="730" spans="1:42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</row>
    <row r="731" spans="1:42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</row>
    <row r="732" spans="1:42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</row>
    <row r="733" spans="1:42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</row>
    <row r="734" spans="1:42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</row>
    <row r="735" spans="1:42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</row>
    <row r="736" spans="1:42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</row>
    <row r="737" spans="1:42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</row>
    <row r="738" spans="1:42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</row>
    <row r="739" spans="1:42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</row>
    <row r="740" spans="1:42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</row>
    <row r="741" spans="1:42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</row>
    <row r="742" spans="1:42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</row>
    <row r="743" spans="1:42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</row>
    <row r="744" spans="1:42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</row>
    <row r="745" spans="1:42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</row>
    <row r="746" spans="1:42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</row>
    <row r="747" spans="1:42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</row>
    <row r="748" spans="1:42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</row>
    <row r="749" spans="1:42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</row>
    <row r="750" spans="1:42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</row>
    <row r="751" spans="1:42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</row>
    <row r="752" spans="1:42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</row>
    <row r="753" spans="1:42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</row>
    <row r="754" spans="1:42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</row>
    <row r="755" spans="1:42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</row>
    <row r="756" spans="1:42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</row>
    <row r="757" spans="1:42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</row>
    <row r="758" spans="1:42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</row>
    <row r="759" spans="1:42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</row>
    <row r="760" spans="1:42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</row>
    <row r="761" spans="1:42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</row>
    <row r="762" spans="1:42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</row>
    <row r="763" spans="1:42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</row>
    <row r="764" spans="1:42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</row>
    <row r="765" spans="1:42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</row>
    <row r="766" spans="1:42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</row>
    <row r="767" spans="1:42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</row>
    <row r="768" spans="1:42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</row>
    <row r="769" spans="1:42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</row>
    <row r="770" spans="1:42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</row>
    <row r="771" spans="1:42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</row>
    <row r="772" spans="1:42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</row>
    <row r="773" spans="1:42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</row>
    <row r="774" spans="1:42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</row>
    <row r="775" spans="1:42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</row>
    <row r="776" spans="1:42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</row>
    <row r="777" spans="1:42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</row>
    <row r="778" spans="1:42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</row>
    <row r="779" spans="1:42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</row>
    <row r="780" spans="1:42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</row>
    <row r="781" spans="1:42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</row>
    <row r="782" spans="1:42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</row>
    <row r="783" spans="1:42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</row>
    <row r="784" spans="1:42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</row>
    <row r="785" spans="1:42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</row>
    <row r="786" spans="1:42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</row>
    <row r="787" spans="1:42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</row>
    <row r="788" spans="1:42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</row>
    <row r="789" spans="1:42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</row>
    <row r="790" spans="1:42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</row>
    <row r="791" spans="1:42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</row>
    <row r="792" spans="1:42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</row>
    <row r="793" spans="1:42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</row>
    <row r="794" spans="1:42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</row>
    <row r="795" spans="1:42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</row>
    <row r="796" spans="1:42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</row>
    <row r="797" spans="1:42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</row>
    <row r="798" spans="1:42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</row>
    <row r="799" spans="1:42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</row>
    <row r="800" spans="1:42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</row>
    <row r="801" spans="1:42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</row>
    <row r="802" spans="1:42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</row>
    <row r="803" spans="1:42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</row>
    <row r="804" spans="1:42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</row>
    <row r="805" spans="1:42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</row>
    <row r="806" spans="1:42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</row>
    <row r="807" spans="1:42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</row>
    <row r="808" spans="1:42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</row>
    <row r="809" spans="1:42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</row>
    <row r="810" spans="1:42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</row>
    <row r="811" spans="1:42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</row>
    <row r="812" spans="1:42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</row>
    <row r="813" spans="1:42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</row>
    <row r="814" spans="1:42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</row>
    <row r="815" spans="1:42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</row>
    <row r="816" spans="1:42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</row>
    <row r="817" spans="1:42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</row>
    <row r="818" spans="1:42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</row>
    <row r="819" spans="1:42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</row>
    <row r="820" spans="1:42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</row>
    <row r="821" spans="1:42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</row>
    <row r="822" spans="1:42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</row>
    <row r="823" spans="1:42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</row>
    <row r="824" spans="1:42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</row>
    <row r="825" spans="1:42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</row>
    <row r="826" spans="1:42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</row>
    <row r="827" spans="1:42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</row>
    <row r="828" spans="1:42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</row>
    <row r="829" spans="1:42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</row>
    <row r="830" spans="1:42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</row>
    <row r="831" spans="1:42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</row>
    <row r="832" spans="1:42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</row>
    <row r="833" spans="1:42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</row>
    <row r="834" spans="1:42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</row>
    <row r="835" spans="1:42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</row>
    <row r="836" spans="1:42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</row>
    <row r="837" spans="1:42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</row>
    <row r="838" spans="1:42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</row>
    <row r="839" spans="1:42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</row>
    <row r="840" spans="1:42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</row>
    <row r="841" spans="1:42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</row>
    <row r="842" spans="1:42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</row>
    <row r="843" spans="1:42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</row>
    <row r="844" spans="1:42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</row>
    <row r="845" spans="1:42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</row>
    <row r="846" spans="1:42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</row>
    <row r="847" spans="1:42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</row>
    <row r="848" spans="1:42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</row>
    <row r="849" spans="1:42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</row>
    <row r="850" spans="1:42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</row>
    <row r="851" spans="1:42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</row>
    <row r="852" spans="1:42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</row>
    <row r="853" spans="1:42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</row>
    <row r="854" spans="1:42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</row>
    <row r="855" spans="1:42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</row>
    <row r="856" spans="1:42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</row>
    <row r="857" spans="1:42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</row>
    <row r="858" spans="1:42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</row>
    <row r="859" spans="1:42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</row>
    <row r="860" spans="1:42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</row>
    <row r="861" spans="1:42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</row>
    <row r="862" spans="1:42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</row>
    <row r="863" spans="1:42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</row>
    <row r="864" spans="1:42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</row>
    <row r="865" spans="1:42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</row>
    <row r="866" spans="1:42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</row>
    <row r="867" spans="1:42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</row>
    <row r="868" spans="1:42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</row>
    <row r="869" spans="1:42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</row>
    <row r="870" spans="1:42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</row>
    <row r="871" spans="1:42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</row>
    <row r="872" spans="1:42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</row>
    <row r="873" spans="1:42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</row>
    <row r="874" spans="1:42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</row>
    <row r="875" spans="1:42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</row>
    <row r="876" spans="1:42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</row>
    <row r="877" spans="1:42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</row>
    <row r="878" spans="1:42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</row>
    <row r="879" spans="1:42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</row>
    <row r="880" spans="1:42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</row>
    <row r="881" spans="1:42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</row>
    <row r="882" spans="1:42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</row>
    <row r="883" spans="1:42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</row>
    <row r="884" spans="1:42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</row>
    <row r="885" spans="1:42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</row>
    <row r="886" spans="1:42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</row>
    <row r="887" spans="1:42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</row>
    <row r="888" spans="1:42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</row>
    <row r="889" spans="1:42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</row>
    <row r="890" spans="1:42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</row>
    <row r="891" spans="1:42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</row>
    <row r="892" spans="1:42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</row>
    <row r="893" spans="1:42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</row>
    <row r="894" spans="1:42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</row>
    <row r="895" spans="1:42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</row>
    <row r="896" spans="1:42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</row>
    <row r="897" spans="1:42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</row>
    <row r="898" spans="1:42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</row>
    <row r="899" spans="1:42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</row>
    <row r="900" spans="1:42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</row>
    <row r="901" spans="1:42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</row>
    <row r="902" spans="1:42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</row>
    <row r="903" spans="1:42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</row>
    <row r="904" spans="1:42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</row>
    <row r="905" spans="1:42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</row>
    <row r="906" spans="1:42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</row>
    <row r="907" spans="1:42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</row>
    <row r="908" spans="1:42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</row>
    <row r="909" spans="1:42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</row>
    <row r="910" spans="1:42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</row>
    <row r="911" spans="1:42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</row>
    <row r="912" spans="1:42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</row>
    <row r="913" spans="1:42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</row>
    <row r="914" spans="1:42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</row>
    <row r="915" spans="1:42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</row>
    <row r="916" spans="1:42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</row>
    <row r="917" spans="1:42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</row>
    <row r="918" spans="1:42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</row>
    <row r="919" spans="1:42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</row>
    <row r="920" spans="1:42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</row>
    <row r="921" spans="1:42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</row>
    <row r="922" spans="1:42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</row>
    <row r="923" spans="1:42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</row>
    <row r="924" spans="1:42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</row>
    <row r="925" spans="1:42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</row>
    <row r="926" spans="1:42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</row>
    <row r="927" spans="1:42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</row>
    <row r="928" spans="1:42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</row>
    <row r="929" spans="1:42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</row>
    <row r="930" spans="1:42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</row>
    <row r="931" spans="1:42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</row>
    <row r="932" spans="1:42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</row>
    <row r="933" spans="1:42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</row>
    <row r="934" spans="1:42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</row>
    <row r="935" spans="1:42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</row>
    <row r="936" spans="1:42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</row>
    <row r="937" spans="1:42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</row>
    <row r="938" spans="1:42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</row>
    <row r="939" spans="1:42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</row>
    <row r="940" spans="1:42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</row>
    <row r="941" spans="1:42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</row>
    <row r="942" spans="1:42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</row>
    <row r="943" spans="1:42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</row>
    <row r="944" spans="1:42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</row>
    <row r="945" spans="1:42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</row>
    <row r="946" spans="1:42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</row>
    <row r="947" spans="1:42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</row>
    <row r="948" spans="1:42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</row>
    <row r="949" spans="1:42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</row>
    <row r="950" spans="1:42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</row>
    <row r="951" spans="1:42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</row>
    <row r="952" spans="1:42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</row>
    <row r="953" spans="1:42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</row>
    <row r="954" spans="1:42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</row>
    <row r="955" spans="1:42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</row>
    <row r="956" spans="1:42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</row>
    <row r="957" spans="1:42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</row>
    <row r="958" spans="1:42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</row>
    <row r="959" spans="1:42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</row>
    <row r="960" spans="1:42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</row>
    <row r="961" spans="1:42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</row>
    <row r="962" spans="1:42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</row>
    <row r="963" spans="1:42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</row>
    <row r="964" spans="1:42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</row>
    <row r="965" spans="1:42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</row>
    <row r="966" spans="1:42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</row>
    <row r="967" spans="1:42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</row>
    <row r="968" spans="1:42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</row>
    <row r="969" spans="1:42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</row>
    <row r="970" spans="1:42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</row>
    <row r="971" spans="1:42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</row>
    <row r="972" spans="1:42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</row>
    <row r="973" spans="1:42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</row>
    <row r="974" spans="1:42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</row>
    <row r="975" spans="1:42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</row>
    <row r="976" spans="1:42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</row>
    <row r="977" spans="1:42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</row>
    <row r="978" spans="1:42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</row>
    <row r="979" spans="1:42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</row>
    <row r="980" spans="1:42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</row>
    <row r="981" spans="1:42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</row>
    <row r="982" spans="1:42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</row>
    <row r="983" spans="1:42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</row>
    <row r="984" spans="1:42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</row>
    <row r="985" spans="1:42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</row>
    <row r="986" spans="1:42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</row>
    <row r="987" spans="1:42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</row>
    <row r="988" spans="1:42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</row>
    <row r="989" spans="1:42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</row>
    <row r="990" spans="1:42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</row>
    <row r="991" spans="1:42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</row>
    <row r="992" spans="1:42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</row>
    <row r="993" spans="1:42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</row>
    <row r="994" spans="1:42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</row>
    <row r="995" spans="1:42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</row>
    <row r="996" spans="1:42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</row>
    <row r="997" spans="1:42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</row>
    <row r="998" spans="1:42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</row>
    <row r="999" spans="1:42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</row>
    <row r="1000" spans="1:42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</row>
    <row r="1001" spans="1:42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</row>
    <row r="1002" spans="1:42" x14ac:dyDescent="0.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</row>
    <row r="1003" spans="1:42" x14ac:dyDescent="0.2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</row>
    <row r="1004" spans="1:42" x14ac:dyDescent="0.2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</row>
  </sheetData>
  <mergeCells count="39">
    <mergeCell ref="AJ6:AJ8"/>
    <mergeCell ref="AC6:AD8"/>
    <mergeCell ref="AE6:AE8"/>
    <mergeCell ref="AF6:AF8"/>
    <mergeCell ref="AG6:AG8"/>
    <mergeCell ref="X6:X8"/>
    <mergeCell ref="K6:K8"/>
    <mergeCell ref="AM6:AM8"/>
    <mergeCell ref="AK6:AK8"/>
    <mergeCell ref="AL6:AL8"/>
    <mergeCell ref="O6:P8"/>
    <mergeCell ref="Q6:Q8"/>
    <mergeCell ref="R6:R8"/>
    <mergeCell ref="S6:S8"/>
    <mergeCell ref="T6:T8"/>
    <mergeCell ref="U6:U8"/>
    <mergeCell ref="V6:V8"/>
    <mergeCell ref="Y6:Y8"/>
    <mergeCell ref="W6:W8"/>
    <mergeCell ref="AH6:AH8"/>
    <mergeCell ref="AI6:AI8"/>
    <mergeCell ref="AC1:AM1"/>
    <mergeCell ref="AC2:AM2"/>
    <mergeCell ref="AC3:AM3"/>
    <mergeCell ref="A1:K1"/>
    <mergeCell ref="A2:K2"/>
    <mergeCell ref="A3:K3"/>
    <mergeCell ref="O1:Y1"/>
    <mergeCell ref="O2:Y2"/>
    <mergeCell ref="O3:Y3"/>
    <mergeCell ref="A6:B8"/>
    <mergeCell ref="C6:C8"/>
    <mergeCell ref="D6:D8"/>
    <mergeCell ref="E6:E8"/>
    <mergeCell ref="J6:J8"/>
    <mergeCell ref="F6:F8"/>
    <mergeCell ref="G6:G8"/>
    <mergeCell ref="H6:H8"/>
    <mergeCell ref="I6:I8"/>
  </mergeCells>
  <phoneticPr fontId="0" type="noConversion"/>
  <printOptions horizontalCentered="1" verticalCentered="1"/>
  <pageMargins left="0.74803149606299213" right="0.74803149606299213" top="0.62992125984251968" bottom="0.6692913385826772" header="0.47244094488188981" footer="0.27559055118110237"/>
  <pageSetup paperSize="9" scale="90" firstPageNumber="29" fitToWidth="0" orientation="landscape" useFirstPageNumber="1" r:id="rId1"/>
  <headerFooter scaleWithDoc="0">
    <oddHeader>&amp;LCEB/2015/HLCM/HR/19</oddHeader>
    <oddFooter>&amp;CPage &amp;P</oddFooter>
  </headerFooter>
  <colBreaks count="2" manualBreakCount="2">
    <brk id="12" max="1048575" man="1"/>
    <brk id="26" max="1048575" man="1"/>
  </colBreaks>
  <extLst>
    <ext xmlns:mx="http://schemas.microsoft.com/office/mac/excel/2008/main" uri="{64002731-A6B0-56B0-2670-7721B7C09600}">
      <mx:PLV Mode="1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/>
  <dimension ref="A2:L5082"/>
  <sheetViews>
    <sheetView view="pageLayout" zoomScaleNormal="85" zoomScaleSheetLayoutView="70" workbookViewId="0"/>
  </sheetViews>
  <sheetFormatPr defaultColWidth="9.140625" defaultRowHeight="11.25" x14ac:dyDescent="0.2"/>
  <cols>
    <col min="1" max="1" width="29.7109375" style="2" bestFit="1" customWidth="1"/>
    <col min="2" max="2" width="1.140625" style="2" customWidth="1"/>
    <col min="3" max="4" width="9.140625" style="2"/>
    <col min="5" max="5" width="7" style="2" customWidth="1"/>
    <col min="6" max="7" width="9.140625" style="2"/>
    <col min="8" max="8" width="7.42578125" style="2" customWidth="1"/>
    <col min="9" max="10" width="9.140625" style="2"/>
    <col min="11" max="11" width="7.7109375" style="2" customWidth="1"/>
    <col min="12" max="16384" width="9.140625" style="2"/>
  </cols>
  <sheetData>
    <row r="2" spans="1:12" ht="12" x14ac:dyDescent="0.2">
      <c r="A2" s="85" t="s">
        <v>109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</row>
    <row r="3" spans="1:12" x14ac:dyDescent="0.2">
      <c r="A3" s="86" t="s">
        <v>116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</row>
    <row r="4" spans="1:12" x14ac:dyDescent="0.2">
      <c r="A4" s="86" t="s">
        <v>1066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</row>
    <row r="5" spans="1:12" ht="12" thickBot="1" x14ac:dyDescent="0.25"/>
    <row r="6" spans="1:12" x14ac:dyDescent="0.2">
      <c r="A6" s="113" t="s">
        <v>41</v>
      </c>
      <c r="B6" s="149"/>
      <c r="C6" s="151" t="s">
        <v>43</v>
      </c>
      <c r="D6" s="117" t="s">
        <v>355</v>
      </c>
      <c r="E6" s="118"/>
      <c r="F6" s="119"/>
      <c r="G6" s="117" t="s">
        <v>42</v>
      </c>
      <c r="H6" s="118"/>
      <c r="I6" s="119"/>
      <c r="J6" s="117" t="s">
        <v>2</v>
      </c>
      <c r="K6" s="118"/>
      <c r="L6" s="119"/>
    </row>
    <row r="7" spans="1:12" ht="12" thickBot="1" x14ac:dyDescent="0.25">
      <c r="A7" s="115"/>
      <c r="B7" s="150"/>
      <c r="C7" s="152"/>
      <c r="D7" s="153"/>
      <c r="E7" s="154"/>
      <c r="F7" s="155"/>
      <c r="G7" s="153"/>
      <c r="H7" s="154"/>
      <c r="I7" s="155"/>
      <c r="J7" s="153"/>
      <c r="K7" s="154"/>
      <c r="L7" s="155"/>
    </row>
    <row r="8" spans="1:12" x14ac:dyDescent="0.2">
      <c r="A8" s="115"/>
      <c r="B8" s="150"/>
      <c r="C8" s="152"/>
      <c r="D8" s="161" t="s">
        <v>44</v>
      </c>
      <c r="E8" s="157" t="s">
        <v>45</v>
      </c>
      <c r="F8" s="159" t="s">
        <v>2</v>
      </c>
      <c r="G8" s="161" t="s">
        <v>44</v>
      </c>
      <c r="H8" s="157" t="s">
        <v>45</v>
      </c>
      <c r="I8" s="159" t="s">
        <v>2</v>
      </c>
      <c r="J8" s="156" t="s">
        <v>44</v>
      </c>
      <c r="K8" s="157" t="s">
        <v>45</v>
      </c>
      <c r="L8" s="159" t="s">
        <v>2</v>
      </c>
    </row>
    <row r="9" spans="1:12" ht="12" thickBot="1" x14ac:dyDescent="0.25">
      <c r="A9" s="115"/>
      <c r="B9" s="150"/>
      <c r="C9" s="152"/>
      <c r="D9" s="162"/>
      <c r="E9" s="158"/>
      <c r="F9" s="160"/>
      <c r="G9" s="162"/>
      <c r="H9" s="158"/>
      <c r="I9" s="160"/>
      <c r="J9" s="136"/>
      <c r="K9" s="158"/>
      <c r="L9" s="160"/>
    </row>
    <row r="10" spans="1:12" x14ac:dyDescent="0.2">
      <c r="A10" s="35"/>
      <c r="B10" s="36"/>
      <c r="C10" s="35"/>
      <c r="D10" s="3"/>
      <c r="E10" s="4"/>
      <c r="F10" s="18"/>
      <c r="G10" s="3"/>
      <c r="H10" s="4"/>
      <c r="I10" s="18"/>
      <c r="J10" s="3"/>
      <c r="K10" s="4"/>
      <c r="L10" s="5"/>
    </row>
    <row r="11" spans="1:12" x14ac:dyDescent="0.2">
      <c r="A11" s="65" t="s">
        <v>160</v>
      </c>
      <c r="B11" s="42"/>
      <c r="C11" s="41"/>
      <c r="D11" s="44"/>
      <c r="E11" s="45"/>
      <c r="F11" s="47"/>
      <c r="G11" s="44"/>
      <c r="H11" s="45"/>
      <c r="I11" s="47"/>
      <c r="J11" s="44"/>
      <c r="K11" s="45"/>
      <c r="L11" s="46"/>
    </row>
    <row r="12" spans="1:12" x14ac:dyDescent="0.2">
      <c r="A12" s="39"/>
      <c r="B12" s="34"/>
      <c r="C12" s="39" t="s">
        <v>124</v>
      </c>
      <c r="D12" s="7">
        <v>1</v>
      </c>
      <c r="E12" s="8">
        <v>0</v>
      </c>
      <c r="F12" s="17">
        <f t="shared" ref="F12:F29" si="0">D12+E12</f>
        <v>1</v>
      </c>
      <c r="G12" s="7">
        <v>16</v>
      </c>
      <c r="H12" s="8">
        <v>293</v>
      </c>
      <c r="I12" s="17">
        <f t="shared" ref="I12:I29" si="1">G12+H12</f>
        <v>309</v>
      </c>
      <c r="J12" s="7">
        <f t="shared" ref="J12:J29" si="2">D12+G12</f>
        <v>17</v>
      </c>
      <c r="K12" s="8">
        <f t="shared" ref="K12:K29" si="3">E12+H12</f>
        <v>293</v>
      </c>
      <c r="L12" s="9">
        <f t="shared" ref="L12:L29" si="4">J12+K12</f>
        <v>310</v>
      </c>
    </row>
    <row r="13" spans="1:12" x14ac:dyDescent="0.2">
      <c r="A13" s="39"/>
      <c r="B13" s="34"/>
      <c r="C13" s="39" t="s">
        <v>3</v>
      </c>
      <c r="D13" s="7">
        <v>0</v>
      </c>
      <c r="E13" s="8">
        <v>0</v>
      </c>
      <c r="F13" s="17">
        <f t="shared" si="0"/>
        <v>0</v>
      </c>
      <c r="G13" s="7">
        <v>8</v>
      </c>
      <c r="H13" s="8">
        <v>68</v>
      </c>
      <c r="I13" s="17">
        <f t="shared" si="1"/>
        <v>76</v>
      </c>
      <c r="J13" s="7">
        <f t="shared" si="2"/>
        <v>8</v>
      </c>
      <c r="K13" s="8">
        <f t="shared" si="3"/>
        <v>68</v>
      </c>
      <c r="L13" s="9">
        <f t="shared" si="4"/>
        <v>76</v>
      </c>
    </row>
    <row r="14" spans="1:12" x14ac:dyDescent="0.2">
      <c r="A14" s="39"/>
      <c r="B14" s="34"/>
      <c r="C14" s="39" t="s">
        <v>125</v>
      </c>
      <c r="D14" s="7">
        <v>0</v>
      </c>
      <c r="E14" s="8">
        <v>0</v>
      </c>
      <c r="F14" s="17">
        <f t="shared" si="0"/>
        <v>0</v>
      </c>
      <c r="G14" s="7">
        <v>2</v>
      </c>
      <c r="H14" s="8">
        <v>16</v>
      </c>
      <c r="I14" s="17">
        <f t="shared" si="1"/>
        <v>18</v>
      </c>
      <c r="J14" s="7">
        <f t="shared" si="2"/>
        <v>2</v>
      </c>
      <c r="K14" s="8">
        <f t="shared" si="3"/>
        <v>16</v>
      </c>
      <c r="L14" s="9">
        <f t="shared" si="4"/>
        <v>18</v>
      </c>
    </row>
    <row r="15" spans="1:12" x14ac:dyDescent="0.2">
      <c r="A15" s="39"/>
      <c r="B15" s="34"/>
      <c r="C15" s="39" t="s">
        <v>127</v>
      </c>
      <c r="D15" s="7">
        <v>0</v>
      </c>
      <c r="E15" s="8">
        <v>1</v>
      </c>
      <c r="F15" s="17">
        <f t="shared" si="0"/>
        <v>1</v>
      </c>
      <c r="G15" s="7">
        <v>4</v>
      </c>
      <c r="H15" s="8">
        <v>73</v>
      </c>
      <c r="I15" s="17">
        <f t="shared" si="1"/>
        <v>77</v>
      </c>
      <c r="J15" s="7">
        <f t="shared" si="2"/>
        <v>4</v>
      </c>
      <c r="K15" s="8">
        <f t="shared" si="3"/>
        <v>74</v>
      </c>
      <c r="L15" s="9">
        <f t="shared" si="4"/>
        <v>78</v>
      </c>
    </row>
    <row r="16" spans="1:12" x14ac:dyDescent="0.2">
      <c r="A16" s="39"/>
      <c r="B16" s="34"/>
      <c r="C16" s="39" t="s">
        <v>128</v>
      </c>
      <c r="D16" s="7">
        <v>0</v>
      </c>
      <c r="E16" s="8">
        <v>0</v>
      </c>
      <c r="F16" s="17">
        <f t="shared" si="0"/>
        <v>0</v>
      </c>
      <c r="G16" s="7">
        <v>12</v>
      </c>
      <c r="H16" s="8">
        <v>146</v>
      </c>
      <c r="I16" s="17">
        <f t="shared" si="1"/>
        <v>158</v>
      </c>
      <c r="J16" s="7">
        <f t="shared" si="2"/>
        <v>12</v>
      </c>
      <c r="K16" s="8">
        <f t="shared" si="3"/>
        <v>146</v>
      </c>
      <c r="L16" s="9">
        <f t="shared" si="4"/>
        <v>158</v>
      </c>
    </row>
    <row r="17" spans="1:12" x14ac:dyDescent="0.2">
      <c r="A17" s="39"/>
      <c r="B17" s="34"/>
      <c r="C17" s="39" t="s">
        <v>931</v>
      </c>
      <c r="D17" s="7">
        <v>0</v>
      </c>
      <c r="E17" s="8">
        <v>0</v>
      </c>
      <c r="F17" s="17">
        <f t="shared" si="0"/>
        <v>0</v>
      </c>
      <c r="G17" s="7">
        <v>2</v>
      </c>
      <c r="H17" s="8">
        <v>7</v>
      </c>
      <c r="I17" s="17">
        <f t="shared" si="1"/>
        <v>9</v>
      </c>
      <c r="J17" s="7">
        <f t="shared" si="2"/>
        <v>2</v>
      </c>
      <c r="K17" s="8">
        <f t="shared" si="3"/>
        <v>7</v>
      </c>
      <c r="L17" s="9">
        <f t="shared" si="4"/>
        <v>9</v>
      </c>
    </row>
    <row r="18" spans="1:12" x14ac:dyDescent="0.2">
      <c r="A18" s="39"/>
      <c r="B18" s="34"/>
      <c r="C18" s="39" t="s">
        <v>131</v>
      </c>
      <c r="D18" s="7">
        <v>0</v>
      </c>
      <c r="E18" s="8">
        <v>0</v>
      </c>
      <c r="F18" s="17">
        <f t="shared" si="0"/>
        <v>0</v>
      </c>
      <c r="G18" s="7">
        <v>1</v>
      </c>
      <c r="H18" s="8">
        <v>0</v>
      </c>
      <c r="I18" s="17">
        <f t="shared" si="1"/>
        <v>1</v>
      </c>
      <c r="J18" s="7">
        <f t="shared" si="2"/>
        <v>1</v>
      </c>
      <c r="K18" s="8">
        <f t="shared" si="3"/>
        <v>0</v>
      </c>
      <c r="L18" s="9">
        <f t="shared" si="4"/>
        <v>1</v>
      </c>
    </row>
    <row r="19" spans="1:12" x14ac:dyDescent="0.2">
      <c r="A19" s="39"/>
      <c r="B19" s="34"/>
      <c r="C19" s="39" t="s">
        <v>135</v>
      </c>
      <c r="D19" s="7">
        <v>1</v>
      </c>
      <c r="E19" s="8">
        <v>0</v>
      </c>
      <c r="F19" s="17">
        <f t="shared" si="0"/>
        <v>1</v>
      </c>
      <c r="G19" s="7">
        <v>1</v>
      </c>
      <c r="H19" s="8">
        <v>2</v>
      </c>
      <c r="I19" s="17">
        <f t="shared" si="1"/>
        <v>3</v>
      </c>
      <c r="J19" s="7">
        <f t="shared" si="2"/>
        <v>2</v>
      </c>
      <c r="K19" s="8">
        <f t="shared" si="3"/>
        <v>2</v>
      </c>
      <c r="L19" s="9">
        <f t="shared" si="4"/>
        <v>4</v>
      </c>
    </row>
    <row r="20" spans="1:12" x14ac:dyDescent="0.2">
      <c r="A20" s="39"/>
      <c r="B20" s="34"/>
      <c r="C20" s="39" t="s">
        <v>136</v>
      </c>
      <c r="D20" s="7">
        <v>2</v>
      </c>
      <c r="E20" s="8">
        <v>6</v>
      </c>
      <c r="F20" s="17">
        <f t="shared" si="0"/>
        <v>8</v>
      </c>
      <c r="G20" s="7">
        <v>2</v>
      </c>
      <c r="H20" s="8">
        <v>9</v>
      </c>
      <c r="I20" s="17">
        <f t="shared" si="1"/>
        <v>11</v>
      </c>
      <c r="J20" s="7">
        <f t="shared" si="2"/>
        <v>4</v>
      </c>
      <c r="K20" s="8">
        <f t="shared" si="3"/>
        <v>15</v>
      </c>
      <c r="L20" s="9">
        <f t="shared" si="4"/>
        <v>19</v>
      </c>
    </row>
    <row r="21" spans="1:12" x14ac:dyDescent="0.2">
      <c r="A21" s="39"/>
      <c r="B21" s="34"/>
      <c r="C21" s="39" t="s">
        <v>137</v>
      </c>
      <c r="D21" s="7">
        <v>1</v>
      </c>
      <c r="E21" s="8">
        <v>0</v>
      </c>
      <c r="F21" s="17">
        <f t="shared" si="0"/>
        <v>1</v>
      </c>
      <c r="G21" s="7">
        <v>4</v>
      </c>
      <c r="H21" s="8">
        <v>143</v>
      </c>
      <c r="I21" s="17">
        <f t="shared" si="1"/>
        <v>147</v>
      </c>
      <c r="J21" s="7">
        <f t="shared" si="2"/>
        <v>5</v>
      </c>
      <c r="K21" s="8">
        <f t="shared" si="3"/>
        <v>143</v>
      </c>
      <c r="L21" s="9">
        <f t="shared" si="4"/>
        <v>148</v>
      </c>
    </row>
    <row r="22" spans="1:12" x14ac:dyDescent="0.2">
      <c r="A22" s="39"/>
      <c r="B22" s="34"/>
      <c r="C22" s="39" t="s">
        <v>138</v>
      </c>
      <c r="D22" s="7">
        <v>2</v>
      </c>
      <c r="E22" s="8">
        <v>3</v>
      </c>
      <c r="F22" s="17">
        <f t="shared" si="0"/>
        <v>5</v>
      </c>
      <c r="G22" s="7">
        <v>0</v>
      </c>
      <c r="H22" s="8">
        <v>0</v>
      </c>
      <c r="I22" s="17">
        <f t="shared" si="1"/>
        <v>0</v>
      </c>
      <c r="J22" s="7">
        <f t="shared" si="2"/>
        <v>2</v>
      </c>
      <c r="K22" s="8">
        <f t="shared" si="3"/>
        <v>3</v>
      </c>
      <c r="L22" s="9">
        <f t="shared" si="4"/>
        <v>5</v>
      </c>
    </row>
    <row r="23" spans="1:12" x14ac:dyDescent="0.2">
      <c r="A23" s="39"/>
      <c r="B23" s="34"/>
      <c r="C23" s="39" t="s">
        <v>139</v>
      </c>
      <c r="D23" s="7">
        <v>1</v>
      </c>
      <c r="E23" s="8">
        <v>29</v>
      </c>
      <c r="F23" s="17">
        <f t="shared" si="0"/>
        <v>30</v>
      </c>
      <c r="G23" s="7">
        <v>2</v>
      </c>
      <c r="H23" s="8">
        <v>22</v>
      </c>
      <c r="I23" s="17">
        <f t="shared" si="1"/>
        <v>24</v>
      </c>
      <c r="J23" s="7">
        <f t="shared" si="2"/>
        <v>3</v>
      </c>
      <c r="K23" s="8">
        <f t="shared" si="3"/>
        <v>51</v>
      </c>
      <c r="L23" s="9">
        <f t="shared" si="4"/>
        <v>54</v>
      </c>
    </row>
    <row r="24" spans="1:12" x14ac:dyDescent="0.2">
      <c r="A24" s="39"/>
      <c r="B24" s="34"/>
      <c r="C24" s="39" t="s">
        <v>142</v>
      </c>
      <c r="D24" s="7">
        <v>0</v>
      </c>
      <c r="E24" s="8">
        <v>1</v>
      </c>
      <c r="F24" s="17">
        <f t="shared" si="0"/>
        <v>1</v>
      </c>
      <c r="G24" s="7">
        <v>0</v>
      </c>
      <c r="H24" s="8">
        <v>0</v>
      </c>
      <c r="I24" s="17">
        <f t="shared" si="1"/>
        <v>0</v>
      </c>
      <c r="J24" s="7">
        <f t="shared" si="2"/>
        <v>0</v>
      </c>
      <c r="K24" s="8">
        <f t="shared" si="3"/>
        <v>1</v>
      </c>
      <c r="L24" s="9">
        <f t="shared" si="4"/>
        <v>1</v>
      </c>
    </row>
    <row r="25" spans="1:12" x14ac:dyDescent="0.2">
      <c r="A25" s="39"/>
      <c r="B25" s="34"/>
      <c r="C25" s="39" t="s">
        <v>147</v>
      </c>
      <c r="D25" s="7">
        <v>1</v>
      </c>
      <c r="E25" s="8">
        <v>0</v>
      </c>
      <c r="F25" s="17">
        <f t="shared" si="0"/>
        <v>1</v>
      </c>
      <c r="G25" s="7">
        <v>0</v>
      </c>
      <c r="H25" s="8">
        <v>0</v>
      </c>
      <c r="I25" s="17">
        <f t="shared" si="1"/>
        <v>0</v>
      </c>
      <c r="J25" s="7">
        <f t="shared" si="2"/>
        <v>1</v>
      </c>
      <c r="K25" s="8">
        <f t="shared" si="3"/>
        <v>0</v>
      </c>
      <c r="L25" s="9">
        <f t="shared" si="4"/>
        <v>1</v>
      </c>
    </row>
    <row r="26" spans="1:12" x14ac:dyDescent="0.2">
      <c r="A26" s="39"/>
      <c r="B26" s="34"/>
      <c r="C26" s="39" t="s">
        <v>149</v>
      </c>
      <c r="D26" s="7">
        <v>1</v>
      </c>
      <c r="E26" s="8">
        <v>0</v>
      </c>
      <c r="F26" s="17">
        <f t="shared" si="0"/>
        <v>1</v>
      </c>
      <c r="G26" s="7">
        <v>0</v>
      </c>
      <c r="H26" s="8">
        <v>0</v>
      </c>
      <c r="I26" s="17">
        <f t="shared" si="1"/>
        <v>0</v>
      </c>
      <c r="J26" s="7">
        <f t="shared" si="2"/>
        <v>1</v>
      </c>
      <c r="K26" s="8">
        <f t="shared" si="3"/>
        <v>0</v>
      </c>
      <c r="L26" s="9">
        <f t="shared" si="4"/>
        <v>1</v>
      </c>
    </row>
    <row r="27" spans="1:12" x14ac:dyDescent="0.2">
      <c r="A27" s="39"/>
      <c r="B27" s="34"/>
      <c r="C27" s="39" t="s">
        <v>150</v>
      </c>
      <c r="D27" s="7">
        <v>0</v>
      </c>
      <c r="E27" s="8">
        <v>0</v>
      </c>
      <c r="F27" s="17">
        <f t="shared" si="0"/>
        <v>0</v>
      </c>
      <c r="G27" s="7">
        <v>0</v>
      </c>
      <c r="H27" s="8">
        <v>1</v>
      </c>
      <c r="I27" s="17">
        <f t="shared" si="1"/>
        <v>1</v>
      </c>
      <c r="J27" s="7">
        <f t="shared" si="2"/>
        <v>0</v>
      </c>
      <c r="K27" s="8">
        <f t="shared" si="3"/>
        <v>1</v>
      </c>
      <c r="L27" s="9">
        <f t="shared" si="4"/>
        <v>1</v>
      </c>
    </row>
    <row r="28" spans="1:12" x14ac:dyDescent="0.2">
      <c r="A28" s="39"/>
      <c r="B28" s="34"/>
      <c r="C28" s="39" t="s">
        <v>934</v>
      </c>
      <c r="D28" s="7">
        <v>0</v>
      </c>
      <c r="E28" s="8">
        <v>0</v>
      </c>
      <c r="F28" s="17">
        <f t="shared" si="0"/>
        <v>0</v>
      </c>
      <c r="G28" s="7">
        <v>0</v>
      </c>
      <c r="H28" s="8">
        <v>1</v>
      </c>
      <c r="I28" s="17">
        <f t="shared" si="1"/>
        <v>1</v>
      </c>
      <c r="J28" s="7">
        <f t="shared" si="2"/>
        <v>0</v>
      </c>
      <c r="K28" s="8">
        <f t="shared" si="3"/>
        <v>1</v>
      </c>
      <c r="L28" s="9">
        <f t="shared" si="4"/>
        <v>1</v>
      </c>
    </row>
    <row r="29" spans="1:12" x14ac:dyDescent="0.2">
      <c r="A29" s="39"/>
      <c r="B29" s="34"/>
      <c r="C29" s="39" t="s">
        <v>935</v>
      </c>
      <c r="D29" s="7">
        <v>0</v>
      </c>
      <c r="E29" s="8">
        <v>0</v>
      </c>
      <c r="F29" s="17">
        <f t="shared" si="0"/>
        <v>0</v>
      </c>
      <c r="G29" s="7">
        <v>1</v>
      </c>
      <c r="H29" s="8">
        <v>0</v>
      </c>
      <c r="I29" s="17">
        <f t="shared" si="1"/>
        <v>1</v>
      </c>
      <c r="J29" s="7">
        <f t="shared" si="2"/>
        <v>1</v>
      </c>
      <c r="K29" s="8">
        <f t="shared" si="3"/>
        <v>0</v>
      </c>
      <c r="L29" s="9">
        <f t="shared" si="4"/>
        <v>1</v>
      </c>
    </row>
    <row r="30" spans="1:12" x14ac:dyDescent="0.2">
      <c r="A30" s="39"/>
      <c r="B30" s="34"/>
      <c r="C30" s="66" t="s">
        <v>2</v>
      </c>
      <c r="D30" s="21">
        <f t="shared" ref="D30:L30" si="5">SUM(D11:D29)</f>
        <v>10</v>
      </c>
      <c r="E30" s="22">
        <f t="shared" si="5"/>
        <v>40</v>
      </c>
      <c r="F30" s="67">
        <f t="shared" si="5"/>
        <v>50</v>
      </c>
      <c r="G30" s="21">
        <f t="shared" si="5"/>
        <v>55</v>
      </c>
      <c r="H30" s="22">
        <f t="shared" si="5"/>
        <v>781</v>
      </c>
      <c r="I30" s="67">
        <f t="shared" si="5"/>
        <v>836</v>
      </c>
      <c r="J30" s="21">
        <f t="shared" si="5"/>
        <v>65</v>
      </c>
      <c r="K30" s="22">
        <f t="shared" si="5"/>
        <v>821</v>
      </c>
      <c r="L30" s="23">
        <f t="shared" si="5"/>
        <v>886</v>
      </c>
    </row>
    <row r="31" spans="1:12" x14ac:dyDescent="0.2">
      <c r="A31" s="65" t="s">
        <v>161</v>
      </c>
      <c r="B31" s="42"/>
      <c r="C31" s="41"/>
      <c r="D31" s="44"/>
      <c r="E31" s="45"/>
      <c r="F31" s="47"/>
      <c r="G31" s="44"/>
      <c r="H31" s="45"/>
      <c r="I31" s="47"/>
      <c r="J31" s="44"/>
      <c r="K31" s="45"/>
      <c r="L31" s="46"/>
    </row>
    <row r="32" spans="1:12" x14ac:dyDescent="0.2">
      <c r="A32" s="39"/>
      <c r="B32" s="34"/>
      <c r="C32" s="39" t="s">
        <v>124</v>
      </c>
      <c r="D32" s="7">
        <v>9</v>
      </c>
      <c r="E32" s="8">
        <v>1</v>
      </c>
      <c r="F32" s="17">
        <f t="shared" ref="F32:F44" si="6">D32+E32</f>
        <v>10</v>
      </c>
      <c r="G32" s="7">
        <v>9</v>
      </c>
      <c r="H32" s="8">
        <v>8</v>
      </c>
      <c r="I32" s="17">
        <f t="shared" ref="I32:I44" si="7">G32+H32</f>
        <v>17</v>
      </c>
      <c r="J32" s="7">
        <f t="shared" ref="J32:J44" si="8">D32+G32</f>
        <v>18</v>
      </c>
      <c r="K32" s="8">
        <f t="shared" ref="K32:K44" si="9">E32+H32</f>
        <v>9</v>
      </c>
      <c r="L32" s="9">
        <f t="shared" ref="L32:L44" si="10">J32+K32</f>
        <v>27</v>
      </c>
    </row>
    <row r="33" spans="1:12" x14ac:dyDescent="0.2">
      <c r="A33" s="39"/>
      <c r="B33" s="34"/>
      <c r="C33" s="39" t="s">
        <v>3</v>
      </c>
      <c r="D33" s="7">
        <v>0</v>
      </c>
      <c r="E33" s="8">
        <v>0</v>
      </c>
      <c r="F33" s="17">
        <f t="shared" si="6"/>
        <v>0</v>
      </c>
      <c r="G33" s="7">
        <v>7</v>
      </c>
      <c r="H33" s="8">
        <v>16</v>
      </c>
      <c r="I33" s="17">
        <f t="shared" si="7"/>
        <v>23</v>
      </c>
      <c r="J33" s="7">
        <f t="shared" si="8"/>
        <v>7</v>
      </c>
      <c r="K33" s="8">
        <f t="shared" si="9"/>
        <v>16</v>
      </c>
      <c r="L33" s="9">
        <f t="shared" si="10"/>
        <v>23</v>
      </c>
    </row>
    <row r="34" spans="1:12" x14ac:dyDescent="0.2">
      <c r="A34" s="39"/>
      <c r="B34" s="34"/>
      <c r="C34" s="39" t="s">
        <v>125</v>
      </c>
      <c r="D34" s="7">
        <v>0</v>
      </c>
      <c r="E34" s="8">
        <v>0</v>
      </c>
      <c r="F34" s="17">
        <f t="shared" si="6"/>
        <v>0</v>
      </c>
      <c r="G34" s="7">
        <v>0</v>
      </c>
      <c r="H34" s="8">
        <v>4</v>
      </c>
      <c r="I34" s="17">
        <f t="shared" si="7"/>
        <v>4</v>
      </c>
      <c r="J34" s="7">
        <f t="shared" si="8"/>
        <v>0</v>
      </c>
      <c r="K34" s="8">
        <f t="shared" si="9"/>
        <v>4</v>
      </c>
      <c r="L34" s="9">
        <f t="shared" si="10"/>
        <v>4</v>
      </c>
    </row>
    <row r="35" spans="1:12" x14ac:dyDescent="0.2">
      <c r="A35" s="39"/>
      <c r="B35" s="34"/>
      <c r="C35" s="39" t="s">
        <v>126</v>
      </c>
      <c r="D35" s="7">
        <v>0</v>
      </c>
      <c r="E35" s="8">
        <v>0</v>
      </c>
      <c r="F35" s="17">
        <f t="shared" si="6"/>
        <v>0</v>
      </c>
      <c r="G35" s="7">
        <v>0</v>
      </c>
      <c r="H35" s="8">
        <v>1</v>
      </c>
      <c r="I35" s="17">
        <f t="shared" si="7"/>
        <v>1</v>
      </c>
      <c r="J35" s="7">
        <f t="shared" si="8"/>
        <v>0</v>
      </c>
      <c r="K35" s="8">
        <f t="shared" si="9"/>
        <v>1</v>
      </c>
      <c r="L35" s="9">
        <f t="shared" si="10"/>
        <v>1</v>
      </c>
    </row>
    <row r="36" spans="1:12" x14ac:dyDescent="0.2">
      <c r="A36" s="39"/>
      <c r="B36" s="34"/>
      <c r="C36" s="39" t="s">
        <v>127</v>
      </c>
      <c r="D36" s="7">
        <v>1</v>
      </c>
      <c r="E36" s="8">
        <v>0</v>
      </c>
      <c r="F36" s="17">
        <f t="shared" si="6"/>
        <v>1</v>
      </c>
      <c r="G36" s="7">
        <v>5</v>
      </c>
      <c r="H36" s="8">
        <v>2</v>
      </c>
      <c r="I36" s="17">
        <f t="shared" si="7"/>
        <v>7</v>
      </c>
      <c r="J36" s="7">
        <f t="shared" si="8"/>
        <v>6</v>
      </c>
      <c r="K36" s="8">
        <f t="shared" si="9"/>
        <v>2</v>
      </c>
      <c r="L36" s="9">
        <f t="shared" si="10"/>
        <v>8</v>
      </c>
    </row>
    <row r="37" spans="1:12" x14ac:dyDescent="0.2">
      <c r="A37" s="39"/>
      <c r="B37" s="34"/>
      <c r="C37" s="39" t="s">
        <v>128</v>
      </c>
      <c r="D37" s="7">
        <v>0</v>
      </c>
      <c r="E37" s="8">
        <v>0</v>
      </c>
      <c r="F37" s="17">
        <f t="shared" si="6"/>
        <v>0</v>
      </c>
      <c r="G37" s="7">
        <v>2</v>
      </c>
      <c r="H37" s="8">
        <v>9</v>
      </c>
      <c r="I37" s="17">
        <f t="shared" si="7"/>
        <v>11</v>
      </c>
      <c r="J37" s="7">
        <f t="shared" si="8"/>
        <v>2</v>
      </c>
      <c r="K37" s="8">
        <f t="shared" si="9"/>
        <v>9</v>
      </c>
      <c r="L37" s="9">
        <f t="shared" si="10"/>
        <v>11</v>
      </c>
    </row>
    <row r="38" spans="1:12" x14ac:dyDescent="0.2">
      <c r="A38" s="39"/>
      <c r="B38" s="34"/>
      <c r="C38" s="39" t="s">
        <v>931</v>
      </c>
      <c r="D38" s="7">
        <v>0</v>
      </c>
      <c r="E38" s="8">
        <v>0</v>
      </c>
      <c r="F38" s="17">
        <f t="shared" si="6"/>
        <v>0</v>
      </c>
      <c r="G38" s="7">
        <v>2</v>
      </c>
      <c r="H38" s="8">
        <v>2</v>
      </c>
      <c r="I38" s="17">
        <f t="shared" si="7"/>
        <v>4</v>
      </c>
      <c r="J38" s="7">
        <f t="shared" si="8"/>
        <v>2</v>
      </c>
      <c r="K38" s="8">
        <f t="shared" si="9"/>
        <v>2</v>
      </c>
      <c r="L38" s="9">
        <f t="shared" si="10"/>
        <v>4</v>
      </c>
    </row>
    <row r="39" spans="1:12" x14ac:dyDescent="0.2">
      <c r="A39" s="39"/>
      <c r="B39" s="34"/>
      <c r="C39" s="39" t="s">
        <v>135</v>
      </c>
      <c r="D39" s="7">
        <v>1</v>
      </c>
      <c r="E39" s="8">
        <v>0</v>
      </c>
      <c r="F39" s="17">
        <f t="shared" si="6"/>
        <v>1</v>
      </c>
      <c r="G39" s="7">
        <v>1</v>
      </c>
      <c r="H39" s="8">
        <v>2</v>
      </c>
      <c r="I39" s="17">
        <f t="shared" si="7"/>
        <v>3</v>
      </c>
      <c r="J39" s="7">
        <f t="shared" si="8"/>
        <v>2</v>
      </c>
      <c r="K39" s="8">
        <f t="shared" si="9"/>
        <v>2</v>
      </c>
      <c r="L39" s="9">
        <f t="shared" si="10"/>
        <v>4</v>
      </c>
    </row>
    <row r="40" spans="1:12" x14ac:dyDescent="0.2">
      <c r="A40" s="39"/>
      <c r="B40" s="34"/>
      <c r="C40" s="39" t="s">
        <v>932</v>
      </c>
      <c r="D40" s="7">
        <v>0</v>
      </c>
      <c r="E40" s="8">
        <v>0</v>
      </c>
      <c r="F40" s="17">
        <f t="shared" si="6"/>
        <v>0</v>
      </c>
      <c r="G40" s="7">
        <v>2</v>
      </c>
      <c r="H40" s="8">
        <v>0</v>
      </c>
      <c r="I40" s="17">
        <f t="shared" si="7"/>
        <v>2</v>
      </c>
      <c r="J40" s="7">
        <f t="shared" si="8"/>
        <v>2</v>
      </c>
      <c r="K40" s="8">
        <f t="shared" si="9"/>
        <v>0</v>
      </c>
      <c r="L40" s="9">
        <f t="shared" si="10"/>
        <v>2</v>
      </c>
    </row>
    <row r="41" spans="1:12" x14ac:dyDescent="0.2">
      <c r="A41" s="39"/>
      <c r="B41" s="34"/>
      <c r="C41" s="39" t="s">
        <v>136</v>
      </c>
      <c r="D41" s="7">
        <v>3</v>
      </c>
      <c r="E41" s="8">
        <v>1</v>
      </c>
      <c r="F41" s="17">
        <f t="shared" si="6"/>
        <v>4</v>
      </c>
      <c r="G41" s="7">
        <v>3</v>
      </c>
      <c r="H41" s="8">
        <v>0</v>
      </c>
      <c r="I41" s="17">
        <f t="shared" si="7"/>
        <v>3</v>
      </c>
      <c r="J41" s="7">
        <f t="shared" si="8"/>
        <v>6</v>
      </c>
      <c r="K41" s="8">
        <f t="shared" si="9"/>
        <v>1</v>
      </c>
      <c r="L41" s="9">
        <f t="shared" si="10"/>
        <v>7</v>
      </c>
    </row>
    <row r="42" spans="1:12" x14ac:dyDescent="0.2">
      <c r="A42" s="39"/>
      <c r="B42" s="34"/>
      <c r="C42" s="39" t="s">
        <v>137</v>
      </c>
      <c r="D42" s="7">
        <v>1</v>
      </c>
      <c r="E42" s="8">
        <v>0</v>
      </c>
      <c r="F42" s="17">
        <f t="shared" si="6"/>
        <v>1</v>
      </c>
      <c r="G42" s="7">
        <v>3</v>
      </c>
      <c r="H42" s="8">
        <v>0</v>
      </c>
      <c r="I42" s="17">
        <f t="shared" si="7"/>
        <v>3</v>
      </c>
      <c r="J42" s="7">
        <f t="shared" si="8"/>
        <v>4</v>
      </c>
      <c r="K42" s="8">
        <f t="shared" si="9"/>
        <v>0</v>
      </c>
      <c r="L42" s="9">
        <f t="shared" si="10"/>
        <v>4</v>
      </c>
    </row>
    <row r="43" spans="1:12" x14ac:dyDescent="0.2">
      <c r="A43" s="39"/>
      <c r="B43" s="34"/>
      <c r="C43" s="39" t="s">
        <v>138</v>
      </c>
      <c r="D43" s="7">
        <v>2</v>
      </c>
      <c r="E43" s="8">
        <v>1</v>
      </c>
      <c r="F43" s="17">
        <f t="shared" si="6"/>
        <v>3</v>
      </c>
      <c r="G43" s="7">
        <v>0</v>
      </c>
      <c r="H43" s="8">
        <v>1</v>
      </c>
      <c r="I43" s="17">
        <f t="shared" si="7"/>
        <v>1</v>
      </c>
      <c r="J43" s="7">
        <f t="shared" si="8"/>
        <v>2</v>
      </c>
      <c r="K43" s="8">
        <f t="shared" si="9"/>
        <v>2</v>
      </c>
      <c r="L43" s="9">
        <f t="shared" si="10"/>
        <v>4</v>
      </c>
    </row>
    <row r="44" spans="1:12" ht="12" thickBot="1" x14ac:dyDescent="0.25">
      <c r="A44" s="52"/>
      <c r="B44" s="68"/>
      <c r="C44" s="52" t="s">
        <v>139</v>
      </c>
      <c r="D44" s="24">
        <v>0</v>
      </c>
      <c r="E44" s="25">
        <v>2</v>
      </c>
      <c r="F44" s="69">
        <f t="shared" si="6"/>
        <v>2</v>
      </c>
      <c r="G44" s="24">
        <v>2</v>
      </c>
      <c r="H44" s="25">
        <v>0</v>
      </c>
      <c r="I44" s="69">
        <f t="shared" si="7"/>
        <v>2</v>
      </c>
      <c r="J44" s="24">
        <f t="shared" si="8"/>
        <v>2</v>
      </c>
      <c r="K44" s="25">
        <f t="shared" si="9"/>
        <v>2</v>
      </c>
      <c r="L44" s="26">
        <f t="shared" si="10"/>
        <v>4</v>
      </c>
    </row>
    <row r="50" spans="1:12" ht="12" x14ac:dyDescent="0.2">
      <c r="A50" s="85" t="s">
        <v>109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</row>
    <row r="51" spans="1:12" x14ac:dyDescent="0.2">
      <c r="A51" s="86" t="s">
        <v>116</v>
      </c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</row>
    <row r="52" spans="1:12" x14ac:dyDescent="0.2">
      <c r="A52" s="86" t="s">
        <v>1066</v>
      </c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</row>
    <row r="53" spans="1:12" ht="12" thickBot="1" x14ac:dyDescent="0.25"/>
    <row r="54" spans="1:12" x14ac:dyDescent="0.2">
      <c r="A54" s="113" t="s">
        <v>41</v>
      </c>
      <c r="B54" s="149"/>
      <c r="C54" s="151" t="s">
        <v>43</v>
      </c>
      <c r="D54" s="117" t="s">
        <v>355</v>
      </c>
      <c r="E54" s="118"/>
      <c r="F54" s="119"/>
      <c r="G54" s="117" t="s">
        <v>42</v>
      </c>
      <c r="H54" s="118"/>
      <c r="I54" s="119"/>
      <c r="J54" s="117" t="s">
        <v>2</v>
      </c>
      <c r="K54" s="118"/>
      <c r="L54" s="119"/>
    </row>
    <row r="55" spans="1:12" ht="12" thickBot="1" x14ac:dyDescent="0.25">
      <c r="A55" s="115"/>
      <c r="B55" s="150"/>
      <c r="C55" s="152"/>
      <c r="D55" s="153"/>
      <c r="E55" s="154"/>
      <c r="F55" s="155"/>
      <c r="G55" s="153"/>
      <c r="H55" s="154"/>
      <c r="I55" s="155"/>
      <c r="J55" s="153"/>
      <c r="K55" s="154"/>
      <c r="L55" s="155"/>
    </row>
    <row r="56" spans="1:12" x14ac:dyDescent="0.2">
      <c r="A56" s="115"/>
      <c r="B56" s="150"/>
      <c r="C56" s="152"/>
      <c r="D56" s="161" t="s">
        <v>44</v>
      </c>
      <c r="E56" s="157" t="s">
        <v>45</v>
      </c>
      <c r="F56" s="159" t="s">
        <v>2</v>
      </c>
      <c r="G56" s="161" t="s">
        <v>44</v>
      </c>
      <c r="H56" s="157" t="s">
        <v>45</v>
      </c>
      <c r="I56" s="159" t="s">
        <v>2</v>
      </c>
      <c r="J56" s="156" t="s">
        <v>44</v>
      </c>
      <c r="K56" s="157" t="s">
        <v>45</v>
      </c>
      <c r="L56" s="159" t="s">
        <v>2</v>
      </c>
    </row>
    <row r="57" spans="1:12" ht="12" thickBot="1" x14ac:dyDescent="0.25">
      <c r="A57" s="115"/>
      <c r="B57" s="150"/>
      <c r="C57" s="152"/>
      <c r="D57" s="162"/>
      <c r="E57" s="158"/>
      <c r="F57" s="160"/>
      <c r="G57" s="162"/>
      <c r="H57" s="158"/>
      <c r="I57" s="160"/>
      <c r="J57" s="136"/>
      <c r="K57" s="158"/>
      <c r="L57" s="160"/>
    </row>
    <row r="58" spans="1:12" x14ac:dyDescent="0.2">
      <c r="A58" s="35"/>
      <c r="B58" s="36"/>
      <c r="C58" s="35" t="s">
        <v>141</v>
      </c>
      <c r="D58" s="3">
        <v>0</v>
      </c>
      <c r="E58" s="4">
        <v>0</v>
      </c>
      <c r="F58" s="18">
        <f t="shared" ref="F58:F63" si="11">D58+E58</f>
        <v>0</v>
      </c>
      <c r="G58" s="3">
        <v>2</v>
      </c>
      <c r="H58" s="4">
        <v>0</v>
      </c>
      <c r="I58" s="18">
        <f t="shared" ref="I58:I63" si="12">G58+H58</f>
        <v>2</v>
      </c>
      <c r="J58" s="3">
        <f t="shared" ref="J58:K63" si="13">D58+G58</f>
        <v>2</v>
      </c>
      <c r="K58" s="4">
        <f t="shared" si="13"/>
        <v>0</v>
      </c>
      <c r="L58" s="5">
        <f t="shared" ref="L58:L63" si="14">J58+K58</f>
        <v>2</v>
      </c>
    </row>
    <row r="59" spans="1:12" x14ac:dyDescent="0.2">
      <c r="A59" s="39"/>
      <c r="B59" s="34"/>
      <c r="C59" s="39" t="s">
        <v>144</v>
      </c>
      <c r="D59" s="7">
        <v>3</v>
      </c>
      <c r="E59" s="8">
        <v>0</v>
      </c>
      <c r="F59" s="17">
        <f t="shared" si="11"/>
        <v>3</v>
      </c>
      <c r="G59" s="7">
        <v>0</v>
      </c>
      <c r="H59" s="8">
        <v>0</v>
      </c>
      <c r="I59" s="17">
        <f t="shared" si="12"/>
        <v>0</v>
      </c>
      <c r="J59" s="7">
        <f t="shared" si="13"/>
        <v>3</v>
      </c>
      <c r="K59" s="8">
        <f t="shared" si="13"/>
        <v>0</v>
      </c>
      <c r="L59" s="9">
        <f t="shared" si="14"/>
        <v>3</v>
      </c>
    </row>
    <row r="60" spans="1:12" x14ac:dyDescent="0.2">
      <c r="A60" s="39"/>
      <c r="B60" s="34"/>
      <c r="C60" s="39" t="s">
        <v>148</v>
      </c>
      <c r="D60" s="7">
        <v>1</v>
      </c>
      <c r="E60" s="8">
        <v>0</v>
      </c>
      <c r="F60" s="17">
        <f t="shared" si="11"/>
        <v>1</v>
      </c>
      <c r="G60" s="7">
        <v>0</v>
      </c>
      <c r="H60" s="8">
        <v>0</v>
      </c>
      <c r="I60" s="17">
        <f t="shared" si="12"/>
        <v>0</v>
      </c>
      <c r="J60" s="7">
        <f t="shared" si="13"/>
        <v>1</v>
      </c>
      <c r="K60" s="8">
        <f t="shared" si="13"/>
        <v>0</v>
      </c>
      <c r="L60" s="9">
        <f t="shared" si="14"/>
        <v>1</v>
      </c>
    </row>
    <row r="61" spans="1:12" x14ac:dyDescent="0.2">
      <c r="A61" s="39"/>
      <c r="B61" s="34"/>
      <c r="C61" s="39" t="s">
        <v>149</v>
      </c>
      <c r="D61" s="7">
        <v>1</v>
      </c>
      <c r="E61" s="8">
        <v>0</v>
      </c>
      <c r="F61" s="17">
        <f t="shared" si="11"/>
        <v>1</v>
      </c>
      <c r="G61" s="7">
        <v>0</v>
      </c>
      <c r="H61" s="8">
        <v>0</v>
      </c>
      <c r="I61" s="17">
        <f t="shared" si="12"/>
        <v>0</v>
      </c>
      <c r="J61" s="7">
        <f t="shared" si="13"/>
        <v>1</v>
      </c>
      <c r="K61" s="8">
        <f t="shared" si="13"/>
        <v>0</v>
      </c>
      <c r="L61" s="9">
        <f t="shared" si="14"/>
        <v>1</v>
      </c>
    </row>
    <row r="62" spans="1:12" x14ac:dyDescent="0.2">
      <c r="A62" s="39"/>
      <c r="B62" s="34"/>
      <c r="C62" s="39" t="s">
        <v>150</v>
      </c>
      <c r="D62" s="7">
        <v>2</v>
      </c>
      <c r="E62" s="8">
        <v>4</v>
      </c>
      <c r="F62" s="17">
        <f t="shared" si="11"/>
        <v>6</v>
      </c>
      <c r="G62" s="7">
        <v>0</v>
      </c>
      <c r="H62" s="8">
        <v>2</v>
      </c>
      <c r="I62" s="17">
        <f t="shared" si="12"/>
        <v>2</v>
      </c>
      <c r="J62" s="7">
        <f t="shared" si="13"/>
        <v>2</v>
      </c>
      <c r="K62" s="8">
        <f t="shared" si="13"/>
        <v>6</v>
      </c>
      <c r="L62" s="9">
        <f t="shared" si="14"/>
        <v>8</v>
      </c>
    </row>
    <row r="63" spans="1:12" x14ac:dyDescent="0.2">
      <c r="A63" s="39"/>
      <c r="B63" s="34"/>
      <c r="C63" s="39" t="s">
        <v>934</v>
      </c>
      <c r="D63" s="7">
        <v>0</v>
      </c>
      <c r="E63" s="8">
        <v>0</v>
      </c>
      <c r="F63" s="17">
        <f t="shared" si="11"/>
        <v>0</v>
      </c>
      <c r="G63" s="7">
        <v>1</v>
      </c>
      <c r="H63" s="8">
        <v>0</v>
      </c>
      <c r="I63" s="17">
        <f t="shared" si="12"/>
        <v>1</v>
      </c>
      <c r="J63" s="7">
        <f t="shared" si="13"/>
        <v>1</v>
      </c>
      <c r="K63" s="8">
        <f t="shared" si="13"/>
        <v>0</v>
      </c>
      <c r="L63" s="9">
        <f t="shared" si="14"/>
        <v>1</v>
      </c>
    </row>
    <row r="64" spans="1:12" x14ac:dyDescent="0.2">
      <c r="A64" s="39"/>
      <c r="B64" s="34"/>
      <c r="C64" s="66" t="s">
        <v>2</v>
      </c>
      <c r="D64" s="21">
        <f t="shared" ref="D64:L64" si="15">SUM(D31:D63)</f>
        <v>24</v>
      </c>
      <c r="E64" s="22">
        <f t="shared" si="15"/>
        <v>9</v>
      </c>
      <c r="F64" s="67">
        <f t="shared" si="15"/>
        <v>33</v>
      </c>
      <c r="G64" s="21">
        <f t="shared" si="15"/>
        <v>39</v>
      </c>
      <c r="H64" s="22">
        <f t="shared" si="15"/>
        <v>47</v>
      </c>
      <c r="I64" s="67">
        <f t="shared" si="15"/>
        <v>86</v>
      </c>
      <c r="J64" s="21">
        <f t="shared" si="15"/>
        <v>63</v>
      </c>
      <c r="K64" s="22">
        <f t="shared" si="15"/>
        <v>56</v>
      </c>
      <c r="L64" s="23">
        <f t="shared" si="15"/>
        <v>119</v>
      </c>
    </row>
    <row r="65" spans="1:12" x14ac:dyDescent="0.2">
      <c r="A65" s="65" t="s">
        <v>162</v>
      </c>
      <c r="B65" s="42"/>
      <c r="C65" s="41"/>
      <c r="D65" s="44"/>
      <c r="E65" s="45"/>
      <c r="F65" s="47"/>
      <c r="G65" s="44"/>
      <c r="H65" s="45"/>
      <c r="I65" s="47"/>
      <c r="J65" s="44"/>
      <c r="K65" s="45"/>
      <c r="L65" s="46"/>
    </row>
    <row r="66" spans="1:12" x14ac:dyDescent="0.2">
      <c r="A66" s="39"/>
      <c r="B66" s="34"/>
      <c r="C66" s="39" t="s">
        <v>124</v>
      </c>
      <c r="D66" s="7">
        <v>14</v>
      </c>
      <c r="E66" s="8">
        <v>20</v>
      </c>
      <c r="F66" s="17">
        <f t="shared" ref="F66:F89" si="16">D66+E66</f>
        <v>34</v>
      </c>
      <c r="G66" s="7">
        <v>12</v>
      </c>
      <c r="H66" s="8">
        <v>7</v>
      </c>
      <c r="I66" s="17">
        <f t="shared" ref="I66:I89" si="17">G66+H66</f>
        <v>19</v>
      </c>
      <c r="J66" s="7">
        <f t="shared" ref="J66:J89" si="18">D66+G66</f>
        <v>26</v>
      </c>
      <c r="K66" s="8">
        <f t="shared" ref="K66:K89" si="19">E66+H66</f>
        <v>27</v>
      </c>
      <c r="L66" s="9">
        <f t="shared" ref="L66:L89" si="20">J66+K66</f>
        <v>53</v>
      </c>
    </row>
    <row r="67" spans="1:12" x14ac:dyDescent="0.2">
      <c r="A67" s="39"/>
      <c r="B67" s="34"/>
      <c r="C67" s="39" t="s">
        <v>3</v>
      </c>
      <c r="D67" s="7">
        <v>0</v>
      </c>
      <c r="E67" s="8">
        <v>0</v>
      </c>
      <c r="F67" s="17">
        <f t="shared" si="16"/>
        <v>0</v>
      </c>
      <c r="G67" s="7">
        <v>3</v>
      </c>
      <c r="H67" s="8">
        <v>11</v>
      </c>
      <c r="I67" s="17">
        <f t="shared" si="17"/>
        <v>14</v>
      </c>
      <c r="J67" s="7">
        <f t="shared" si="18"/>
        <v>3</v>
      </c>
      <c r="K67" s="8">
        <f t="shared" si="19"/>
        <v>11</v>
      </c>
      <c r="L67" s="9">
        <f t="shared" si="20"/>
        <v>14</v>
      </c>
    </row>
    <row r="68" spans="1:12" x14ac:dyDescent="0.2">
      <c r="A68" s="39"/>
      <c r="B68" s="34"/>
      <c r="C68" s="39" t="s">
        <v>125</v>
      </c>
      <c r="D68" s="7">
        <v>0</v>
      </c>
      <c r="E68" s="8">
        <v>0</v>
      </c>
      <c r="F68" s="17">
        <f t="shared" si="16"/>
        <v>0</v>
      </c>
      <c r="G68" s="7">
        <v>1</v>
      </c>
      <c r="H68" s="8">
        <v>4</v>
      </c>
      <c r="I68" s="17">
        <f t="shared" si="17"/>
        <v>5</v>
      </c>
      <c r="J68" s="7">
        <f t="shared" si="18"/>
        <v>1</v>
      </c>
      <c r="K68" s="8">
        <f t="shared" si="19"/>
        <v>4</v>
      </c>
      <c r="L68" s="9">
        <f t="shared" si="20"/>
        <v>5</v>
      </c>
    </row>
    <row r="69" spans="1:12" x14ac:dyDescent="0.2">
      <c r="A69" s="39"/>
      <c r="B69" s="34"/>
      <c r="C69" s="39" t="s">
        <v>126</v>
      </c>
      <c r="D69" s="7">
        <v>0</v>
      </c>
      <c r="E69" s="8">
        <v>0</v>
      </c>
      <c r="F69" s="17">
        <f t="shared" si="16"/>
        <v>0</v>
      </c>
      <c r="G69" s="7">
        <v>1</v>
      </c>
      <c r="H69" s="8">
        <v>1</v>
      </c>
      <c r="I69" s="17">
        <f t="shared" si="17"/>
        <v>2</v>
      </c>
      <c r="J69" s="7">
        <f t="shared" si="18"/>
        <v>1</v>
      </c>
      <c r="K69" s="8">
        <f t="shared" si="19"/>
        <v>1</v>
      </c>
      <c r="L69" s="9">
        <f t="shared" si="20"/>
        <v>2</v>
      </c>
    </row>
    <row r="70" spans="1:12" x14ac:dyDescent="0.2">
      <c r="A70" s="39"/>
      <c r="B70" s="34"/>
      <c r="C70" s="39" t="s">
        <v>127</v>
      </c>
      <c r="D70" s="7">
        <v>0</v>
      </c>
      <c r="E70" s="8">
        <v>0</v>
      </c>
      <c r="F70" s="17">
        <f t="shared" si="16"/>
        <v>0</v>
      </c>
      <c r="G70" s="7">
        <v>8</v>
      </c>
      <c r="H70" s="8">
        <v>47</v>
      </c>
      <c r="I70" s="17">
        <f t="shared" si="17"/>
        <v>55</v>
      </c>
      <c r="J70" s="7">
        <f t="shared" si="18"/>
        <v>8</v>
      </c>
      <c r="K70" s="8">
        <f t="shared" si="19"/>
        <v>47</v>
      </c>
      <c r="L70" s="9">
        <f t="shared" si="20"/>
        <v>55</v>
      </c>
    </row>
    <row r="71" spans="1:12" x14ac:dyDescent="0.2">
      <c r="A71" s="39"/>
      <c r="B71" s="34"/>
      <c r="C71" s="39" t="s">
        <v>128</v>
      </c>
      <c r="D71" s="7">
        <v>0</v>
      </c>
      <c r="E71" s="8">
        <v>0</v>
      </c>
      <c r="F71" s="17">
        <f t="shared" si="16"/>
        <v>0</v>
      </c>
      <c r="G71" s="7">
        <v>5</v>
      </c>
      <c r="H71" s="8">
        <v>13</v>
      </c>
      <c r="I71" s="17">
        <f t="shared" si="17"/>
        <v>18</v>
      </c>
      <c r="J71" s="7">
        <f t="shared" si="18"/>
        <v>5</v>
      </c>
      <c r="K71" s="8">
        <f t="shared" si="19"/>
        <v>13</v>
      </c>
      <c r="L71" s="9">
        <f t="shared" si="20"/>
        <v>18</v>
      </c>
    </row>
    <row r="72" spans="1:12" x14ac:dyDescent="0.2">
      <c r="A72" s="39"/>
      <c r="B72" s="34"/>
      <c r="C72" s="39" t="s">
        <v>131</v>
      </c>
      <c r="D72" s="7">
        <v>0</v>
      </c>
      <c r="E72" s="8">
        <v>0</v>
      </c>
      <c r="F72" s="17">
        <f t="shared" si="16"/>
        <v>0</v>
      </c>
      <c r="G72" s="7">
        <v>1</v>
      </c>
      <c r="H72" s="8">
        <v>0</v>
      </c>
      <c r="I72" s="17">
        <f t="shared" si="17"/>
        <v>1</v>
      </c>
      <c r="J72" s="7">
        <f t="shared" si="18"/>
        <v>1</v>
      </c>
      <c r="K72" s="8">
        <f t="shared" si="19"/>
        <v>0</v>
      </c>
      <c r="L72" s="9">
        <f t="shared" si="20"/>
        <v>1</v>
      </c>
    </row>
    <row r="73" spans="1:12" x14ac:dyDescent="0.2">
      <c r="A73" s="39"/>
      <c r="B73" s="34"/>
      <c r="C73" s="39" t="s">
        <v>692</v>
      </c>
      <c r="D73" s="7">
        <v>0</v>
      </c>
      <c r="E73" s="8">
        <v>0</v>
      </c>
      <c r="F73" s="17">
        <f t="shared" si="16"/>
        <v>0</v>
      </c>
      <c r="G73" s="7">
        <v>1</v>
      </c>
      <c r="H73" s="8">
        <v>0</v>
      </c>
      <c r="I73" s="17">
        <f t="shared" si="17"/>
        <v>1</v>
      </c>
      <c r="J73" s="7">
        <f t="shared" si="18"/>
        <v>1</v>
      </c>
      <c r="K73" s="8">
        <f t="shared" si="19"/>
        <v>0</v>
      </c>
      <c r="L73" s="9">
        <f t="shared" si="20"/>
        <v>1</v>
      </c>
    </row>
    <row r="74" spans="1:12" x14ac:dyDescent="0.2">
      <c r="A74" s="39"/>
      <c r="B74" s="34"/>
      <c r="C74" s="39" t="s">
        <v>135</v>
      </c>
      <c r="D74" s="7">
        <v>2</v>
      </c>
      <c r="E74" s="8">
        <v>7</v>
      </c>
      <c r="F74" s="17">
        <f t="shared" si="16"/>
        <v>9</v>
      </c>
      <c r="G74" s="7">
        <v>0</v>
      </c>
      <c r="H74" s="8">
        <v>1</v>
      </c>
      <c r="I74" s="17">
        <f t="shared" si="17"/>
        <v>1</v>
      </c>
      <c r="J74" s="7">
        <f t="shared" si="18"/>
        <v>2</v>
      </c>
      <c r="K74" s="8">
        <f t="shared" si="19"/>
        <v>8</v>
      </c>
      <c r="L74" s="9">
        <f t="shared" si="20"/>
        <v>10</v>
      </c>
    </row>
    <row r="75" spans="1:12" x14ac:dyDescent="0.2">
      <c r="A75" s="39"/>
      <c r="B75" s="34"/>
      <c r="C75" s="39" t="s">
        <v>932</v>
      </c>
      <c r="D75" s="7">
        <v>1</v>
      </c>
      <c r="E75" s="8">
        <v>1</v>
      </c>
      <c r="F75" s="17">
        <f t="shared" si="16"/>
        <v>2</v>
      </c>
      <c r="G75" s="7">
        <v>0</v>
      </c>
      <c r="H75" s="8">
        <v>0</v>
      </c>
      <c r="I75" s="17">
        <f t="shared" si="17"/>
        <v>0</v>
      </c>
      <c r="J75" s="7">
        <f t="shared" si="18"/>
        <v>1</v>
      </c>
      <c r="K75" s="8">
        <f t="shared" si="19"/>
        <v>1</v>
      </c>
      <c r="L75" s="9">
        <f t="shared" si="20"/>
        <v>2</v>
      </c>
    </row>
    <row r="76" spans="1:12" x14ac:dyDescent="0.2">
      <c r="A76" s="39"/>
      <c r="B76" s="34"/>
      <c r="C76" s="39" t="s">
        <v>136</v>
      </c>
      <c r="D76" s="7">
        <v>5</v>
      </c>
      <c r="E76" s="8">
        <v>3</v>
      </c>
      <c r="F76" s="17">
        <f t="shared" si="16"/>
        <v>8</v>
      </c>
      <c r="G76" s="7">
        <v>3</v>
      </c>
      <c r="H76" s="8">
        <v>1</v>
      </c>
      <c r="I76" s="17">
        <f t="shared" si="17"/>
        <v>4</v>
      </c>
      <c r="J76" s="7">
        <f t="shared" si="18"/>
        <v>8</v>
      </c>
      <c r="K76" s="8">
        <f t="shared" si="19"/>
        <v>4</v>
      </c>
      <c r="L76" s="9">
        <f t="shared" si="20"/>
        <v>12</v>
      </c>
    </row>
    <row r="77" spans="1:12" x14ac:dyDescent="0.2">
      <c r="A77" s="39"/>
      <c r="B77" s="34"/>
      <c r="C77" s="39" t="s">
        <v>137</v>
      </c>
      <c r="D77" s="7">
        <v>1</v>
      </c>
      <c r="E77" s="8">
        <v>0</v>
      </c>
      <c r="F77" s="17">
        <f t="shared" si="16"/>
        <v>1</v>
      </c>
      <c r="G77" s="7">
        <v>4</v>
      </c>
      <c r="H77" s="8">
        <v>18</v>
      </c>
      <c r="I77" s="17">
        <f t="shared" si="17"/>
        <v>22</v>
      </c>
      <c r="J77" s="7">
        <f t="shared" si="18"/>
        <v>5</v>
      </c>
      <c r="K77" s="8">
        <f t="shared" si="19"/>
        <v>18</v>
      </c>
      <c r="L77" s="9">
        <f t="shared" si="20"/>
        <v>23</v>
      </c>
    </row>
    <row r="78" spans="1:12" x14ac:dyDescent="0.2">
      <c r="A78" s="39"/>
      <c r="B78" s="34"/>
      <c r="C78" s="39" t="s">
        <v>138</v>
      </c>
      <c r="D78" s="7">
        <v>5</v>
      </c>
      <c r="E78" s="8">
        <v>10</v>
      </c>
      <c r="F78" s="17">
        <f t="shared" si="16"/>
        <v>15</v>
      </c>
      <c r="G78" s="7">
        <v>2</v>
      </c>
      <c r="H78" s="8">
        <v>5</v>
      </c>
      <c r="I78" s="17">
        <f t="shared" si="17"/>
        <v>7</v>
      </c>
      <c r="J78" s="7">
        <f t="shared" si="18"/>
        <v>7</v>
      </c>
      <c r="K78" s="8">
        <f t="shared" si="19"/>
        <v>15</v>
      </c>
      <c r="L78" s="9">
        <f t="shared" si="20"/>
        <v>22</v>
      </c>
    </row>
    <row r="79" spans="1:12" x14ac:dyDescent="0.2">
      <c r="A79" s="39"/>
      <c r="B79" s="34"/>
      <c r="C79" s="39" t="s">
        <v>139</v>
      </c>
      <c r="D79" s="7">
        <v>0</v>
      </c>
      <c r="E79" s="8">
        <v>4</v>
      </c>
      <c r="F79" s="17">
        <f t="shared" si="16"/>
        <v>4</v>
      </c>
      <c r="G79" s="7">
        <v>7</v>
      </c>
      <c r="H79" s="8">
        <v>6</v>
      </c>
      <c r="I79" s="17">
        <f t="shared" si="17"/>
        <v>13</v>
      </c>
      <c r="J79" s="7">
        <f t="shared" si="18"/>
        <v>7</v>
      </c>
      <c r="K79" s="8">
        <f t="shared" si="19"/>
        <v>10</v>
      </c>
      <c r="L79" s="9">
        <f t="shared" si="20"/>
        <v>17</v>
      </c>
    </row>
    <row r="80" spans="1:12" x14ac:dyDescent="0.2">
      <c r="A80" s="39"/>
      <c r="B80" s="34"/>
      <c r="C80" s="39" t="s">
        <v>141</v>
      </c>
      <c r="D80" s="7">
        <v>0</v>
      </c>
      <c r="E80" s="8">
        <v>0</v>
      </c>
      <c r="F80" s="17">
        <f t="shared" si="16"/>
        <v>0</v>
      </c>
      <c r="G80" s="7">
        <v>2</v>
      </c>
      <c r="H80" s="8">
        <v>2</v>
      </c>
      <c r="I80" s="17">
        <f t="shared" si="17"/>
        <v>4</v>
      </c>
      <c r="J80" s="7">
        <f t="shared" si="18"/>
        <v>2</v>
      </c>
      <c r="K80" s="8">
        <f t="shared" si="19"/>
        <v>2</v>
      </c>
      <c r="L80" s="9">
        <f t="shared" si="20"/>
        <v>4</v>
      </c>
    </row>
    <row r="81" spans="1:12" x14ac:dyDescent="0.2">
      <c r="A81" s="39"/>
      <c r="B81" s="34"/>
      <c r="C81" s="39" t="s">
        <v>142</v>
      </c>
      <c r="D81" s="7">
        <v>1</v>
      </c>
      <c r="E81" s="8">
        <v>1</v>
      </c>
      <c r="F81" s="17">
        <f t="shared" si="16"/>
        <v>2</v>
      </c>
      <c r="G81" s="7">
        <v>0</v>
      </c>
      <c r="H81" s="8">
        <v>0</v>
      </c>
      <c r="I81" s="17">
        <f t="shared" si="17"/>
        <v>0</v>
      </c>
      <c r="J81" s="7">
        <f t="shared" si="18"/>
        <v>1</v>
      </c>
      <c r="K81" s="8">
        <f t="shared" si="19"/>
        <v>1</v>
      </c>
      <c r="L81" s="9">
        <f t="shared" si="20"/>
        <v>2</v>
      </c>
    </row>
    <row r="82" spans="1:12" x14ac:dyDescent="0.2">
      <c r="A82" s="39"/>
      <c r="B82" s="34"/>
      <c r="C82" s="39" t="s">
        <v>143</v>
      </c>
      <c r="D82" s="7">
        <v>1</v>
      </c>
      <c r="E82" s="8">
        <v>1</v>
      </c>
      <c r="F82" s="17">
        <f t="shared" si="16"/>
        <v>2</v>
      </c>
      <c r="G82" s="7">
        <v>1</v>
      </c>
      <c r="H82" s="8">
        <v>0</v>
      </c>
      <c r="I82" s="17">
        <f t="shared" si="17"/>
        <v>1</v>
      </c>
      <c r="J82" s="7">
        <f t="shared" si="18"/>
        <v>2</v>
      </c>
      <c r="K82" s="8">
        <f t="shared" si="19"/>
        <v>1</v>
      </c>
      <c r="L82" s="9">
        <f t="shared" si="20"/>
        <v>3</v>
      </c>
    </row>
    <row r="83" spans="1:12" x14ac:dyDescent="0.2">
      <c r="A83" s="39"/>
      <c r="B83" s="34"/>
      <c r="C83" s="39" t="s">
        <v>144</v>
      </c>
      <c r="D83" s="7">
        <v>2</v>
      </c>
      <c r="E83" s="8">
        <v>3</v>
      </c>
      <c r="F83" s="17">
        <f t="shared" si="16"/>
        <v>5</v>
      </c>
      <c r="G83" s="7">
        <v>0</v>
      </c>
      <c r="H83" s="8">
        <v>0</v>
      </c>
      <c r="I83" s="17">
        <f t="shared" si="17"/>
        <v>0</v>
      </c>
      <c r="J83" s="7">
        <f t="shared" si="18"/>
        <v>2</v>
      </c>
      <c r="K83" s="8">
        <f t="shared" si="19"/>
        <v>3</v>
      </c>
      <c r="L83" s="9">
        <f t="shared" si="20"/>
        <v>5</v>
      </c>
    </row>
    <row r="84" spans="1:12" x14ac:dyDescent="0.2">
      <c r="A84" s="39"/>
      <c r="B84" s="34"/>
      <c r="C84" s="39" t="s">
        <v>146</v>
      </c>
      <c r="D84" s="7">
        <v>0</v>
      </c>
      <c r="E84" s="8">
        <v>4</v>
      </c>
      <c r="F84" s="17">
        <f t="shared" si="16"/>
        <v>4</v>
      </c>
      <c r="G84" s="7">
        <v>0</v>
      </c>
      <c r="H84" s="8">
        <v>0</v>
      </c>
      <c r="I84" s="17">
        <f t="shared" si="17"/>
        <v>0</v>
      </c>
      <c r="J84" s="7">
        <f t="shared" si="18"/>
        <v>0</v>
      </c>
      <c r="K84" s="8">
        <f t="shared" si="19"/>
        <v>4</v>
      </c>
      <c r="L84" s="9">
        <f t="shared" si="20"/>
        <v>4</v>
      </c>
    </row>
    <row r="85" spans="1:12" x14ac:dyDescent="0.2">
      <c r="A85" s="39"/>
      <c r="B85" s="34"/>
      <c r="C85" s="39" t="s">
        <v>147</v>
      </c>
      <c r="D85" s="7">
        <v>7</v>
      </c>
      <c r="E85" s="8">
        <v>2</v>
      </c>
      <c r="F85" s="17">
        <f t="shared" si="16"/>
        <v>9</v>
      </c>
      <c r="G85" s="7">
        <v>0</v>
      </c>
      <c r="H85" s="8">
        <v>0</v>
      </c>
      <c r="I85" s="17">
        <f t="shared" si="17"/>
        <v>0</v>
      </c>
      <c r="J85" s="7">
        <f t="shared" si="18"/>
        <v>7</v>
      </c>
      <c r="K85" s="8">
        <f t="shared" si="19"/>
        <v>2</v>
      </c>
      <c r="L85" s="9">
        <f t="shared" si="20"/>
        <v>9</v>
      </c>
    </row>
    <row r="86" spans="1:12" x14ac:dyDescent="0.2">
      <c r="A86" s="39"/>
      <c r="B86" s="34"/>
      <c r="C86" s="39" t="s">
        <v>148</v>
      </c>
      <c r="D86" s="7">
        <v>5</v>
      </c>
      <c r="E86" s="8">
        <v>3</v>
      </c>
      <c r="F86" s="17">
        <f t="shared" si="16"/>
        <v>8</v>
      </c>
      <c r="G86" s="7">
        <v>0</v>
      </c>
      <c r="H86" s="8">
        <v>0</v>
      </c>
      <c r="I86" s="17">
        <f t="shared" si="17"/>
        <v>0</v>
      </c>
      <c r="J86" s="7">
        <f t="shared" si="18"/>
        <v>5</v>
      </c>
      <c r="K86" s="8">
        <f t="shared" si="19"/>
        <v>3</v>
      </c>
      <c r="L86" s="9">
        <f t="shared" si="20"/>
        <v>8</v>
      </c>
    </row>
    <row r="87" spans="1:12" x14ac:dyDescent="0.2">
      <c r="A87" s="39"/>
      <c r="B87" s="34"/>
      <c r="C87" s="39" t="s">
        <v>149</v>
      </c>
      <c r="D87" s="7">
        <v>2</v>
      </c>
      <c r="E87" s="8">
        <v>2</v>
      </c>
      <c r="F87" s="17">
        <f t="shared" si="16"/>
        <v>4</v>
      </c>
      <c r="G87" s="7">
        <v>0</v>
      </c>
      <c r="H87" s="8">
        <v>0</v>
      </c>
      <c r="I87" s="17">
        <f t="shared" si="17"/>
        <v>0</v>
      </c>
      <c r="J87" s="7">
        <f t="shared" si="18"/>
        <v>2</v>
      </c>
      <c r="K87" s="8">
        <f t="shared" si="19"/>
        <v>2</v>
      </c>
      <c r="L87" s="9">
        <f t="shared" si="20"/>
        <v>4</v>
      </c>
    </row>
    <row r="88" spans="1:12" x14ac:dyDescent="0.2">
      <c r="A88" s="39"/>
      <c r="B88" s="34"/>
      <c r="C88" s="39" t="s">
        <v>150</v>
      </c>
      <c r="D88" s="7">
        <v>8</v>
      </c>
      <c r="E88" s="8">
        <v>0</v>
      </c>
      <c r="F88" s="17">
        <f t="shared" si="16"/>
        <v>8</v>
      </c>
      <c r="G88" s="7">
        <v>0</v>
      </c>
      <c r="H88" s="8">
        <v>1</v>
      </c>
      <c r="I88" s="17">
        <f t="shared" si="17"/>
        <v>1</v>
      </c>
      <c r="J88" s="7">
        <f t="shared" si="18"/>
        <v>8</v>
      </c>
      <c r="K88" s="8">
        <f t="shared" si="19"/>
        <v>1</v>
      </c>
      <c r="L88" s="9">
        <f t="shared" si="20"/>
        <v>9</v>
      </c>
    </row>
    <row r="89" spans="1:12" x14ac:dyDescent="0.2">
      <c r="A89" s="39"/>
      <c r="B89" s="34"/>
      <c r="C89" s="39" t="s">
        <v>933</v>
      </c>
      <c r="D89" s="7">
        <v>0</v>
      </c>
      <c r="E89" s="8">
        <v>1</v>
      </c>
      <c r="F89" s="17">
        <f t="shared" si="16"/>
        <v>1</v>
      </c>
      <c r="G89" s="7">
        <v>0</v>
      </c>
      <c r="H89" s="8">
        <v>0</v>
      </c>
      <c r="I89" s="17">
        <f t="shared" si="17"/>
        <v>0</v>
      </c>
      <c r="J89" s="7">
        <f t="shared" si="18"/>
        <v>0</v>
      </c>
      <c r="K89" s="8">
        <f t="shared" si="19"/>
        <v>1</v>
      </c>
      <c r="L89" s="9">
        <f t="shared" si="20"/>
        <v>1</v>
      </c>
    </row>
    <row r="90" spans="1:12" x14ac:dyDescent="0.2">
      <c r="A90" s="39"/>
      <c r="B90" s="34"/>
      <c r="C90" s="66" t="s">
        <v>2</v>
      </c>
      <c r="D90" s="21">
        <f t="shared" ref="D90:L90" si="21">SUM(D65:D89)</f>
        <v>54</v>
      </c>
      <c r="E90" s="22">
        <f t="shared" si="21"/>
        <v>62</v>
      </c>
      <c r="F90" s="67">
        <f t="shared" si="21"/>
        <v>116</v>
      </c>
      <c r="G90" s="21">
        <f t="shared" si="21"/>
        <v>51</v>
      </c>
      <c r="H90" s="22">
        <f t="shared" si="21"/>
        <v>117</v>
      </c>
      <c r="I90" s="67">
        <f t="shared" si="21"/>
        <v>168</v>
      </c>
      <c r="J90" s="21">
        <f t="shared" si="21"/>
        <v>105</v>
      </c>
      <c r="K90" s="22">
        <f t="shared" si="21"/>
        <v>179</v>
      </c>
      <c r="L90" s="23">
        <f t="shared" si="21"/>
        <v>284</v>
      </c>
    </row>
    <row r="91" spans="1:12" x14ac:dyDescent="0.2">
      <c r="A91" s="65" t="s">
        <v>163</v>
      </c>
      <c r="B91" s="42"/>
      <c r="C91" s="41"/>
      <c r="D91" s="44"/>
      <c r="E91" s="45"/>
      <c r="F91" s="47"/>
      <c r="G91" s="44"/>
      <c r="H91" s="45"/>
      <c r="I91" s="47"/>
      <c r="J91" s="44"/>
      <c r="K91" s="45"/>
      <c r="L91" s="46"/>
    </row>
    <row r="92" spans="1:12" ht="12" thickBot="1" x14ac:dyDescent="0.25">
      <c r="A92" s="52"/>
      <c r="B92" s="68"/>
      <c r="C92" s="52" t="s">
        <v>124</v>
      </c>
      <c r="D92" s="24">
        <v>1</v>
      </c>
      <c r="E92" s="25">
        <v>0</v>
      </c>
      <c r="F92" s="69">
        <f>D92+E92</f>
        <v>1</v>
      </c>
      <c r="G92" s="24">
        <v>1</v>
      </c>
      <c r="H92" s="25">
        <v>0</v>
      </c>
      <c r="I92" s="69">
        <f>G92+H92</f>
        <v>1</v>
      </c>
      <c r="J92" s="24">
        <f>D92+G92</f>
        <v>2</v>
      </c>
      <c r="K92" s="25">
        <f>E92+H92</f>
        <v>0</v>
      </c>
      <c r="L92" s="26">
        <f>J92+K92</f>
        <v>2</v>
      </c>
    </row>
    <row r="98" spans="1:12" ht="12" x14ac:dyDescent="0.2">
      <c r="A98" s="85" t="s">
        <v>109</v>
      </c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</row>
    <row r="99" spans="1:12" x14ac:dyDescent="0.2">
      <c r="A99" s="86" t="s">
        <v>116</v>
      </c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</row>
    <row r="100" spans="1:12" x14ac:dyDescent="0.2">
      <c r="A100" s="86" t="s">
        <v>1066</v>
      </c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</row>
    <row r="101" spans="1:12" ht="12" thickBot="1" x14ac:dyDescent="0.25"/>
    <row r="102" spans="1:12" x14ac:dyDescent="0.2">
      <c r="A102" s="113" t="s">
        <v>41</v>
      </c>
      <c r="B102" s="149"/>
      <c r="C102" s="151" t="s">
        <v>43</v>
      </c>
      <c r="D102" s="117" t="s">
        <v>355</v>
      </c>
      <c r="E102" s="118"/>
      <c r="F102" s="119"/>
      <c r="G102" s="117" t="s">
        <v>42</v>
      </c>
      <c r="H102" s="118"/>
      <c r="I102" s="119"/>
      <c r="J102" s="117" t="s">
        <v>2</v>
      </c>
      <c r="K102" s="118"/>
      <c r="L102" s="119"/>
    </row>
    <row r="103" spans="1:12" ht="12" thickBot="1" x14ac:dyDescent="0.25">
      <c r="A103" s="115"/>
      <c r="B103" s="150"/>
      <c r="C103" s="152"/>
      <c r="D103" s="153"/>
      <c r="E103" s="154"/>
      <c r="F103" s="155"/>
      <c r="G103" s="153"/>
      <c r="H103" s="154"/>
      <c r="I103" s="155"/>
      <c r="J103" s="153"/>
      <c r="K103" s="154"/>
      <c r="L103" s="155"/>
    </row>
    <row r="104" spans="1:12" x14ac:dyDescent="0.2">
      <c r="A104" s="115"/>
      <c r="B104" s="150"/>
      <c r="C104" s="152"/>
      <c r="D104" s="161" t="s">
        <v>44</v>
      </c>
      <c r="E104" s="157" t="s">
        <v>45</v>
      </c>
      <c r="F104" s="159" t="s">
        <v>2</v>
      </c>
      <c r="G104" s="161" t="s">
        <v>44</v>
      </c>
      <c r="H104" s="157" t="s">
        <v>45</v>
      </c>
      <c r="I104" s="159" t="s">
        <v>2</v>
      </c>
      <c r="J104" s="156" t="s">
        <v>44</v>
      </c>
      <c r="K104" s="157" t="s">
        <v>45</v>
      </c>
      <c r="L104" s="159" t="s">
        <v>2</v>
      </c>
    </row>
    <row r="105" spans="1:12" ht="12" thickBot="1" x14ac:dyDescent="0.25">
      <c r="A105" s="115"/>
      <c r="B105" s="150"/>
      <c r="C105" s="152"/>
      <c r="D105" s="162"/>
      <c r="E105" s="158"/>
      <c r="F105" s="160"/>
      <c r="G105" s="162"/>
      <c r="H105" s="158"/>
      <c r="I105" s="160"/>
      <c r="J105" s="136"/>
      <c r="K105" s="158"/>
      <c r="L105" s="160"/>
    </row>
    <row r="106" spans="1:12" x14ac:dyDescent="0.2">
      <c r="A106" s="35"/>
      <c r="B106" s="36"/>
      <c r="C106" s="35" t="s">
        <v>136</v>
      </c>
      <c r="D106" s="3">
        <v>1</v>
      </c>
      <c r="E106" s="4">
        <v>0</v>
      </c>
      <c r="F106" s="18">
        <f>D106+E106</f>
        <v>1</v>
      </c>
      <c r="G106" s="3">
        <v>0</v>
      </c>
      <c r="H106" s="4">
        <v>0</v>
      </c>
      <c r="I106" s="18">
        <f>G106+H106</f>
        <v>0</v>
      </c>
      <c r="J106" s="3">
        <f>D106+G106</f>
        <v>1</v>
      </c>
      <c r="K106" s="4">
        <f>E106+H106</f>
        <v>0</v>
      </c>
      <c r="L106" s="5">
        <f>J106+K106</f>
        <v>1</v>
      </c>
    </row>
    <row r="107" spans="1:12" x14ac:dyDescent="0.2">
      <c r="A107" s="39"/>
      <c r="B107" s="34"/>
      <c r="C107" s="39" t="s">
        <v>138</v>
      </c>
      <c r="D107" s="7">
        <v>1</v>
      </c>
      <c r="E107" s="8">
        <v>0</v>
      </c>
      <c r="F107" s="17">
        <f>D107+E107</f>
        <v>1</v>
      </c>
      <c r="G107" s="7">
        <v>1</v>
      </c>
      <c r="H107" s="8">
        <v>0</v>
      </c>
      <c r="I107" s="17">
        <f>G107+H107</f>
        <v>1</v>
      </c>
      <c r="J107" s="7">
        <f>D107+G107</f>
        <v>2</v>
      </c>
      <c r="K107" s="8">
        <f>E107+H107</f>
        <v>0</v>
      </c>
      <c r="L107" s="9">
        <f>J107+K107</f>
        <v>2</v>
      </c>
    </row>
    <row r="108" spans="1:12" x14ac:dyDescent="0.2">
      <c r="A108" s="39"/>
      <c r="B108" s="34"/>
      <c r="C108" s="66" t="s">
        <v>2</v>
      </c>
      <c r="D108" s="21">
        <f t="shared" ref="D108:L108" si="22">SUM(D91:D107)</f>
        <v>3</v>
      </c>
      <c r="E108" s="22">
        <f t="shared" si="22"/>
        <v>0</v>
      </c>
      <c r="F108" s="67">
        <f t="shared" si="22"/>
        <v>3</v>
      </c>
      <c r="G108" s="21">
        <f t="shared" si="22"/>
        <v>2</v>
      </c>
      <c r="H108" s="22">
        <f t="shared" si="22"/>
        <v>0</v>
      </c>
      <c r="I108" s="67">
        <f t="shared" si="22"/>
        <v>2</v>
      </c>
      <c r="J108" s="21">
        <f t="shared" si="22"/>
        <v>5</v>
      </c>
      <c r="K108" s="22">
        <f t="shared" si="22"/>
        <v>0</v>
      </c>
      <c r="L108" s="23">
        <f t="shared" si="22"/>
        <v>5</v>
      </c>
    </row>
    <row r="109" spans="1:12" x14ac:dyDescent="0.2">
      <c r="A109" s="65" t="s">
        <v>164</v>
      </c>
      <c r="B109" s="42"/>
      <c r="C109" s="41"/>
      <c r="D109" s="44"/>
      <c r="E109" s="45"/>
      <c r="F109" s="47"/>
      <c r="G109" s="44"/>
      <c r="H109" s="45"/>
      <c r="I109" s="47"/>
      <c r="J109" s="44"/>
      <c r="K109" s="45"/>
      <c r="L109" s="46"/>
    </row>
    <row r="110" spans="1:12" x14ac:dyDescent="0.2">
      <c r="A110" s="39"/>
      <c r="B110" s="34"/>
      <c r="C110" s="39" t="s">
        <v>124</v>
      </c>
      <c r="D110" s="7">
        <v>1</v>
      </c>
      <c r="E110" s="8">
        <v>1</v>
      </c>
      <c r="F110" s="17">
        <f t="shared" ref="F110:F120" si="23">D110+E110</f>
        <v>2</v>
      </c>
      <c r="G110" s="7">
        <v>0</v>
      </c>
      <c r="H110" s="8">
        <v>12</v>
      </c>
      <c r="I110" s="17">
        <f t="shared" ref="I110:I120" si="24">G110+H110</f>
        <v>12</v>
      </c>
      <c r="J110" s="7">
        <f t="shared" ref="J110:J120" si="25">D110+G110</f>
        <v>1</v>
      </c>
      <c r="K110" s="8">
        <f t="shared" ref="K110:K120" si="26">E110+H110</f>
        <v>13</v>
      </c>
      <c r="L110" s="9">
        <f t="shared" ref="L110:L120" si="27">J110+K110</f>
        <v>14</v>
      </c>
    </row>
    <row r="111" spans="1:12" x14ac:dyDescent="0.2">
      <c r="A111" s="39"/>
      <c r="B111" s="34"/>
      <c r="C111" s="39" t="s">
        <v>3</v>
      </c>
      <c r="D111" s="7">
        <v>0</v>
      </c>
      <c r="E111" s="8">
        <v>0</v>
      </c>
      <c r="F111" s="17">
        <f t="shared" si="23"/>
        <v>0</v>
      </c>
      <c r="G111" s="7">
        <v>0</v>
      </c>
      <c r="H111" s="8">
        <v>10</v>
      </c>
      <c r="I111" s="17">
        <f t="shared" si="24"/>
        <v>10</v>
      </c>
      <c r="J111" s="7">
        <f t="shared" si="25"/>
        <v>0</v>
      </c>
      <c r="K111" s="8">
        <f t="shared" si="26"/>
        <v>10</v>
      </c>
      <c r="L111" s="9">
        <f t="shared" si="27"/>
        <v>10</v>
      </c>
    </row>
    <row r="112" spans="1:12" x14ac:dyDescent="0.2">
      <c r="A112" s="39"/>
      <c r="B112" s="34"/>
      <c r="C112" s="39" t="s">
        <v>125</v>
      </c>
      <c r="D112" s="7">
        <v>0</v>
      </c>
      <c r="E112" s="8">
        <v>0</v>
      </c>
      <c r="F112" s="17">
        <f t="shared" si="23"/>
        <v>0</v>
      </c>
      <c r="G112" s="7">
        <v>0</v>
      </c>
      <c r="H112" s="8">
        <v>7</v>
      </c>
      <c r="I112" s="17">
        <f t="shared" si="24"/>
        <v>7</v>
      </c>
      <c r="J112" s="7">
        <f t="shared" si="25"/>
        <v>0</v>
      </c>
      <c r="K112" s="8">
        <f t="shared" si="26"/>
        <v>7</v>
      </c>
      <c r="L112" s="9">
        <f t="shared" si="27"/>
        <v>7</v>
      </c>
    </row>
    <row r="113" spans="1:12" x14ac:dyDescent="0.2">
      <c r="A113" s="39"/>
      <c r="B113" s="34"/>
      <c r="C113" s="39" t="s">
        <v>127</v>
      </c>
      <c r="D113" s="7">
        <v>0</v>
      </c>
      <c r="E113" s="8">
        <v>0</v>
      </c>
      <c r="F113" s="17">
        <f t="shared" si="23"/>
        <v>0</v>
      </c>
      <c r="G113" s="7">
        <v>3</v>
      </c>
      <c r="H113" s="8">
        <v>9</v>
      </c>
      <c r="I113" s="17">
        <f t="shared" si="24"/>
        <v>12</v>
      </c>
      <c r="J113" s="7">
        <f t="shared" si="25"/>
        <v>3</v>
      </c>
      <c r="K113" s="8">
        <f t="shared" si="26"/>
        <v>9</v>
      </c>
      <c r="L113" s="9">
        <f t="shared" si="27"/>
        <v>12</v>
      </c>
    </row>
    <row r="114" spans="1:12" x14ac:dyDescent="0.2">
      <c r="A114" s="39"/>
      <c r="B114" s="34"/>
      <c r="C114" s="39" t="s">
        <v>128</v>
      </c>
      <c r="D114" s="7">
        <v>0</v>
      </c>
      <c r="E114" s="8">
        <v>0</v>
      </c>
      <c r="F114" s="17">
        <f t="shared" si="23"/>
        <v>0</v>
      </c>
      <c r="G114" s="7">
        <v>3</v>
      </c>
      <c r="H114" s="8">
        <v>26</v>
      </c>
      <c r="I114" s="17">
        <f t="shared" si="24"/>
        <v>29</v>
      </c>
      <c r="J114" s="7">
        <f t="shared" si="25"/>
        <v>3</v>
      </c>
      <c r="K114" s="8">
        <f t="shared" si="26"/>
        <v>26</v>
      </c>
      <c r="L114" s="9">
        <f t="shared" si="27"/>
        <v>29</v>
      </c>
    </row>
    <row r="115" spans="1:12" x14ac:dyDescent="0.2">
      <c r="A115" s="39"/>
      <c r="B115" s="34"/>
      <c r="C115" s="39" t="s">
        <v>135</v>
      </c>
      <c r="D115" s="7">
        <v>0</v>
      </c>
      <c r="E115" s="8">
        <v>0</v>
      </c>
      <c r="F115" s="17">
        <f t="shared" si="23"/>
        <v>0</v>
      </c>
      <c r="G115" s="7">
        <v>0</v>
      </c>
      <c r="H115" s="8">
        <v>1</v>
      </c>
      <c r="I115" s="17">
        <f t="shared" si="24"/>
        <v>1</v>
      </c>
      <c r="J115" s="7">
        <f t="shared" si="25"/>
        <v>0</v>
      </c>
      <c r="K115" s="8">
        <f t="shared" si="26"/>
        <v>1</v>
      </c>
      <c r="L115" s="9">
        <f t="shared" si="27"/>
        <v>1</v>
      </c>
    </row>
    <row r="116" spans="1:12" x14ac:dyDescent="0.2">
      <c r="A116" s="39"/>
      <c r="B116" s="34"/>
      <c r="C116" s="39" t="s">
        <v>136</v>
      </c>
      <c r="D116" s="7">
        <v>2</v>
      </c>
      <c r="E116" s="8">
        <v>9</v>
      </c>
      <c r="F116" s="17">
        <f t="shared" si="23"/>
        <v>11</v>
      </c>
      <c r="G116" s="7">
        <v>0</v>
      </c>
      <c r="H116" s="8">
        <v>0</v>
      </c>
      <c r="I116" s="17">
        <f t="shared" si="24"/>
        <v>0</v>
      </c>
      <c r="J116" s="7">
        <f t="shared" si="25"/>
        <v>2</v>
      </c>
      <c r="K116" s="8">
        <f t="shared" si="26"/>
        <v>9</v>
      </c>
      <c r="L116" s="9">
        <f t="shared" si="27"/>
        <v>11</v>
      </c>
    </row>
    <row r="117" spans="1:12" x14ac:dyDescent="0.2">
      <c r="A117" s="39"/>
      <c r="B117" s="34"/>
      <c r="C117" s="39" t="s">
        <v>137</v>
      </c>
      <c r="D117" s="7">
        <v>0</v>
      </c>
      <c r="E117" s="8">
        <v>0</v>
      </c>
      <c r="F117" s="17">
        <f t="shared" si="23"/>
        <v>0</v>
      </c>
      <c r="G117" s="7">
        <v>5</v>
      </c>
      <c r="H117" s="8">
        <v>0</v>
      </c>
      <c r="I117" s="17">
        <f t="shared" si="24"/>
        <v>5</v>
      </c>
      <c r="J117" s="7">
        <f t="shared" si="25"/>
        <v>5</v>
      </c>
      <c r="K117" s="8">
        <f t="shared" si="26"/>
        <v>0</v>
      </c>
      <c r="L117" s="9">
        <f t="shared" si="27"/>
        <v>5</v>
      </c>
    </row>
    <row r="118" spans="1:12" x14ac:dyDescent="0.2">
      <c r="A118" s="39"/>
      <c r="B118" s="34"/>
      <c r="C118" s="39" t="s">
        <v>139</v>
      </c>
      <c r="D118" s="7">
        <v>2</v>
      </c>
      <c r="E118" s="8">
        <v>5</v>
      </c>
      <c r="F118" s="17">
        <f t="shared" si="23"/>
        <v>7</v>
      </c>
      <c r="G118" s="7">
        <v>5</v>
      </c>
      <c r="H118" s="8">
        <v>48</v>
      </c>
      <c r="I118" s="17">
        <f t="shared" si="24"/>
        <v>53</v>
      </c>
      <c r="J118" s="7">
        <f t="shared" si="25"/>
        <v>7</v>
      </c>
      <c r="K118" s="8">
        <f t="shared" si="26"/>
        <v>53</v>
      </c>
      <c r="L118" s="9">
        <f t="shared" si="27"/>
        <v>60</v>
      </c>
    </row>
    <row r="119" spans="1:12" x14ac:dyDescent="0.2">
      <c r="A119" s="39"/>
      <c r="B119" s="34"/>
      <c r="C119" s="39" t="s">
        <v>141</v>
      </c>
      <c r="D119" s="7">
        <v>0</v>
      </c>
      <c r="E119" s="8">
        <v>0</v>
      </c>
      <c r="F119" s="17">
        <f t="shared" si="23"/>
        <v>0</v>
      </c>
      <c r="G119" s="7">
        <v>0</v>
      </c>
      <c r="H119" s="8">
        <v>1</v>
      </c>
      <c r="I119" s="17">
        <f t="shared" si="24"/>
        <v>1</v>
      </c>
      <c r="J119" s="7">
        <f t="shared" si="25"/>
        <v>0</v>
      </c>
      <c r="K119" s="8">
        <f t="shared" si="26"/>
        <v>1</v>
      </c>
      <c r="L119" s="9">
        <f t="shared" si="27"/>
        <v>1</v>
      </c>
    </row>
    <row r="120" spans="1:12" x14ac:dyDescent="0.2">
      <c r="A120" s="39"/>
      <c r="B120" s="34"/>
      <c r="C120" s="39" t="s">
        <v>148</v>
      </c>
      <c r="D120" s="7">
        <v>1</v>
      </c>
      <c r="E120" s="8">
        <v>0</v>
      </c>
      <c r="F120" s="17">
        <f t="shared" si="23"/>
        <v>1</v>
      </c>
      <c r="G120" s="7">
        <v>0</v>
      </c>
      <c r="H120" s="8">
        <v>0</v>
      </c>
      <c r="I120" s="17">
        <f t="shared" si="24"/>
        <v>0</v>
      </c>
      <c r="J120" s="7">
        <f t="shared" si="25"/>
        <v>1</v>
      </c>
      <c r="K120" s="8">
        <f t="shared" si="26"/>
        <v>0</v>
      </c>
      <c r="L120" s="9">
        <f t="shared" si="27"/>
        <v>1</v>
      </c>
    </row>
    <row r="121" spans="1:12" x14ac:dyDescent="0.2">
      <c r="A121" s="39"/>
      <c r="B121" s="34"/>
      <c r="C121" s="66" t="s">
        <v>2</v>
      </c>
      <c r="D121" s="21">
        <f t="shared" ref="D121:L121" si="28">SUM(D109:D120)</f>
        <v>6</v>
      </c>
      <c r="E121" s="22">
        <f t="shared" si="28"/>
        <v>15</v>
      </c>
      <c r="F121" s="67">
        <f t="shared" si="28"/>
        <v>21</v>
      </c>
      <c r="G121" s="21">
        <f t="shared" si="28"/>
        <v>16</v>
      </c>
      <c r="H121" s="22">
        <f t="shared" si="28"/>
        <v>114</v>
      </c>
      <c r="I121" s="67">
        <f t="shared" si="28"/>
        <v>130</v>
      </c>
      <c r="J121" s="21">
        <f t="shared" si="28"/>
        <v>22</v>
      </c>
      <c r="K121" s="22">
        <f t="shared" si="28"/>
        <v>129</v>
      </c>
      <c r="L121" s="23">
        <f t="shared" si="28"/>
        <v>151</v>
      </c>
    </row>
    <row r="122" spans="1:12" x14ac:dyDescent="0.2">
      <c r="A122" s="65" t="s">
        <v>165</v>
      </c>
      <c r="B122" s="42"/>
      <c r="C122" s="41"/>
      <c r="D122" s="44"/>
      <c r="E122" s="45"/>
      <c r="F122" s="47"/>
      <c r="G122" s="44"/>
      <c r="H122" s="45"/>
      <c r="I122" s="47"/>
      <c r="J122" s="44"/>
      <c r="K122" s="45"/>
      <c r="L122" s="46"/>
    </row>
    <row r="123" spans="1:12" x14ac:dyDescent="0.2">
      <c r="A123" s="39"/>
      <c r="B123" s="34"/>
      <c r="C123" s="39" t="s">
        <v>124</v>
      </c>
      <c r="D123" s="7">
        <v>1</v>
      </c>
      <c r="E123" s="8">
        <v>2</v>
      </c>
      <c r="F123" s="17">
        <f>D123+E123</f>
        <v>3</v>
      </c>
      <c r="G123" s="7">
        <v>3</v>
      </c>
      <c r="H123" s="8">
        <v>3</v>
      </c>
      <c r="I123" s="17">
        <f>G123+H123</f>
        <v>6</v>
      </c>
      <c r="J123" s="7">
        <f t="shared" ref="J123:K126" si="29">D123+G123</f>
        <v>4</v>
      </c>
      <c r="K123" s="8">
        <f t="shared" si="29"/>
        <v>5</v>
      </c>
      <c r="L123" s="9">
        <f>J123+K123</f>
        <v>9</v>
      </c>
    </row>
    <row r="124" spans="1:12" x14ac:dyDescent="0.2">
      <c r="A124" s="39"/>
      <c r="B124" s="34"/>
      <c r="C124" s="39" t="s">
        <v>3</v>
      </c>
      <c r="D124" s="7">
        <v>0</v>
      </c>
      <c r="E124" s="8">
        <v>0</v>
      </c>
      <c r="F124" s="17">
        <f>D124+E124</f>
        <v>0</v>
      </c>
      <c r="G124" s="7">
        <v>1</v>
      </c>
      <c r="H124" s="8">
        <v>0</v>
      </c>
      <c r="I124" s="17">
        <f>G124+H124</f>
        <v>1</v>
      </c>
      <c r="J124" s="7">
        <f t="shared" si="29"/>
        <v>1</v>
      </c>
      <c r="K124" s="8">
        <f t="shared" si="29"/>
        <v>0</v>
      </c>
      <c r="L124" s="9">
        <f>J124+K124</f>
        <v>1</v>
      </c>
    </row>
    <row r="125" spans="1:12" x14ac:dyDescent="0.2">
      <c r="A125" s="39"/>
      <c r="B125" s="34"/>
      <c r="C125" s="39" t="s">
        <v>125</v>
      </c>
      <c r="D125" s="7">
        <v>0</v>
      </c>
      <c r="E125" s="8">
        <v>0</v>
      </c>
      <c r="F125" s="17">
        <f>D125+E125</f>
        <v>0</v>
      </c>
      <c r="G125" s="7">
        <v>1</v>
      </c>
      <c r="H125" s="8">
        <v>0</v>
      </c>
      <c r="I125" s="17">
        <f>G125+H125</f>
        <v>1</v>
      </c>
      <c r="J125" s="7">
        <f t="shared" si="29"/>
        <v>1</v>
      </c>
      <c r="K125" s="8">
        <f t="shared" si="29"/>
        <v>0</v>
      </c>
      <c r="L125" s="9">
        <f>J125+K125</f>
        <v>1</v>
      </c>
    </row>
    <row r="126" spans="1:12" x14ac:dyDescent="0.2">
      <c r="A126" s="39"/>
      <c r="B126" s="34"/>
      <c r="C126" s="39" t="s">
        <v>138</v>
      </c>
      <c r="D126" s="7">
        <v>1</v>
      </c>
      <c r="E126" s="8">
        <v>0</v>
      </c>
      <c r="F126" s="17">
        <f>D126+E126</f>
        <v>1</v>
      </c>
      <c r="G126" s="7">
        <v>0</v>
      </c>
      <c r="H126" s="8">
        <v>0</v>
      </c>
      <c r="I126" s="17">
        <f>G126+H126</f>
        <v>0</v>
      </c>
      <c r="J126" s="7">
        <f t="shared" si="29"/>
        <v>1</v>
      </c>
      <c r="K126" s="8">
        <f t="shared" si="29"/>
        <v>0</v>
      </c>
      <c r="L126" s="9">
        <f>J126+K126</f>
        <v>1</v>
      </c>
    </row>
    <row r="127" spans="1:12" x14ac:dyDescent="0.2">
      <c r="A127" s="39"/>
      <c r="B127" s="34"/>
      <c r="C127" s="66" t="s">
        <v>2</v>
      </c>
      <c r="D127" s="21">
        <f t="shared" ref="D127:L127" si="30">SUM(D122:D126)</f>
        <v>2</v>
      </c>
      <c r="E127" s="22">
        <f t="shared" si="30"/>
        <v>2</v>
      </c>
      <c r="F127" s="67">
        <f t="shared" si="30"/>
        <v>4</v>
      </c>
      <c r="G127" s="21">
        <f t="shared" si="30"/>
        <v>5</v>
      </c>
      <c r="H127" s="22">
        <f t="shared" si="30"/>
        <v>3</v>
      </c>
      <c r="I127" s="67">
        <f t="shared" si="30"/>
        <v>8</v>
      </c>
      <c r="J127" s="21">
        <f t="shared" si="30"/>
        <v>7</v>
      </c>
      <c r="K127" s="22">
        <f t="shared" si="30"/>
        <v>5</v>
      </c>
      <c r="L127" s="23">
        <f t="shared" si="30"/>
        <v>12</v>
      </c>
    </row>
    <row r="128" spans="1:12" x14ac:dyDescent="0.2">
      <c r="A128" s="65" t="s">
        <v>166</v>
      </c>
      <c r="B128" s="42"/>
      <c r="C128" s="41"/>
      <c r="D128" s="44"/>
      <c r="E128" s="45"/>
      <c r="F128" s="47"/>
      <c r="G128" s="44"/>
      <c r="H128" s="45"/>
      <c r="I128" s="47"/>
      <c r="J128" s="44"/>
      <c r="K128" s="45"/>
      <c r="L128" s="46"/>
    </row>
    <row r="129" spans="1:12" x14ac:dyDescent="0.2">
      <c r="A129" s="39"/>
      <c r="B129" s="34"/>
      <c r="C129" s="39" t="s">
        <v>124</v>
      </c>
      <c r="D129" s="7">
        <v>57</v>
      </c>
      <c r="E129" s="8">
        <v>37</v>
      </c>
      <c r="F129" s="17">
        <f t="shared" ref="F129:F140" si="31">D129+E129</f>
        <v>94</v>
      </c>
      <c r="G129" s="7">
        <v>46</v>
      </c>
      <c r="H129" s="8">
        <v>12</v>
      </c>
      <c r="I129" s="17">
        <f t="shared" ref="I129:I140" si="32">G129+H129</f>
        <v>58</v>
      </c>
      <c r="J129" s="7">
        <f t="shared" ref="J129:J140" si="33">D129+G129</f>
        <v>103</v>
      </c>
      <c r="K129" s="8">
        <f t="shared" ref="K129:K140" si="34">E129+H129</f>
        <v>49</v>
      </c>
      <c r="L129" s="9">
        <f t="shared" ref="L129:L140" si="35">J129+K129</f>
        <v>152</v>
      </c>
    </row>
    <row r="130" spans="1:12" x14ac:dyDescent="0.2">
      <c r="A130" s="39"/>
      <c r="B130" s="34"/>
      <c r="C130" s="39" t="s">
        <v>3</v>
      </c>
      <c r="D130" s="7">
        <v>0</v>
      </c>
      <c r="E130" s="8">
        <v>0</v>
      </c>
      <c r="F130" s="17">
        <f t="shared" si="31"/>
        <v>0</v>
      </c>
      <c r="G130" s="7">
        <v>14</v>
      </c>
      <c r="H130" s="8">
        <v>34</v>
      </c>
      <c r="I130" s="17">
        <f t="shared" si="32"/>
        <v>48</v>
      </c>
      <c r="J130" s="7">
        <f t="shared" si="33"/>
        <v>14</v>
      </c>
      <c r="K130" s="8">
        <f t="shared" si="34"/>
        <v>34</v>
      </c>
      <c r="L130" s="9">
        <f t="shared" si="35"/>
        <v>48</v>
      </c>
    </row>
    <row r="131" spans="1:12" x14ac:dyDescent="0.2">
      <c r="A131" s="39"/>
      <c r="B131" s="34"/>
      <c r="C131" s="39" t="s">
        <v>125</v>
      </c>
      <c r="D131" s="7">
        <v>0</v>
      </c>
      <c r="E131" s="8">
        <v>0</v>
      </c>
      <c r="F131" s="17">
        <f t="shared" si="31"/>
        <v>0</v>
      </c>
      <c r="G131" s="7">
        <v>8</v>
      </c>
      <c r="H131" s="8">
        <v>0</v>
      </c>
      <c r="I131" s="17">
        <f t="shared" si="32"/>
        <v>8</v>
      </c>
      <c r="J131" s="7">
        <f t="shared" si="33"/>
        <v>8</v>
      </c>
      <c r="K131" s="8">
        <f t="shared" si="34"/>
        <v>0</v>
      </c>
      <c r="L131" s="9">
        <f t="shared" si="35"/>
        <v>8</v>
      </c>
    </row>
    <row r="132" spans="1:12" x14ac:dyDescent="0.2">
      <c r="A132" s="39"/>
      <c r="B132" s="34"/>
      <c r="C132" s="39" t="s">
        <v>126</v>
      </c>
      <c r="D132" s="7">
        <v>0</v>
      </c>
      <c r="E132" s="8">
        <v>0</v>
      </c>
      <c r="F132" s="17">
        <f t="shared" si="31"/>
        <v>0</v>
      </c>
      <c r="G132" s="7">
        <v>3</v>
      </c>
      <c r="H132" s="8">
        <v>0</v>
      </c>
      <c r="I132" s="17">
        <f t="shared" si="32"/>
        <v>3</v>
      </c>
      <c r="J132" s="7">
        <f t="shared" si="33"/>
        <v>3</v>
      </c>
      <c r="K132" s="8">
        <f t="shared" si="34"/>
        <v>0</v>
      </c>
      <c r="L132" s="9">
        <f t="shared" si="35"/>
        <v>3</v>
      </c>
    </row>
    <row r="133" spans="1:12" x14ac:dyDescent="0.2">
      <c r="A133" s="39"/>
      <c r="B133" s="34"/>
      <c r="C133" s="39" t="s">
        <v>127</v>
      </c>
      <c r="D133" s="7">
        <v>0</v>
      </c>
      <c r="E133" s="8">
        <v>0</v>
      </c>
      <c r="F133" s="17">
        <f t="shared" si="31"/>
        <v>0</v>
      </c>
      <c r="G133" s="7">
        <v>5</v>
      </c>
      <c r="H133" s="8">
        <v>4</v>
      </c>
      <c r="I133" s="17">
        <f t="shared" si="32"/>
        <v>9</v>
      </c>
      <c r="J133" s="7">
        <f t="shared" si="33"/>
        <v>5</v>
      </c>
      <c r="K133" s="8">
        <f t="shared" si="34"/>
        <v>4</v>
      </c>
      <c r="L133" s="9">
        <f t="shared" si="35"/>
        <v>9</v>
      </c>
    </row>
    <row r="134" spans="1:12" x14ac:dyDescent="0.2">
      <c r="A134" s="39"/>
      <c r="B134" s="34"/>
      <c r="C134" s="39" t="s">
        <v>128</v>
      </c>
      <c r="D134" s="7">
        <v>0</v>
      </c>
      <c r="E134" s="8">
        <v>0</v>
      </c>
      <c r="F134" s="17">
        <f t="shared" si="31"/>
        <v>0</v>
      </c>
      <c r="G134" s="7">
        <v>12</v>
      </c>
      <c r="H134" s="8">
        <v>32</v>
      </c>
      <c r="I134" s="17">
        <f t="shared" si="32"/>
        <v>44</v>
      </c>
      <c r="J134" s="7">
        <f t="shared" si="33"/>
        <v>12</v>
      </c>
      <c r="K134" s="8">
        <f t="shared" si="34"/>
        <v>32</v>
      </c>
      <c r="L134" s="9">
        <f t="shared" si="35"/>
        <v>44</v>
      </c>
    </row>
    <row r="135" spans="1:12" x14ac:dyDescent="0.2">
      <c r="A135" s="39"/>
      <c r="B135" s="34"/>
      <c r="C135" s="39" t="s">
        <v>931</v>
      </c>
      <c r="D135" s="7">
        <v>0</v>
      </c>
      <c r="E135" s="8">
        <v>0</v>
      </c>
      <c r="F135" s="17">
        <f t="shared" si="31"/>
        <v>0</v>
      </c>
      <c r="G135" s="7">
        <v>1</v>
      </c>
      <c r="H135" s="8">
        <v>1</v>
      </c>
      <c r="I135" s="17">
        <f t="shared" si="32"/>
        <v>2</v>
      </c>
      <c r="J135" s="7">
        <f t="shared" si="33"/>
        <v>1</v>
      </c>
      <c r="K135" s="8">
        <f t="shared" si="34"/>
        <v>1</v>
      </c>
      <c r="L135" s="9">
        <f t="shared" si="35"/>
        <v>2</v>
      </c>
    </row>
    <row r="136" spans="1:12" x14ac:dyDescent="0.2">
      <c r="A136" s="39"/>
      <c r="B136" s="34"/>
      <c r="C136" s="39" t="s">
        <v>131</v>
      </c>
      <c r="D136" s="7">
        <v>4</v>
      </c>
      <c r="E136" s="8">
        <v>0</v>
      </c>
      <c r="F136" s="17">
        <f t="shared" si="31"/>
        <v>4</v>
      </c>
      <c r="G136" s="7">
        <v>1</v>
      </c>
      <c r="H136" s="8">
        <v>1</v>
      </c>
      <c r="I136" s="17">
        <f t="shared" si="32"/>
        <v>2</v>
      </c>
      <c r="J136" s="7">
        <f t="shared" si="33"/>
        <v>5</v>
      </c>
      <c r="K136" s="8">
        <f t="shared" si="34"/>
        <v>1</v>
      </c>
      <c r="L136" s="9">
        <f t="shared" si="35"/>
        <v>6</v>
      </c>
    </row>
    <row r="137" spans="1:12" x14ac:dyDescent="0.2">
      <c r="A137" s="39"/>
      <c r="B137" s="34"/>
      <c r="C137" s="39" t="s">
        <v>135</v>
      </c>
      <c r="D137" s="7">
        <v>14</v>
      </c>
      <c r="E137" s="8">
        <v>6</v>
      </c>
      <c r="F137" s="17">
        <f t="shared" si="31"/>
        <v>20</v>
      </c>
      <c r="G137" s="7">
        <v>2</v>
      </c>
      <c r="H137" s="8">
        <v>0</v>
      </c>
      <c r="I137" s="17">
        <f t="shared" si="32"/>
        <v>2</v>
      </c>
      <c r="J137" s="7">
        <f t="shared" si="33"/>
        <v>16</v>
      </c>
      <c r="K137" s="8">
        <f t="shared" si="34"/>
        <v>6</v>
      </c>
      <c r="L137" s="9">
        <f t="shared" si="35"/>
        <v>22</v>
      </c>
    </row>
    <row r="138" spans="1:12" x14ac:dyDescent="0.2">
      <c r="A138" s="39"/>
      <c r="B138" s="34"/>
      <c r="C138" s="39" t="s">
        <v>932</v>
      </c>
      <c r="D138" s="7">
        <v>1</v>
      </c>
      <c r="E138" s="8">
        <v>0</v>
      </c>
      <c r="F138" s="17">
        <f t="shared" si="31"/>
        <v>1</v>
      </c>
      <c r="G138" s="7">
        <v>1</v>
      </c>
      <c r="H138" s="8">
        <v>0</v>
      </c>
      <c r="I138" s="17">
        <f t="shared" si="32"/>
        <v>1</v>
      </c>
      <c r="J138" s="7">
        <f t="shared" si="33"/>
        <v>2</v>
      </c>
      <c r="K138" s="8">
        <f t="shared" si="34"/>
        <v>0</v>
      </c>
      <c r="L138" s="9">
        <f t="shared" si="35"/>
        <v>2</v>
      </c>
    </row>
    <row r="139" spans="1:12" x14ac:dyDescent="0.2">
      <c r="A139" s="39"/>
      <c r="B139" s="34"/>
      <c r="C139" s="39" t="s">
        <v>136</v>
      </c>
      <c r="D139" s="7">
        <v>7</v>
      </c>
      <c r="E139" s="8">
        <v>6</v>
      </c>
      <c r="F139" s="17">
        <f t="shared" si="31"/>
        <v>13</v>
      </c>
      <c r="G139" s="7">
        <v>2</v>
      </c>
      <c r="H139" s="8">
        <v>2</v>
      </c>
      <c r="I139" s="17">
        <f t="shared" si="32"/>
        <v>4</v>
      </c>
      <c r="J139" s="7">
        <f t="shared" si="33"/>
        <v>9</v>
      </c>
      <c r="K139" s="8">
        <f t="shared" si="34"/>
        <v>8</v>
      </c>
      <c r="L139" s="9">
        <f t="shared" si="35"/>
        <v>17</v>
      </c>
    </row>
    <row r="140" spans="1:12" ht="12" thickBot="1" x14ac:dyDescent="0.25">
      <c r="A140" s="52"/>
      <c r="B140" s="68"/>
      <c r="C140" s="52" t="s">
        <v>137</v>
      </c>
      <c r="D140" s="24">
        <v>2</v>
      </c>
      <c r="E140" s="25">
        <v>1</v>
      </c>
      <c r="F140" s="69">
        <f t="shared" si="31"/>
        <v>3</v>
      </c>
      <c r="G140" s="24">
        <v>0</v>
      </c>
      <c r="H140" s="25">
        <v>0</v>
      </c>
      <c r="I140" s="69">
        <f t="shared" si="32"/>
        <v>0</v>
      </c>
      <c r="J140" s="24">
        <f t="shared" si="33"/>
        <v>2</v>
      </c>
      <c r="K140" s="25">
        <f t="shared" si="34"/>
        <v>1</v>
      </c>
      <c r="L140" s="26">
        <f t="shared" si="35"/>
        <v>3</v>
      </c>
    </row>
    <row r="146" spans="1:12" ht="12" x14ac:dyDescent="0.2">
      <c r="A146" s="85" t="s">
        <v>109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</row>
    <row r="147" spans="1:12" x14ac:dyDescent="0.2">
      <c r="A147" s="86" t="s">
        <v>116</v>
      </c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</row>
    <row r="148" spans="1:12" x14ac:dyDescent="0.2">
      <c r="A148" s="86" t="s">
        <v>1066</v>
      </c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</row>
    <row r="149" spans="1:12" ht="12" thickBot="1" x14ac:dyDescent="0.25"/>
    <row r="150" spans="1:12" x14ac:dyDescent="0.2">
      <c r="A150" s="113" t="s">
        <v>41</v>
      </c>
      <c r="B150" s="149"/>
      <c r="C150" s="151" t="s">
        <v>43</v>
      </c>
      <c r="D150" s="117" t="s">
        <v>355</v>
      </c>
      <c r="E150" s="118"/>
      <c r="F150" s="119"/>
      <c r="G150" s="117" t="s">
        <v>42</v>
      </c>
      <c r="H150" s="118"/>
      <c r="I150" s="119"/>
      <c r="J150" s="117" t="s">
        <v>2</v>
      </c>
      <c r="K150" s="118"/>
      <c r="L150" s="119"/>
    </row>
    <row r="151" spans="1:12" ht="12" thickBot="1" x14ac:dyDescent="0.25">
      <c r="A151" s="115"/>
      <c r="B151" s="150"/>
      <c r="C151" s="152"/>
      <c r="D151" s="153"/>
      <c r="E151" s="154"/>
      <c r="F151" s="155"/>
      <c r="G151" s="153"/>
      <c r="H151" s="154"/>
      <c r="I151" s="155"/>
      <c r="J151" s="153"/>
      <c r="K151" s="154"/>
      <c r="L151" s="155"/>
    </row>
    <row r="152" spans="1:12" x14ac:dyDescent="0.2">
      <c r="A152" s="115"/>
      <c r="B152" s="150"/>
      <c r="C152" s="152"/>
      <c r="D152" s="161" t="s">
        <v>44</v>
      </c>
      <c r="E152" s="157" t="s">
        <v>45</v>
      </c>
      <c r="F152" s="159" t="s">
        <v>2</v>
      </c>
      <c r="G152" s="161" t="s">
        <v>44</v>
      </c>
      <c r="H152" s="157" t="s">
        <v>45</v>
      </c>
      <c r="I152" s="159" t="s">
        <v>2</v>
      </c>
      <c r="J152" s="156" t="s">
        <v>44</v>
      </c>
      <c r="K152" s="157" t="s">
        <v>45</v>
      </c>
      <c r="L152" s="159" t="s">
        <v>2</v>
      </c>
    </row>
    <row r="153" spans="1:12" ht="12" thickBot="1" x14ac:dyDescent="0.25">
      <c r="A153" s="115"/>
      <c r="B153" s="150"/>
      <c r="C153" s="152"/>
      <c r="D153" s="162"/>
      <c r="E153" s="158"/>
      <c r="F153" s="160"/>
      <c r="G153" s="162"/>
      <c r="H153" s="158"/>
      <c r="I153" s="160"/>
      <c r="J153" s="136"/>
      <c r="K153" s="158"/>
      <c r="L153" s="160"/>
    </row>
    <row r="154" spans="1:12" x14ac:dyDescent="0.2">
      <c r="A154" s="35"/>
      <c r="B154" s="36"/>
      <c r="C154" s="35" t="s">
        <v>138</v>
      </c>
      <c r="D154" s="3">
        <v>4</v>
      </c>
      <c r="E154" s="4">
        <v>0</v>
      </c>
      <c r="F154" s="18">
        <f t="shared" ref="F154:F168" si="36">D154+E154</f>
        <v>4</v>
      </c>
      <c r="G154" s="3">
        <v>8</v>
      </c>
      <c r="H154" s="4">
        <v>3</v>
      </c>
      <c r="I154" s="18">
        <f t="shared" ref="I154:I168" si="37">G154+H154</f>
        <v>11</v>
      </c>
      <c r="J154" s="3">
        <f t="shared" ref="J154:J168" si="38">D154+G154</f>
        <v>12</v>
      </c>
      <c r="K154" s="4">
        <f t="shared" ref="K154:K168" si="39">E154+H154</f>
        <v>3</v>
      </c>
      <c r="L154" s="5">
        <f t="shared" ref="L154:L168" si="40">J154+K154</f>
        <v>15</v>
      </c>
    </row>
    <row r="155" spans="1:12" x14ac:dyDescent="0.2">
      <c r="A155" s="39"/>
      <c r="B155" s="34"/>
      <c r="C155" s="39" t="s">
        <v>139</v>
      </c>
      <c r="D155" s="7">
        <v>0</v>
      </c>
      <c r="E155" s="8">
        <v>0</v>
      </c>
      <c r="F155" s="17">
        <f t="shared" si="36"/>
        <v>0</v>
      </c>
      <c r="G155" s="7">
        <v>11</v>
      </c>
      <c r="H155" s="8">
        <v>2</v>
      </c>
      <c r="I155" s="17">
        <f t="shared" si="37"/>
        <v>13</v>
      </c>
      <c r="J155" s="7">
        <f t="shared" si="38"/>
        <v>11</v>
      </c>
      <c r="K155" s="8">
        <f t="shared" si="39"/>
        <v>2</v>
      </c>
      <c r="L155" s="9">
        <f t="shared" si="40"/>
        <v>13</v>
      </c>
    </row>
    <row r="156" spans="1:12" x14ac:dyDescent="0.2">
      <c r="A156" s="39"/>
      <c r="B156" s="34"/>
      <c r="C156" s="39" t="s">
        <v>140</v>
      </c>
      <c r="D156" s="7">
        <v>22</v>
      </c>
      <c r="E156" s="8">
        <v>7</v>
      </c>
      <c r="F156" s="17">
        <f t="shared" si="36"/>
        <v>29</v>
      </c>
      <c r="G156" s="7">
        <v>6</v>
      </c>
      <c r="H156" s="8">
        <v>2</v>
      </c>
      <c r="I156" s="17">
        <f t="shared" si="37"/>
        <v>8</v>
      </c>
      <c r="J156" s="7">
        <f t="shared" si="38"/>
        <v>28</v>
      </c>
      <c r="K156" s="8">
        <f t="shared" si="39"/>
        <v>9</v>
      </c>
      <c r="L156" s="9">
        <f t="shared" si="40"/>
        <v>37</v>
      </c>
    </row>
    <row r="157" spans="1:12" x14ac:dyDescent="0.2">
      <c r="A157" s="39"/>
      <c r="B157" s="34"/>
      <c r="C157" s="39" t="s">
        <v>141</v>
      </c>
      <c r="D157" s="7">
        <v>0</v>
      </c>
      <c r="E157" s="8">
        <v>0</v>
      </c>
      <c r="F157" s="17">
        <f t="shared" si="36"/>
        <v>0</v>
      </c>
      <c r="G157" s="7">
        <v>0</v>
      </c>
      <c r="H157" s="8">
        <v>3</v>
      </c>
      <c r="I157" s="17">
        <f t="shared" si="37"/>
        <v>3</v>
      </c>
      <c r="J157" s="7">
        <f t="shared" si="38"/>
        <v>0</v>
      </c>
      <c r="K157" s="8">
        <f t="shared" si="39"/>
        <v>3</v>
      </c>
      <c r="L157" s="9">
        <f t="shared" si="40"/>
        <v>3</v>
      </c>
    </row>
    <row r="158" spans="1:12" x14ac:dyDescent="0.2">
      <c r="A158" s="39"/>
      <c r="B158" s="34"/>
      <c r="C158" s="39" t="s">
        <v>142</v>
      </c>
      <c r="D158" s="7">
        <v>1</v>
      </c>
      <c r="E158" s="8">
        <v>0</v>
      </c>
      <c r="F158" s="17">
        <f t="shared" si="36"/>
        <v>1</v>
      </c>
      <c r="G158" s="7">
        <v>2</v>
      </c>
      <c r="H158" s="8">
        <v>0</v>
      </c>
      <c r="I158" s="17">
        <f t="shared" si="37"/>
        <v>2</v>
      </c>
      <c r="J158" s="7">
        <f t="shared" si="38"/>
        <v>3</v>
      </c>
      <c r="K158" s="8">
        <f t="shared" si="39"/>
        <v>0</v>
      </c>
      <c r="L158" s="9">
        <f t="shared" si="40"/>
        <v>3</v>
      </c>
    </row>
    <row r="159" spans="1:12" x14ac:dyDescent="0.2">
      <c r="A159" s="39"/>
      <c r="B159" s="34"/>
      <c r="C159" s="39" t="s">
        <v>144</v>
      </c>
      <c r="D159" s="7">
        <v>3</v>
      </c>
      <c r="E159" s="8">
        <v>6</v>
      </c>
      <c r="F159" s="17">
        <f t="shared" si="36"/>
        <v>9</v>
      </c>
      <c r="G159" s="7">
        <v>1</v>
      </c>
      <c r="H159" s="8">
        <v>0</v>
      </c>
      <c r="I159" s="17">
        <f t="shared" si="37"/>
        <v>1</v>
      </c>
      <c r="J159" s="7">
        <f t="shared" si="38"/>
        <v>4</v>
      </c>
      <c r="K159" s="8">
        <f t="shared" si="39"/>
        <v>6</v>
      </c>
      <c r="L159" s="9">
        <f t="shared" si="40"/>
        <v>10</v>
      </c>
    </row>
    <row r="160" spans="1:12" x14ac:dyDescent="0.2">
      <c r="A160" s="39"/>
      <c r="B160" s="34"/>
      <c r="C160" s="39" t="s">
        <v>145</v>
      </c>
      <c r="D160" s="7">
        <v>2</v>
      </c>
      <c r="E160" s="8">
        <v>1</v>
      </c>
      <c r="F160" s="17">
        <f t="shared" si="36"/>
        <v>3</v>
      </c>
      <c r="G160" s="7">
        <v>0</v>
      </c>
      <c r="H160" s="8">
        <v>0</v>
      </c>
      <c r="I160" s="17">
        <f t="shared" si="37"/>
        <v>0</v>
      </c>
      <c r="J160" s="7">
        <f t="shared" si="38"/>
        <v>2</v>
      </c>
      <c r="K160" s="8">
        <f t="shared" si="39"/>
        <v>1</v>
      </c>
      <c r="L160" s="9">
        <f t="shared" si="40"/>
        <v>3</v>
      </c>
    </row>
    <row r="161" spans="1:12" x14ac:dyDescent="0.2">
      <c r="A161" s="39"/>
      <c r="B161" s="34"/>
      <c r="C161" s="39" t="s">
        <v>146</v>
      </c>
      <c r="D161" s="7">
        <v>3</v>
      </c>
      <c r="E161" s="8">
        <v>0</v>
      </c>
      <c r="F161" s="17">
        <f t="shared" si="36"/>
        <v>3</v>
      </c>
      <c r="G161" s="7">
        <v>0</v>
      </c>
      <c r="H161" s="8">
        <v>0</v>
      </c>
      <c r="I161" s="17">
        <f t="shared" si="37"/>
        <v>0</v>
      </c>
      <c r="J161" s="7">
        <f t="shared" si="38"/>
        <v>3</v>
      </c>
      <c r="K161" s="8">
        <f t="shared" si="39"/>
        <v>0</v>
      </c>
      <c r="L161" s="9">
        <f t="shared" si="40"/>
        <v>3</v>
      </c>
    </row>
    <row r="162" spans="1:12" x14ac:dyDescent="0.2">
      <c r="A162" s="39"/>
      <c r="B162" s="34"/>
      <c r="C162" s="39" t="s">
        <v>147</v>
      </c>
      <c r="D162" s="7">
        <v>5</v>
      </c>
      <c r="E162" s="8">
        <v>3</v>
      </c>
      <c r="F162" s="17">
        <f t="shared" si="36"/>
        <v>8</v>
      </c>
      <c r="G162" s="7">
        <v>0</v>
      </c>
      <c r="H162" s="8">
        <v>0</v>
      </c>
      <c r="I162" s="17">
        <f t="shared" si="37"/>
        <v>0</v>
      </c>
      <c r="J162" s="7">
        <f t="shared" si="38"/>
        <v>5</v>
      </c>
      <c r="K162" s="8">
        <f t="shared" si="39"/>
        <v>3</v>
      </c>
      <c r="L162" s="9">
        <f t="shared" si="40"/>
        <v>8</v>
      </c>
    </row>
    <row r="163" spans="1:12" x14ac:dyDescent="0.2">
      <c r="A163" s="39"/>
      <c r="B163" s="34"/>
      <c r="C163" s="39" t="s">
        <v>148</v>
      </c>
      <c r="D163" s="7">
        <v>2</v>
      </c>
      <c r="E163" s="8">
        <v>4</v>
      </c>
      <c r="F163" s="17">
        <f t="shared" si="36"/>
        <v>6</v>
      </c>
      <c r="G163" s="7">
        <v>0</v>
      </c>
      <c r="H163" s="8">
        <v>0</v>
      </c>
      <c r="I163" s="17">
        <f t="shared" si="37"/>
        <v>0</v>
      </c>
      <c r="J163" s="7">
        <f t="shared" si="38"/>
        <v>2</v>
      </c>
      <c r="K163" s="8">
        <f t="shared" si="39"/>
        <v>4</v>
      </c>
      <c r="L163" s="9">
        <f t="shared" si="40"/>
        <v>6</v>
      </c>
    </row>
    <row r="164" spans="1:12" x14ac:dyDescent="0.2">
      <c r="A164" s="39"/>
      <c r="B164" s="34"/>
      <c r="C164" s="39" t="s">
        <v>149</v>
      </c>
      <c r="D164" s="7">
        <v>3</v>
      </c>
      <c r="E164" s="8">
        <v>3</v>
      </c>
      <c r="F164" s="17">
        <f t="shared" si="36"/>
        <v>6</v>
      </c>
      <c r="G164" s="7">
        <v>0</v>
      </c>
      <c r="H164" s="8">
        <v>0</v>
      </c>
      <c r="I164" s="17">
        <f t="shared" si="37"/>
        <v>0</v>
      </c>
      <c r="J164" s="7">
        <f t="shared" si="38"/>
        <v>3</v>
      </c>
      <c r="K164" s="8">
        <f t="shared" si="39"/>
        <v>3</v>
      </c>
      <c r="L164" s="9">
        <f t="shared" si="40"/>
        <v>6</v>
      </c>
    </row>
    <row r="165" spans="1:12" x14ac:dyDescent="0.2">
      <c r="A165" s="39"/>
      <c r="B165" s="34"/>
      <c r="C165" s="39" t="s">
        <v>150</v>
      </c>
      <c r="D165" s="7">
        <v>8</v>
      </c>
      <c r="E165" s="8">
        <v>3</v>
      </c>
      <c r="F165" s="17">
        <f t="shared" si="36"/>
        <v>11</v>
      </c>
      <c r="G165" s="7">
        <v>2</v>
      </c>
      <c r="H165" s="8">
        <v>0</v>
      </c>
      <c r="I165" s="17">
        <f t="shared" si="37"/>
        <v>2</v>
      </c>
      <c r="J165" s="7">
        <f t="shared" si="38"/>
        <v>10</v>
      </c>
      <c r="K165" s="8">
        <f t="shared" si="39"/>
        <v>3</v>
      </c>
      <c r="L165" s="9">
        <f t="shared" si="40"/>
        <v>13</v>
      </c>
    </row>
    <row r="166" spans="1:12" x14ac:dyDescent="0.2">
      <c r="A166" s="39"/>
      <c r="B166" s="34"/>
      <c r="C166" s="39" t="s">
        <v>933</v>
      </c>
      <c r="D166" s="7">
        <v>1</v>
      </c>
      <c r="E166" s="8">
        <v>1</v>
      </c>
      <c r="F166" s="17">
        <f t="shared" si="36"/>
        <v>2</v>
      </c>
      <c r="G166" s="7">
        <v>0</v>
      </c>
      <c r="H166" s="8">
        <v>0</v>
      </c>
      <c r="I166" s="17">
        <f t="shared" si="37"/>
        <v>0</v>
      </c>
      <c r="J166" s="7">
        <f t="shared" si="38"/>
        <v>1</v>
      </c>
      <c r="K166" s="8">
        <f t="shared" si="39"/>
        <v>1</v>
      </c>
      <c r="L166" s="9">
        <f t="shared" si="40"/>
        <v>2</v>
      </c>
    </row>
    <row r="167" spans="1:12" x14ac:dyDescent="0.2">
      <c r="A167" s="39"/>
      <c r="B167" s="34"/>
      <c r="C167" s="39" t="s">
        <v>934</v>
      </c>
      <c r="D167" s="7">
        <v>0</v>
      </c>
      <c r="E167" s="8">
        <v>0</v>
      </c>
      <c r="F167" s="17">
        <f t="shared" si="36"/>
        <v>0</v>
      </c>
      <c r="G167" s="7">
        <v>5</v>
      </c>
      <c r="H167" s="8">
        <v>0</v>
      </c>
      <c r="I167" s="17">
        <f t="shared" si="37"/>
        <v>5</v>
      </c>
      <c r="J167" s="7">
        <f t="shared" si="38"/>
        <v>5</v>
      </c>
      <c r="K167" s="8">
        <f t="shared" si="39"/>
        <v>0</v>
      </c>
      <c r="L167" s="9">
        <f t="shared" si="40"/>
        <v>5</v>
      </c>
    </row>
    <row r="168" spans="1:12" x14ac:dyDescent="0.2">
      <c r="A168" s="39"/>
      <c r="B168" s="34"/>
      <c r="C168" s="39" t="s">
        <v>935</v>
      </c>
      <c r="D168" s="7">
        <v>0</v>
      </c>
      <c r="E168" s="8">
        <v>0</v>
      </c>
      <c r="F168" s="17">
        <f t="shared" si="36"/>
        <v>0</v>
      </c>
      <c r="G168" s="7">
        <v>1</v>
      </c>
      <c r="H168" s="8">
        <v>1</v>
      </c>
      <c r="I168" s="17">
        <f t="shared" si="37"/>
        <v>2</v>
      </c>
      <c r="J168" s="7">
        <f t="shared" si="38"/>
        <v>1</v>
      </c>
      <c r="K168" s="8">
        <f t="shared" si="39"/>
        <v>1</v>
      </c>
      <c r="L168" s="9">
        <f t="shared" si="40"/>
        <v>2</v>
      </c>
    </row>
    <row r="169" spans="1:12" x14ac:dyDescent="0.2">
      <c r="A169" s="39"/>
      <c r="B169" s="34"/>
      <c r="C169" s="66" t="s">
        <v>2</v>
      </c>
      <c r="D169" s="21">
        <f t="shared" ref="D169:L169" si="41">SUM(D128:D168)</f>
        <v>139</v>
      </c>
      <c r="E169" s="22">
        <f t="shared" si="41"/>
        <v>78</v>
      </c>
      <c r="F169" s="67">
        <f t="shared" si="41"/>
        <v>217</v>
      </c>
      <c r="G169" s="21">
        <f t="shared" si="41"/>
        <v>131</v>
      </c>
      <c r="H169" s="22">
        <f t="shared" si="41"/>
        <v>97</v>
      </c>
      <c r="I169" s="67">
        <f t="shared" si="41"/>
        <v>228</v>
      </c>
      <c r="J169" s="21">
        <f t="shared" si="41"/>
        <v>270</v>
      </c>
      <c r="K169" s="22">
        <f t="shared" si="41"/>
        <v>175</v>
      </c>
      <c r="L169" s="23">
        <f t="shared" si="41"/>
        <v>445</v>
      </c>
    </row>
    <row r="170" spans="1:12" x14ac:dyDescent="0.2">
      <c r="A170" s="65" t="s">
        <v>167</v>
      </c>
      <c r="B170" s="42"/>
      <c r="C170" s="41"/>
      <c r="D170" s="44"/>
      <c r="E170" s="45"/>
      <c r="F170" s="47"/>
      <c r="G170" s="44"/>
      <c r="H170" s="45"/>
      <c r="I170" s="47"/>
      <c r="J170" s="44"/>
      <c r="K170" s="45"/>
      <c r="L170" s="46"/>
    </row>
    <row r="171" spans="1:12" x14ac:dyDescent="0.2">
      <c r="A171" s="39"/>
      <c r="B171" s="34"/>
      <c r="C171" s="39" t="s">
        <v>124</v>
      </c>
      <c r="D171" s="7">
        <v>12</v>
      </c>
      <c r="E171" s="8">
        <v>1</v>
      </c>
      <c r="F171" s="17">
        <f t="shared" ref="F171:F188" si="42">D171+E171</f>
        <v>13</v>
      </c>
      <c r="G171" s="7">
        <v>9</v>
      </c>
      <c r="H171" s="8">
        <v>3</v>
      </c>
      <c r="I171" s="17">
        <f t="shared" ref="I171:I188" si="43">G171+H171</f>
        <v>12</v>
      </c>
      <c r="J171" s="7">
        <f t="shared" ref="J171:J188" si="44">D171+G171</f>
        <v>21</v>
      </c>
      <c r="K171" s="8">
        <f t="shared" ref="K171:K188" si="45">E171+H171</f>
        <v>4</v>
      </c>
      <c r="L171" s="9">
        <f t="shared" ref="L171:L188" si="46">J171+K171</f>
        <v>25</v>
      </c>
    </row>
    <row r="172" spans="1:12" x14ac:dyDescent="0.2">
      <c r="A172" s="39"/>
      <c r="B172" s="34"/>
      <c r="C172" s="39" t="s">
        <v>3</v>
      </c>
      <c r="D172" s="7">
        <v>0</v>
      </c>
      <c r="E172" s="8">
        <v>0</v>
      </c>
      <c r="F172" s="17">
        <f t="shared" si="42"/>
        <v>0</v>
      </c>
      <c r="G172" s="7">
        <v>9</v>
      </c>
      <c r="H172" s="8">
        <v>18</v>
      </c>
      <c r="I172" s="17">
        <f t="shared" si="43"/>
        <v>27</v>
      </c>
      <c r="J172" s="7">
        <f t="shared" si="44"/>
        <v>9</v>
      </c>
      <c r="K172" s="8">
        <f t="shared" si="45"/>
        <v>18</v>
      </c>
      <c r="L172" s="9">
        <f t="shared" si="46"/>
        <v>27</v>
      </c>
    </row>
    <row r="173" spans="1:12" x14ac:dyDescent="0.2">
      <c r="A173" s="39"/>
      <c r="B173" s="34"/>
      <c r="C173" s="39" t="s">
        <v>125</v>
      </c>
      <c r="D173" s="7">
        <v>0</v>
      </c>
      <c r="E173" s="8">
        <v>0</v>
      </c>
      <c r="F173" s="17">
        <f t="shared" si="42"/>
        <v>0</v>
      </c>
      <c r="G173" s="7">
        <v>3</v>
      </c>
      <c r="H173" s="8">
        <v>4</v>
      </c>
      <c r="I173" s="17">
        <f t="shared" si="43"/>
        <v>7</v>
      </c>
      <c r="J173" s="7">
        <f t="shared" si="44"/>
        <v>3</v>
      </c>
      <c r="K173" s="8">
        <f t="shared" si="45"/>
        <v>4</v>
      </c>
      <c r="L173" s="9">
        <f t="shared" si="46"/>
        <v>7</v>
      </c>
    </row>
    <row r="174" spans="1:12" x14ac:dyDescent="0.2">
      <c r="A174" s="39"/>
      <c r="B174" s="34"/>
      <c r="C174" s="39" t="s">
        <v>126</v>
      </c>
      <c r="D174" s="7">
        <v>0</v>
      </c>
      <c r="E174" s="8">
        <v>0</v>
      </c>
      <c r="F174" s="17">
        <f t="shared" si="42"/>
        <v>0</v>
      </c>
      <c r="G174" s="7">
        <v>3</v>
      </c>
      <c r="H174" s="8">
        <v>0</v>
      </c>
      <c r="I174" s="17">
        <f t="shared" si="43"/>
        <v>3</v>
      </c>
      <c r="J174" s="7">
        <f t="shared" si="44"/>
        <v>3</v>
      </c>
      <c r="K174" s="8">
        <f t="shared" si="45"/>
        <v>0</v>
      </c>
      <c r="L174" s="9">
        <f t="shared" si="46"/>
        <v>3</v>
      </c>
    </row>
    <row r="175" spans="1:12" x14ac:dyDescent="0.2">
      <c r="A175" s="39"/>
      <c r="B175" s="34"/>
      <c r="C175" s="39" t="s">
        <v>127</v>
      </c>
      <c r="D175" s="7">
        <v>1</v>
      </c>
      <c r="E175" s="8">
        <v>0</v>
      </c>
      <c r="F175" s="17">
        <f t="shared" si="42"/>
        <v>1</v>
      </c>
      <c r="G175" s="7">
        <v>5</v>
      </c>
      <c r="H175" s="8">
        <v>7</v>
      </c>
      <c r="I175" s="17">
        <f t="shared" si="43"/>
        <v>12</v>
      </c>
      <c r="J175" s="7">
        <f t="shared" si="44"/>
        <v>6</v>
      </c>
      <c r="K175" s="8">
        <f t="shared" si="45"/>
        <v>7</v>
      </c>
      <c r="L175" s="9">
        <f t="shared" si="46"/>
        <v>13</v>
      </c>
    </row>
    <row r="176" spans="1:12" x14ac:dyDescent="0.2">
      <c r="A176" s="39"/>
      <c r="B176" s="34"/>
      <c r="C176" s="39" t="s">
        <v>128</v>
      </c>
      <c r="D176" s="7">
        <v>0</v>
      </c>
      <c r="E176" s="8">
        <v>0</v>
      </c>
      <c r="F176" s="17">
        <f t="shared" si="42"/>
        <v>0</v>
      </c>
      <c r="G176" s="7">
        <v>6</v>
      </c>
      <c r="H176" s="8">
        <v>11</v>
      </c>
      <c r="I176" s="17">
        <f t="shared" si="43"/>
        <v>17</v>
      </c>
      <c r="J176" s="7">
        <f t="shared" si="44"/>
        <v>6</v>
      </c>
      <c r="K176" s="8">
        <f t="shared" si="45"/>
        <v>11</v>
      </c>
      <c r="L176" s="9">
        <f t="shared" si="46"/>
        <v>17</v>
      </c>
    </row>
    <row r="177" spans="1:12" x14ac:dyDescent="0.2">
      <c r="A177" s="39"/>
      <c r="B177" s="34"/>
      <c r="C177" s="39" t="s">
        <v>131</v>
      </c>
      <c r="D177" s="7">
        <v>1</v>
      </c>
      <c r="E177" s="8">
        <v>0</v>
      </c>
      <c r="F177" s="17">
        <f t="shared" si="42"/>
        <v>1</v>
      </c>
      <c r="G177" s="7">
        <v>1</v>
      </c>
      <c r="H177" s="8">
        <v>0</v>
      </c>
      <c r="I177" s="17">
        <f t="shared" si="43"/>
        <v>1</v>
      </c>
      <c r="J177" s="7">
        <f t="shared" si="44"/>
        <v>2</v>
      </c>
      <c r="K177" s="8">
        <f t="shared" si="45"/>
        <v>0</v>
      </c>
      <c r="L177" s="9">
        <f t="shared" si="46"/>
        <v>2</v>
      </c>
    </row>
    <row r="178" spans="1:12" x14ac:dyDescent="0.2">
      <c r="A178" s="39"/>
      <c r="B178" s="34"/>
      <c r="C178" s="39" t="s">
        <v>932</v>
      </c>
      <c r="D178" s="7">
        <v>1</v>
      </c>
      <c r="E178" s="8">
        <v>0</v>
      </c>
      <c r="F178" s="17">
        <f t="shared" si="42"/>
        <v>1</v>
      </c>
      <c r="G178" s="7">
        <v>0</v>
      </c>
      <c r="H178" s="8">
        <v>0</v>
      </c>
      <c r="I178" s="17">
        <f t="shared" si="43"/>
        <v>0</v>
      </c>
      <c r="J178" s="7">
        <f t="shared" si="44"/>
        <v>1</v>
      </c>
      <c r="K178" s="8">
        <f t="shared" si="45"/>
        <v>0</v>
      </c>
      <c r="L178" s="9">
        <f t="shared" si="46"/>
        <v>1</v>
      </c>
    </row>
    <row r="179" spans="1:12" x14ac:dyDescent="0.2">
      <c r="A179" s="39"/>
      <c r="B179" s="34"/>
      <c r="C179" s="39" t="s">
        <v>136</v>
      </c>
      <c r="D179" s="7">
        <v>2</v>
      </c>
      <c r="E179" s="8">
        <v>1</v>
      </c>
      <c r="F179" s="17">
        <f t="shared" si="42"/>
        <v>3</v>
      </c>
      <c r="G179" s="7">
        <v>0</v>
      </c>
      <c r="H179" s="8">
        <v>0</v>
      </c>
      <c r="I179" s="17">
        <f t="shared" si="43"/>
        <v>0</v>
      </c>
      <c r="J179" s="7">
        <f t="shared" si="44"/>
        <v>2</v>
      </c>
      <c r="K179" s="8">
        <f t="shared" si="45"/>
        <v>1</v>
      </c>
      <c r="L179" s="9">
        <f t="shared" si="46"/>
        <v>3</v>
      </c>
    </row>
    <row r="180" spans="1:12" x14ac:dyDescent="0.2">
      <c r="A180" s="39"/>
      <c r="B180" s="34"/>
      <c r="C180" s="39" t="s">
        <v>137</v>
      </c>
      <c r="D180" s="7">
        <v>0</v>
      </c>
      <c r="E180" s="8">
        <v>1</v>
      </c>
      <c r="F180" s="17">
        <f t="shared" si="42"/>
        <v>1</v>
      </c>
      <c r="G180" s="7">
        <v>4</v>
      </c>
      <c r="H180" s="8">
        <v>3</v>
      </c>
      <c r="I180" s="17">
        <f t="shared" si="43"/>
        <v>7</v>
      </c>
      <c r="J180" s="7">
        <f t="shared" si="44"/>
        <v>4</v>
      </c>
      <c r="K180" s="8">
        <f t="shared" si="45"/>
        <v>4</v>
      </c>
      <c r="L180" s="9">
        <f t="shared" si="46"/>
        <v>8</v>
      </c>
    </row>
    <row r="181" spans="1:12" x14ac:dyDescent="0.2">
      <c r="A181" s="39"/>
      <c r="B181" s="34"/>
      <c r="C181" s="39" t="s">
        <v>138</v>
      </c>
      <c r="D181" s="7">
        <v>1</v>
      </c>
      <c r="E181" s="8">
        <v>1</v>
      </c>
      <c r="F181" s="17">
        <f t="shared" si="42"/>
        <v>2</v>
      </c>
      <c r="G181" s="7">
        <v>0</v>
      </c>
      <c r="H181" s="8">
        <v>0</v>
      </c>
      <c r="I181" s="17">
        <f t="shared" si="43"/>
        <v>0</v>
      </c>
      <c r="J181" s="7">
        <f t="shared" si="44"/>
        <v>1</v>
      </c>
      <c r="K181" s="8">
        <f t="shared" si="45"/>
        <v>1</v>
      </c>
      <c r="L181" s="9">
        <f t="shared" si="46"/>
        <v>2</v>
      </c>
    </row>
    <row r="182" spans="1:12" x14ac:dyDescent="0.2">
      <c r="A182" s="39"/>
      <c r="B182" s="34"/>
      <c r="C182" s="39" t="s">
        <v>139</v>
      </c>
      <c r="D182" s="7">
        <v>0</v>
      </c>
      <c r="E182" s="8">
        <v>3</v>
      </c>
      <c r="F182" s="17">
        <f t="shared" si="42"/>
        <v>3</v>
      </c>
      <c r="G182" s="7">
        <v>4</v>
      </c>
      <c r="H182" s="8">
        <v>0</v>
      </c>
      <c r="I182" s="17">
        <f t="shared" si="43"/>
        <v>4</v>
      </c>
      <c r="J182" s="7">
        <f t="shared" si="44"/>
        <v>4</v>
      </c>
      <c r="K182" s="8">
        <f t="shared" si="45"/>
        <v>3</v>
      </c>
      <c r="L182" s="9">
        <f t="shared" si="46"/>
        <v>7</v>
      </c>
    </row>
    <row r="183" spans="1:12" x14ac:dyDescent="0.2">
      <c r="A183" s="39"/>
      <c r="B183" s="34"/>
      <c r="C183" s="39" t="s">
        <v>141</v>
      </c>
      <c r="D183" s="7">
        <v>0</v>
      </c>
      <c r="E183" s="8">
        <v>0</v>
      </c>
      <c r="F183" s="17">
        <f t="shared" si="42"/>
        <v>0</v>
      </c>
      <c r="G183" s="7">
        <v>3</v>
      </c>
      <c r="H183" s="8">
        <v>0</v>
      </c>
      <c r="I183" s="17">
        <f t="shared" si="43"/>
        <v>3</v>
      </c>
      <c r="J183" s="7">
        <f t="shared" si="44"/>
        <v>3</v>
      </c>
      <c r="K183" s="8">
        <f t="shared" si="45"/>
        <v>0</v>
      </c>
      <c r="L183" s="9">
        <f t="shared" si="46"/>
        <v>3</v>
      </c>
    </row>
    <row r="184" spans="1:12" x14ac:dyDescent="0.2">
      <c r="A184" s="39"/>
      <c r="B184" s="34"/>
      <c r="C184" s="39" t="s">
        <v>142</v>
      </c>
      <c r="D184" s="7">
        <v>1</v>
      </c>
      <c r="E184" s="8">
        <v>0</v>
      </c>
      <c r="F184" s="17">
        <f t="shared" si="42"/>
        <v>1</v>
      </c>
      <c r="G184" s="7">
        <v>0</v>
      </c>
      <c r="H184" s="8">
        <v>0</v>
      </c>
      <c r="I184" s="17">
        <f t="shared" si="43"/>
        <v>0</v>
      </c>
      <c r="J184" s="7">
        <f t="shared" si="44"/>
        <v>1</v>
      </c>
      <c r="K184" s="8">
        <f t="shared" si="45"/>
        <v>0</v>
      </c>
      <c r="L184" s="9">
        <f t="shared" si="46"/>
        <v>1</v>
      </c>
    </row>
    <row r="185" spans="1:12" x14ac:dyDescent="0.2">
      <c r="A185" s="39"/>
      <c r="B185" s="34"/>
      <c r="C185" s="39" t="s">
        <v>144</v>
      </c>
      <c r="D185" s="7">
        <v>0</v>
      </c>
      <c r="E185" s="8">
        <v>1</v>
      </c>
      <c r="F185" s="17">
        <f t="shared" si="42"/>
        <v>1</v>
      </c>
      <c r="G185" s="7">
        <v>0</v>
      </c>
      <c r="H185" s="8">
        <v>0</v>
      </c>
      <c r="I185" s="17">
        <f t="shared" si="43"/>
        <v>0</v>
      </c>
      <c r="J185" s="7">
        <f t="shared" si="44"/>
        <v>0</v>
      </c>
      <c r="K185" s="8">
        <f t="shared" si="45"/>
        <v>1</v>
      </c>
      <c r="L185" s="9">
        <f t="shared" si="46"/>
        <v>1</v>
      </c>
    </row>
    <row r="186" spans="1:12" x14ac:dyDescent="0.2">
      <c r="A186" s="39"/>
      <c r="B186" s="34"/>
      <c r="C186" s="39" t="s">
        <v>145</v>
      </c>
      <c r="D186" s="7">
        <v>1</v>
      </c>
      <c r="E186" s="8">
        <v>0</v>
      </c>
      <c r="F186" s="17">
        <f t="shared" si="42"/>
        <v>1</v>
      </c>
      <c r="G186" s="7">
        <v>0</v>
      </c>
      <c r="H186" s="8">
        <v>0</v>
      </c>
      <c r="I186" s="17">
        <f t="shared" si="43"/>
        <v>0</v>
      </c>
      <c r="J186" s="7">
        <f t="shared" si="44"/>
        <v>1</v>
      </c>
      <c r="K186" s="8">
        <f t="shared" si="45"/>
        <v>0</v>
      </c>
      <c r="L186" s="9">
        <f t="shared" si="46"/>
        <v>1</v>
      </c>
    </row>
    <row r="187" spans="1:12" x14ac:dyDescent="0.2">
      <c r="A187" s="39"/>
      <c r="B187" s="34"/>
      <c r="C187" s="39" t="s">
        <v>147</v>
      </c>
      <c r="D187" s="7">
        <v>0</v>
      </c>
      <c r="E187" s="8">
        <v>1</v>
      </c>
      <c r="F187" s="17">
        <f t="shared" si="42"/>
        <v>1</v>
      </c>
      <c r="G187" s="7">
        <v>0</v>
      </c>
      <c r="H187" s="8">
        <v>0</v>
      </c>
      <c r="I187" s="17">
        <f t="shared" si="43"/>
        <v>0</v>
      </c>
      <c r="J187" s="7">
        <f t="shared" si="44"/>
        <v>0</v>
      </c>
      <c r="K187" s="8">
        <f t="shared" si="45"/>
        <v>1</v>
      </c>
      <c r="L187" s="9">
        <f t="shared" si="46"/>
        <v>1</v>
      </c>
    </row>
    <row r="188" spans="1:12" ht="12" thickBot="1" x14ac:dyDescent="0.25">
      <c r="A188" s="52"/>
      <c r="B188" s="68"/>
      <c r="C188" s="52" t="s">
        <v>148</v>
      </c>
      <c r="D188" s="24">
        <v>1</v>
      </c>
      <c r="E188" s="25">
        <v>0</v>
      </c>
      <c r="F188" s="69">
        <f t="shared" si="42"/>
        <v>1</v>
      </c>
      <c r="G188" s="24">
        <v>0</v>
      </c>
      <c r="H188" s="25">
        <v>0</v>
      </c>
      <c r="I188" s="69">
        <f t="shared" si="43"/>
        <v>0</v>
      </c>
      <c r="J188" s="24">
        <f t="shared" si="44"/>
        <v>1</v>
      </c>
      <c r="K188" s="25">
        <f t="shared" si="45"/>
        <v>0</v>
      </c>
      <c r="L188" s="26">
        <f t="shared" si="46"/>
        <v>1</v>
      </c>
    </row>
    <row r="194" spans="1:12" ht="12" x14ac:dyDescent="0.2">
      <c r="A194" s="85" t="s">
        <v>109</v>
      </c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</row>
    <row r="195" spans="1:12" x14ac:dyDescent="0.2">
      <c r="A195" s="86" t="s">
        <v>116</v>
      </c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</row>
    <row r="196" spans="1:12" x14ac:dyDescent="0.2">
      <c r="A196" s="86" t="s">
        <v>1066</v>
      </c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</row>
    <row r="197" spans="1:12" ht="12" thickBot="1" x14ac:dyDescent="0.25"/>
    <row r="198" spans="1:12" x14ac:dyDescent="0.2">
      <c r="A198" s="113" t="s">
        <v>41</v>
      </c>
      <c r="B198" s="149"/>
      <c r="C198" s="151" t="s">
        <v>43</v>
      </c>
      <c r="D198" s="117" t="s">
        <v>355</v>
      </c>
      <c r="E198" s="118"/>
      <c r="F198" s="119"/>
      <c r="G198" s="117" t="s">
        <v>42</v>
      </c>
      <c r="H198" s="118"/>
      <c r="I198" s="119"/>
      <c r="J198" s="117" t="s">
        <v>2</v>
      </c>
      <c r="K198" s="118"/>
      <c r="L198" s="119"/>
    </row>
    <row r="199" spans="1:12" ht="12" thickBot="1" x14ac:dyDescent="0.25">
      <c r="A199" s="115"/>
      <c r="B199" s="150"/>
      <c r="C199" s="152"/>
      <c r="D199" s="153"/>
      <c r="E199" s="154"/>
      <c r="F199" s="155"/>
      <c r="G199" s="153"/>
      <c r="H199" s="154"/>
      <c r="I199" s="155"/>
      <c r="J199" s="153"/>
      <c r="K199" s="154"/>
      <c r="L199" s="155"/>
    </row>
    <row r="200" spans="1:12" x14ac:dyDescent="0.2">
      <c r="A200" s="115"/>
      <c r="B200" s="150"/>
      <c r="C200" s="152"/>
      <c r="D200" s="161" t="s">
        <v>44</v>
      </c>
      <c r="E200" s="157" t="s">
        <v>45</v>
      </c>
      <c r="F200" s="159" t="s">
        <v>2</v>
      </c>
      <c r="G200" s="161" t="s">
        <v>44</v>
      </c>
      <c r="H200" s="157" t="s">
        <v>45</v>
      </c>
      <c r="I200" s="159" t="s">
        <v>2</v>
      </c>
      <c r="J200" s="156" t="s">
        <v>44</v>
      </c>
      <c r="K200" s="157" t="s">
        <v>45</v>
      </c>
      <c r="L200" s="159" t="s">
        <v>2</v>
      </c>
    </row>
    <row r="201" spans="1:12" ht="12" thickBot="1" x14ac:dyDescent="0.25">
      <c r="A201" s="115"/>
      <c r="B201" s="150"/>
      <c r="C201" s="152"/>
      <c r="D201" s="162"/>
      <c r="E201" s="158"/>
      <c r="F201" s="160"/>
      <c r="G201" s="162"/>
      <c r="H201" s="158"/>
      <c r="I201" s="160"/>
      <c r="J201" s="136"/>
      <c r="K201" s="158"/>
      <c r="L201" s="160"/>
    </row>
    <row r="202" spans="1:12" x14ac:dyDescent="0.2">
      <c r="A202" s="35"/>
      <c r="B202" s="36"/>
      <c r="C202" s="35" t="s">
        <v>150</v>
      </c>
      <c r="D202" s="3">
        <v>5</v>
      </c>
      <c r="E202" s="4">
        <v>0</v>
      </c>
      <c r="F202" s="18">
        <f>D202+E202</f>
        <v>5</v>
      </c>
      <c r="G202" s="3">
        <v>0</v>
      </c>
      <c r="H202" s="4">
        <v>0</v>
      </c>
      <c r="I202" s="18">
        <f>G202+H202</f>
        <v>0</v>
      </c>
      <c r="J202" s="3">
        <f t="shared" ref="J202:K204" si="47">D202+G202</f>
        <v>5</v>
      </c>
      <c r="K202" s="4">
        <f t="shared" si="47"/>
        <v>0</v>
      </c>
      <c r="L202" s="5">
        <f>J202+K202</f>
        <v>5</v>
      </c>
    </row>
    <row r="203" spans="1:12" x14ac:dyDescent="0.2">
      <c r="A203" s="39"/>
      <c r="B203" s="34"/>
      <c r="C203" s="39" t="s">
        <v>934</v>
      </c>
      <c r="D203" s="7">
        <v>0</v>
      </c>
      <c r="E203" s="8">
        <v>0</v>
      </c>
      <c r="F203" s="17">
        <f>D203+E203</f>
        <v>0</v>
      </c>
      <c r="G203" s="7">
        <v>1</v>
      </c>
      <c r="H203" s="8">
        <v>0</v>
      </c>
      <c r="I203" s="17">
        <f>G203+H203</f>
        <v>1</v>
      </c>
      <c r="J203" s="7">
        <f t="shared" si="47"/>
        <v>1</v>
      </c>
      <c r="K203" s="8">
        <f t="shared" si="47"/>
        <v>0</v>
      </c>
      <c r="L203" s="9">
        <f>J203+K203</f>
        <v>1</v>
      </c>
    </row>
    <row r="204" spans="1:12" x14ac:dyDescent="0.2">
      <c r="A204" s="39"/>
      <c r="B204" s="34"/>
      <c r="C204" s="39" t="s">
        <v>936</v>
      </c>
      <c r="D204" s="7">
        <v>0</v>
      </c>
      <c r="E204" s="8">
        <v>0</v>
      </c>
      <c r="F204" s="17">
        <f>D204+E204</f>
        <v>0</v>
      </c>
      <c r="G204" s="7">
        <v>2</v>
      </c>
      <c r="H204" s="8">
        <v>0</v>
      </c>
      <c r="I204" s="17">
        <f>G204+H204</f>
        <v>2</v>
      </c>
      <c r="J204" s="7">
        <f t="shared" si="47"/>
        <v>2</v>
      </c>
      <c r="K204" s="8">
        <f t="shared" si="47"/>
        <v>0</v>
      </c>
      <c r="L204" s="9">
        <f>J204+K204</f>
        <v>2</v>
      </c>
    </row>
    <row r="205" spans="1:12" x14ac:dyDescent="0.2">
      <c r="A205" s="39"/>
      <c r="B205" s="34"/>
      <c r="C205" s="66" t="s">
        <v>2</v>
      </c>
      <c r="D205" s="21">
        <f t="shared" ref="D205:L205" si="48">SUM(D170:D204)</f>
        <v>26</v>
      </c>
      <c r="E205" s="22">
        <f t="shared" si="48"/>
        <v>9</v>
      </c>
      <c r="F205" s="67">
        <f t="shared" si="48"/>
        <v>35</v>
      </c>
      <c r="G205" s="21">
        <f t="shared" si="48"/>
        <v>50</v>
      </c>
      <c r="H205" s="22">
        <f t="shared" si="48"/>
        <v>46</v>
      </c>
      <c r="I205" s="67">
        <f t="shared" si="48"/>
        <v>96</v>
      </c>
      <c r="J205" s="21">
        <f t="shared" si="48"/>
        <v>76</v>
      </c>
      <c r="K205" s="22">
        <f t="shared" si="48"/>
        <v>55</v>
      </c>
      <c r="L205" s="23">
        <f t="shared" si="48"/>
        <v>131</v>
      </c>
    </row>
    <row r="206" spans="1:12" x14ac:dyDescent="0.2">
      <c r="A206" s="65" t="s">
        <v>1067</v>
      </c>
      <c r="B206" s="42"/>
      <c r="C206" s="41"/>
      <c r="D206" s="44"/>
      <c r="E206" s="45"/>
      <c r="F206" s="47"/>
      <c r="G206" s="44"/>
      <c r="H206" s="45"/>
      <c r="I206" s="47"/>
      <c r="J206" s="44"/>
      <c r="K206" s="45"/>
      <c r="L206" s="46"/>
    </row>
    <row r="207" spans="1:12" x14ac:dyDescent="0.2">
      <c r="A207" s="39"/>
      <c r="B207" s="34"/>
      <c r="C207" s="39" t="s">
        <v>127</v>
      </c>
      <c r="D207" s="7">
        <v>0</v>
      </c>
      <c r="E207" s="8">
        <v>0</v>
      </c>
      <c r="F207" s="17">
        <f>D207+E207</f>
        <v>0</v>
      </c>
      <c r="G207" s="7">
        <v>0</v>
      </c>
      <c r="H207" s="8">
        <v>1</v>
      </c>
      <c r="I207" s="17">
        <f>G207+H207</f>
        <v>1</v>
      </c>
      <c r="J207" s="7">
        <f>D207+G207</f>
        <v>0</v>
      </c>
      <c r="K207" s="8">
        <f>E207+H207</f>
        <v>1</v>
      </c>
      <c r="L207" s="9">
        <f>J207+K207</f>
        <v>1</v>
      </c>
    </row>
    <row r="208" spans="1:12" x14ac:dyDescent="0.2">
      <c r="A208" s="39"/>
      <c r="B208" s="34"/>
      <c r="C208" s="66" t="s">
        <v>2</v>
      </c>
      <c r="D208" s="21">
        <f t="shared" ref="D208:L208" si="49">SUM(D206:D207)</f>
        <v>0</v>
      </c>
      <c r="E208" s="22">
        <f t="shared" si="49"/>
        <v>0</v>
      </c>
      <c r="F208" s="67">
        <f t="shared" si="49"/>
        <v>0</v>
      </c>
      <c r="G208" s="21">
        <f t="shared" si="49"/>
        <v>0</v>
      </c>
      <c r="H208" s="22">
        <f t="shared" si="49"/>
        <v>1</v>
      </c>
      <c r="I208" s="67">
        <f t="shared" si="49"/>
        <v>1</v>
      </c>
      <c r="J208" s="21">
        <f t="shared" si="49"/>
        <v>0</v>
      </c>
      <c r="K208" s="22">
        <f t="shared" si="49"/>
        <v>1</v>
      </c>
      <c r="L208" s="23">
        <f t="shared" si="49"/>
        <v>1</v>
      </c>
    </row>
    <row r="209" spans="1:12" x14ac:dyDescent="0.2">
      <c r="A209" s="65" t="s">
        <v>168</v>
      </c>
      <c r="B209" s="42"/>
      <c r="C209" s="41"/>
      <c r="D209" s="44"/>
      <c r="E209" s="45"/>
      <c r="F209" s="47"/>
      <c r="G209" s="44"/>
      <c r="H209" s="45"/>
      <c r="I209" s="47"/>
      <c r="J209" s="44"/>
      <c r="K209" s="45"/>
      <c r="L209" s="46"/>
    </row>
    <row r="210" spans="1:12" x14ac:dyDescent="0.2">
      <c r="A210" s="39"/>
      <c r="B210" s="34"/>
      <c r="C210" s="39" t="s">
        <v>124</v>
      </c>
      <c r="D210" s="7">
        <v>74</v>
      </c>
      <c r="E210" s="8">
        <v>17</v>
      </c>
      <c r="F210" s="17">
        <f t="shared" ref="F210:F236" si="50">D210+E210</f>
        <v>91</v>
      </c>
      <c r="G210" s="7">
        <v>114</v>
      </c>
      <c r="H210" s="8">
        <v>32</v>
      </c>
      <c r="I210" s="17">
        <f t="shared" ref="I210:I236" si="51">G210+H210</f>
        <v>146</v>
      </c>
      <c r="J210" s="7">
        <f t="shared" ref="J210:J236" si="52">D210+G210</f>
        <v>188</v>
      </c>
      <c r="K210" s="8">
        <f t="shared" ref="K210:K236" si="53">E210+H210</f>
        <v>49</v>
      </c>
      <c r="L210" s="9">
        <f t="shared" ref="L210:L236" si="54">J210+K210</f>
        <v>237</v>
      </c>
    </row>
    <row r="211" spans="1:12" x14ac:dyDescent="0.2">
      <c r="A211" s="39"/>
      <c r="B211" s="34"/>
      <c r="C211" s="39" t="s">
        <v>3</v>
      </c>
      <c r="D211" s="7">
        <v>0</v>
      </c>
      <c r="E211" s="8">
        <v>0</v>
      </c>
      <c r="F211" s="17">
        <f t="shared" si="50"/>
        <v>0</v>
      </c>
      <c r="G211" s="7">
        <v>40</v>
      </c>
      <c r="H211" s="8">
        <v>4</v>
      </c>
      <c r="I211" s="17">
        <f t="shared" si="51"/>
        <v>44</v>
      </c>
      <c r="J211" s="7">
        <f t="shared" si="52"/>
        <v>40</v>
      </c>
      <c r="K211" s="8">
        <f t="shared" si="53"/>
        <v>4</v>
      </c>
      <c r="L211" s="9">
        <f t="shared" si="54"/>
        <v>44</v>
      </c>
    </row>
    <row r="212" spans="1:12" x14ac:dyDescent="0.2">
      <c r="A212" s="39"/>
      <c r="B212" s="34"/>
      <c r="C212" s="39" t="s">
        <v>125</v>
      </c>
      <c r="D212" s="7">
        <v>0</v>
      </c>
      <c r="E212" s="8">
        <v>0</v>
      </c>
      <c r="F212" s="17">
        <f t="shared" si="50"/>
        <v>0</v>
      </c>
      <c r="G212" s="7">
        <v>10</v>
      </c>
      <c r="H212" s="8">
        <v>0</v>
      </c>
      <c r="I212" s="17">
        <f t="shared" si="51"/>
        <v>10</v>
      </c>
      <c r="J212" s="7">
        <f t="shared" si="52"/>
        <v>10</v>
      </c>
      <c r="K212" s="8">
        <f t="shared" si="53"/>
        <v>0</v>
      </c>
      <c r="L212" s="9">
        <f t="shared" si="54"/>
        <v>10</v>
      </c>
    </row>
    <row r="213" spans="1:12" x14ac:dyDescent="0.2">
      <c r="A213" s="39"/>
      <c r="B213" s="34"/>
      <c r="C213" s="39" t="s">
        <v>126</v>
      </c>
      <c r="D213" s="7">
        <v>0</v>
      </c>
      <c r="E213" s="8">
        <v>0</v>
      </c>
      <c r="F213" s="17">
        <f t="shared" si="50"/>
        <v>0</v>
      </c>
      <c r="G213" s="7">
        <v>12</v>
      </c>
      <c r="H213" s="8">
        <v>0</v>
      </c>
      <c r="I213" s="17">
        <f t="shared" si="51"/>
        <v>12</v>
      </c>
      <c r="J213" s="7">
        <f t="shared" si="52"/>
        <v>12</v>
      </c>
      <c r="K213" s="8">
        <f t="shared" si="53"/>
        <v>0</v>
      </c>
      <c r="L213" s="9">
        <f t="shared" si="54"/>
        <v>12</v>
      </c>
    </row>
    <row r="214" spans="1:12" x14ac:dyDescent="0.2">
      <c r="A214" s="39"/>
      <c r="B214" s="34"/>
      <c r="C214" s="39" t="s">
        <v>127</v>
      </c>
      <c r="D214" s="7">
        <v>1</v>
      </c>
      <c r="E214" s="8">
        <v>2</v>
      </c>
      <c r="F214" s="17">
        <f t="shared" si="50"/>
        <v>3</v>
      </c>
      <c r="G214" s="7">
        <v>27</v>
      </c>
      <c r="H214" s="8">
        <v>5</v>
      </c>
      <c r="I214" s="17">
        <f t="shared" si="51"/>
        <v>32</v>
      </c>
      <c r="J214" s="7">
        <f t="shared" si="52"/>
        <v>28</v>
      </c>
      <c r="K214" s="8">
        <f t="shared" si="53"/>
        <v>7</v>
      </c>
      <c r="L214" s="9">
        <f t="shared" si="54"/>
        <v>35</v>
      </c>
    </row>
    <row r="215" spans="1:12" x14ac:dyDescent="0.2">
      <c r="A215" s="39"/>
      <c r="B215" s="34"/>
      <c r="C215" s="39" t="s">
        <v>128</v>
      </c>
      <c r="D215" s="7">
        <v>0</v>
      </c>
      <c r="E215" s="8">
        <v>0</v>
      </c>
      <c r="F215" s="17">
        <f t="shared" si="50"/>
        <v>0</v>
      </c>
      <c r="G215" s="7">
        <v>68</v>
      </c>
      <c r="H215" s="8">
        <v>7</v>
      </c>
      <c r="I215" s="17">
        <f t="shared" si="51"/>
        <v>75</v>
      </c>
      <c r="J215" s="7">
        <f t="shared" si="52"/>
        <v>68</v>
      </c>
      <c r="K215" s="8">
        <f t="shared" si="53"/>
        <v>7</v>
      </c>
      <c r="L215" s="9">
        <f t="shared" si="54"/>
        <v>75</v>
      </c>
    </row>
    <row r="216" spans="1:12" x14ac:dyDescent="0.2">
      <c r="A216" s="39"/>
      <c r="B216" s="34"/>
      <c r="C216" s="39" t="s">
        <v>931</v>
      </c>
      <c r="D216" s="7">
        <v>0</v>
      </c>
      <c r="E216" s="8">
        <v>0</v>
      </c>
      <c r="F216" s="17">
        <f t="shared" si="50"/>
        <v>0</v>
      </c>
      <c r="G216" s="7">
        <v>6</v>
      </c>
      <c r="H216" s="8">
        <v>0</v>
      </c>
      <c r="I216" s="17">
        <f t="shared" si="51"/>
        <v>6</v>
      </c>
      <c r="J216" s="7">
        <f t="shared" si="52"/>
        <v>6</v>
      </c>
      <c r="K216" s="8">
        <f t="shared" si="53"/>
        <v>0</v>
      </c>
      <c r="L216" s="9">
        <f t="shared" si="54"/>
        <v>6</v>
      </c>
    </row>
    <row r="217" spans="1:12" x14ac:dyDescent="0.2">
      <c r="A217" s="39"/>
      <c r="B217" s="34"/>
      <c r="C217" s="39" t="s">
        <v>130</v>
      </c>
      <c r="D217" s="7">
        <v>8</v>
      </c>
      <c r="E217" s="8">
        <v>0</v>
      </c>
      <c r="F217" s="17">
        <f t="shared" si="50"/>
        <v>8</v>
      </c>
      <c r="G217" s="7">
        <v>5</v>
      </c>
      <c r="H217" s="8">
        <v>0</v>
      </c>
      <c r="I217" s="17">
        <f t="shared" si="51"/>
        <v>5</v>
      </c>
      <c r="J217" s="7">
        <f t="shared" si="52"/>
        <v>13</v>
      </c>
      <c r="K217" s="8">
        <f t="shared" si="53"/>
        <v>0</v>
      </c>
      <c r="L217" s="9">
        <f t="shared" si="54"/>
        <v>13</v>
      </c>
    </row>
    <row r="218" spans="1:12" x14ac:dyDescent="0.2">
      <c r="A218" s="39"/>
      <c r="B218" s="34"/>
      <c r="C218" s="39" t="s">
        <v>131</v>
      </c>
      <c r="D218" s="7">
        <v>3</v>
      </c>
      <c r="E218" s="8">
        <v>0</v>
      </c>
      <c r="F218" s="17">
        <f t="shared" si="50"/>
        <v>3</v>
      </c>
      <c r="G218" s="7">
        <v>3</v>
      </c>
      <c r="H218" s="8">
        <v>0</v>
      </c>
      <c r="I218" s="17">
        <f t="shared" si="51"/>
        <v>3</v>
      </c>
      <c r="J218" s="7">
        <f t="shared" si="52"/>
        <v>6</v>
      </c>
      <c r="K218" s="8">
        <f t="shared" si="53"/>
        <v>0</v>
      </c>
      <c r="L218" s="9">
        <f t="shared" si="54"/>
        <v>6</v>
      </c>
    </row>
    <row r="219" spans="1:12" x14ac:dyDescent="0.2">
      <c r="A219" s="39"/>
      <c r="B219" s="34"/>
      <c r="C219" s="39" t="s">
        <v>133</v>
      </c>
      <c r="D219" s="7">
        <v>1</v>
      </c>
      <c r="E219" s="8">
        <v>0</v>
      </c>
      <c r="F219" s="17">
        <f t="shared" si="50"/>
        <v>1</v>
      </c>
      <c r="G219" s="7">
        <v>0</v>
      </c>
      <c r="H219" s="8">
        <v>0</v>
      </c>
      <c r="I219" s="17">
        <f t="shared" si="51"/>
        <v>0</v>
      </c>
      <c r="J219" s="7">
        <f t="shared" si="52"/>
        <v>1</v>
      </c>
      <c r="K219" s="8">
        <f t="shared" si="53"/>
        <v>0</v>
      </c>
      <c r="L219" s="9">
        <f t="shared" si="54"/>
        <v>1</v>
      </c>
    </row>
    <row r="220" spans="1:12" x14ac:dyDescent="0.2">
      <c r="A220" s="39"/>
      <c r="B220" s="34"/>
      <c r="C220" s="39" t="s">
        <v>692</v>
      </c>
      <c r="D220" s="7">
        <v>0</v>
      </c>
      <c r="E220" s="8">
        <v>0</v>
      </c>
      <c r="F220" s="17">
        <f t="shared" si="50"/>
        <v>0</v>
      </c>
      <c r="G220" s="7">
        <v>2</v>
      </c>
      <c r="H220" s="8">
        <v>0</v>
      </c>
      <c r="I220" s="17">
        <f t="shared" si="51"/>
        <v>2</v>
      </c>
      <c r="J220" s="7">
        <f t="shared" si="52"/>
        <v>2</v>
      </c>
      <c r="K220" s="8">
        <f t="shared" si="53"/>
        <v>0</v>
      </c>
      <c r="L220" s="9">
        <f t="shared" si="54"/>
        <v>2</v>
      </c>
    </row>
    <row r="221" spans="1:12" x14ac:dyDescent="0.2">
      <c r="A221" s="39"/>
      <c r="B221" s="34"/>
      <c r="C221" s="39" t="s">
        <v>134</v>
      </c>
      <c r="D221" s="7">
        <v>0</v>
      </c>
      <c r="E221" s="8">
        <v>0</v>
      </c>
      <c r="F221" s="17">
        <f t="shared" si="50"/>
        <v>0</v>
      </c>
      <c r="G221" s="7">
        <v>1</v>
      </c>
      <c r="H221" s="8">
        <v>0</v>
      </c>
      <c r="I221" s="17">
        <f t="shared" si="51"/>
        <v>1</v>
      </c>
      <c r="J221" s="7">
        <f t="shared" si="52"/>
        <v>1</v>
      </c>
      <c r="K221" s="8">
        <f t="shared" si="53"/>
        <v>0</v>
      </c>
      <c r="L221" s="9">
        <f t="shared" si="54"/>
        <v>1</v>
      </c>
    </row>
    <row r="222" spans="1:12" x14ac:dyDescent="0.2">
      <c r="A222" s="39"/>
      <c r="B222" s="34"/>
      <c r="C222" s="39" t="s">
        <v>135</v>
      </c>
      <c r="D222" s="7">
        <v>11</v>
      </c>
      <c r="E222" s="8">
        <v>0</v>
      </c>
      <c r="F222" s="17">
        <f t="shared" si="50"/>
        <v>11</v>
      </c>
      <c r="G222" s="7">
        <v>3</v>
      </c>
      <c r="H222" s="8">
        <v>0</v>
      </c>
      <c r="I222" s="17">
        <f t="shared" si="51"/>
        <v>3</v>
      </c>
      <c r="J222" s="7">
        <f t="shared" si="52"/>
        <v>14</v>
      </c>
      <c r="K222" s="8">
        <f t="shared" si="53"/>
        <v>0</v>
      </c>
      <c r="L222" s="9">
        <f t="shared" si="54"/>
        <v>14</v>
      </c>
    </row>
    <row r="223" spans="1:12" x14ac:dyDescent="0.2">
      <c r="A223" s="39"/>
      <c r="B223" s="34"/>
      <c r="C223" s="39" t="s">
        <v>136</v>
      </c>
      <c r="D223" s="7">
        <v>12</v>
      </c>
      <c r="E223" s="8">
        <v>10</v>
      </c>
      <c r="F223" s="17">
        <f t="shared" si="50"/>
        <v>22</v>
      </c>
      <c r="G223" s="7">
        <v>7</v>
      </c>
      <c r="H223" s="8">
        <v>2</v>
      </c>
      <c r="I223" s="17">
        <f t="shared" si="51"/>
        <v>9</v>
      </c>
      <c r="J223" s="7">
        <f t="shared" si="52"/>
        <v>19</v>
      </c>
      <c r="K223" s="8">
        <f t="shared" si="53"/>
        <v>12</v>
      </c>
      <c r="L223" s="9">
        <f t="shared" si="54"/>
        <v>31</v>
      </c>
    </row>
    <row r="224" spans="1:12" x14ac:dyDescent="0.2">
      <c r="A224" s="39"/>
      <c r="B224" s="34"/>
      <c r="C224" s="39" t="s">
        <v>137</v>
      </c>
      <c r="D224" s="7">
        <v>7</v>
      </c>
      <c r="E224" s="8">
        <v>5</v>
      </c>
      <c r="F224" s="17">
        <f t="shared" si="50"/>
        <v>12</v>
      </c>
      <c r="G224" s="7">
        <v>14</v>
      </c>
      <c r="H224" s="8">
        <v>0</v>
      </c>
      <c r="I224" s="17">
        <f t="shared" si="51"/>
        <v>14</v>
      </c>
      <c r="J224" s="7">
        <f t="shared" si="52"/>
        <v>21</v>
      </c>
      <c r="K224" s="8">
        <f t="shared" si="53"/>
        <v>5</v>
      </c>
      <c r="L224" s="9">
        <f t="shared" si="54"/>
        <v>26</v>
      </c>
    </row>
    <row r="225" spans="1:12" x14ac:dyDescent="0.2">
      <c r="A225" s="39"/>
      <c r="B225" s="34"/>
      <c r="C225" s="39" t="s">
        <v>138</v>
      </c>
      <c r="D225" s="7">
        <v>9</v>
      </c>
      <c r="E225" s="8">
        <v>1</v>
      </c>
      <c r="F225" s="17">
        <f t="shared" si="50"/>
        <v>10</v>
      </c>
      <c r="G225" s="7">
        <v>3</v>
      </c>
      <c r="H225" s="8">
        <v>4</v>
      </c>
      <c r="I225" s="17">
        <f t="shared" si="51"/>
        <v>7</v>
      </c>
      <c r="J225" s="7">
        <f t="shared" si="52"/>
        <v>12</v>
      </c>
      <c r="K225" s="8">
        <f t="shared" si="53"/>
        <v>5</v>
      </c>
      <c r="L225" s="9">
        <f t="shared" si="54"/>
        <v>17</v>
      </c>
    </row>
    <row r="226" spans="1:12" x14ac:dyDescent="0.2">
      <c r="A226" s="39"/>
      <c r="B226" s="34"/>
      <c r="C226" s="39" t="s">
        <v>139</v>
      </c>
      <c r="D226" s="7">
        <v>10</v>
      </c>
      <c r="E226" s="8">
        <v>0</v>
      </c>
      <c r="F226" s="17">
        <f t="shared" si="50"/>
        <v>10</v>
      </c>
      <c r="G226" s="7">
        <v>41</v>
      </c>
      <c r="H226" s="8">
        <v>6</v>
      </c>
      <c r="I226" s="17">
        <f t="shared" si="51"/>
        <v>47</v>
      </c>
      <c r="J226" s="7">
        <f t="shared" si="52"/>
        <v>51</v>
      </c>
      <c r="K226" s="8">
        <f t="shared" si="53"/>
        <v>6</v>
      </c>
      <c r="L226" s="9">
        <f t="shared" si="54"/>
        <v>57</v>
      </c>
    </row>
    <row r="227" spans="1:12" x14ac:dyDescent="0.2">
      <c r="A227" s="39"/>
      <c r="B227" s="34"/>
      <c r="C227" s="39" t="s">
        <v>140</v>
      </c>
      <c r="D227" s="7">
        <v>1</v>
      </c>
      <c r="E227" s="8">
        <v>0</v>
      </c>
      <c r="F227" s="17">
        <f t="shared" si="50"/>
        <v>1</v>
      </c>
      <c r="G227" s="7">
        <v>0</v>
      </c>
      <c r="H227" s="8">
        <v>0</v>
      </c>
      <c r="I227" s="17">
        <f t="shared" si="51"/>
        <v>0</v>
      </c>
      <c r="J227" s="7">
        <f t="shared" si="52"/>
        <v>1</v>
      </c>
      <c r="K227" s="8">
        <f t="shared" si="53"/>
        <v>0</v>
      </c>
      <c r="L227" s="9">
        <f t="shared" si="54"/>
        <v>1</v>
      </c>
    </row>
    <row r="228" spans="1:12" x14ac:dyDescent="0.2">
      <c r="A228" s="39"/>
      <c r="B228" s="34"/>
      <c r="C228" s="39" t="s">
        <v>141</v>
      </c>
      <c r="D228" s="7">
        <v>0</v>
      </c>
      <c r="E228" s="8">
        <v>0</v>
      </c>
      <c r="F228" s="17">
        <f t="shared" si="50"/>
        <v>0</v>
      </c>
      <c r="G228" s="7">
        <v>6</v>
      </c>
      <c r="H228" s="8">
        <v>2</v>
      </c>
      <c r="I228" s="17">
        <f t="shared" si="51"/>
        <v>8</v>
      </c>
      <c r="J228" s="7">
        <f t="shared" si="52"/>
        <v>6</v>
      </c>
      <c r="K228" s="8">
        <f t="shared" si="53"/>
        <v>2</v>
      </c>
      <c r="L228" s="9">
        <f t="shared" si="54"/>
        <v>8</v>
      </c>
    </row>
    <row r="229" spans="1:12" x14ac:dyDescent="0.2">
      <c r="A229" s="39"/>
      <c r="B229" s="34"/>
      <c r="C229" s="39" t="s">
        <v>142</v>
      </c>
      <c r="D229" s="7">
        <v>6</v>
      </c>
      <c r="E229" s="8">
        <v>0</v>
      </c>
      <c r="F229" s="17">
        <f t="shared" si="50"/>
        <v>6</v>
      </c>
      <c r="G229" s="7">
        <v>3</v>
      </c>
      <c r="H229" s="8">
        <v>0</v>
      </c>
      <c r="I229" s="17">
        <f t="shared" si="51"/>
        <v>3</v>
      </c>
      <c r="J229" s="7">
        <f t="shared" si="52"/>
        <v>9</v>
      </c>
      <c r="K229" s="8">
        <f t="shared" si="53"/>
        <v>0</v>
      </c>
      <c r="L229" s="9">
        <f t="shared" si="54"/>
        <v>9</v>
      </c>
    </row>
    <row r="230" spans="1:12" x14ac:dyDescent="0.2">
      <c r="A230" s="39"/>
      <c r="B230" s="34"/>
      <c r="C230" s="39" t="s">
        <v>143</v>
      </c>
      <c r="D230" s="7">
        <v>2</v>
      </c>
      <c r="E230" s="8">
        <v>0</v>
      </c>
      <c r="F230" s="17">
        <f t="shared" si="50"/>
        <v>2</v>
      </c>
      <c r="G230" s="7">
        <v>0</v>
      </c>
      <c r="H230" s="8">
        <v>0</v>
      </c>
      <c r="I230" s="17">
        <f t="shared" si="51"/>
        <v>0</v>
      </c>
      <c r="J230" s="7">
        <f t="shared" si="52"/>
        <v>2</v>
      </c>
      <c r="K230" s="8">
        <f t="shared" si="53"/>
        <v>0</v>
      </c>
      <c r="L230" s="9">
        <f t="shared" si="54"/>
        <v>2</v>
      </c>
    </row>
    <row r="231" spans="1:12" x14ac:dyDescent="0.2">
      <c r="A231" s="39"/>
      <c r="B231" s="34"/>
      <c r="C231" s="39" t="s">
        <v>144</v>
      </c>
      <c r="D231" s="7">
        <v>6</v>
      </c>
      <c r="E231" s="8">
        <v>0</v>
      </c>
      <c r="F231" s="17">
        <f t="shared" si="50"/>
        <v>6</v>
      </c>
      <c r="G231" s="7">
        <v>0</v>
      </c>
      <c r="H231" s="8">
        <v>0</v>
      </c>
      <c r="I231" s="17">
        <f t="shared" si="51"/>
        <v>0</v>
      </c>
      <c r="J231" s="7">
        <f t="shared" si="52"/>
        <v>6</v>
      </c>
      <c r="K231" s="8">
        <f t="shared" si="53"/>
        <v>0</v>
      </c>
      <c r="L231" s="9">
        <f t="shared" si="54"/>
        <v>6</v>
      </c>
    </row>
    <row r="232" spans="1:12" x14ac:dyDescent="0.2">
      <c r="A232" s="39"/>
      <c r="B232" s="34"/>
      <c r="C232" s="39" t="s">
        <v>145</v>
      </c>
      <c r="D232" s="7">
        <v>5</v>
      </c>
      <c r="E232" s="8">
        <v>0</v>
      </c>
      <c r="F232" s="17">
        <f t="shared" si="50"/>
        <v>5</v>
      </c>
      <c r="G232" s="7">
        <v>0</v>
      </c>
      <c r="H232" s="8">
        <v>0</v>
      </c>
      <c r="I232" s="17">
        <f t="shared" si="51"/>
        <v>0</v>
      </c>
      <c r="J232" s="7">
        <f t="shared" si="52"/>
        <v>5</v>
      </c>
      <c r="K232" s="8">
        <f t="shared" si="53"/>
        <v>0</v>
      </c>
      <c r="L232" s="9">
        <f t="shared" si="54"/>
        <v>5</v>
      </c>
    </row>
    <row r="233" spans="1:12" x14ac:dyDescent="0.2">
      <c r="A233" s="39"/>
      <c r="B233" s="34"/>
      <c r="C233" s="39" t="s">
        <v>146</v>
      </c>
      <c r="D233" s="7">
        <v>1</v>
      </c>
      <c r="E233" s="8">
        <v>0</v>
      </c>
      <c r="F233" s="17">
        <f t="shared" si="50"/>
        <v>1</v>
      </c>
      <c r="G233" s="7">
        <v>0</v>
      </c>
      <c r="H233" s="8">
        <v>0</v>
      </c>
      <c r="I233" s="17">
        <f t="shared" si="51"/>
        <v>0</v>
      </c>
      <c r="J233" s="7">
        <f t="shared" si="52"/>
        <v>1</v>
      </c>
      <c r="K233" s="8">
        <f t="shared" si="53"/>
        <v>0</v>
      </c>
      <c r="L233" s="9">
        <f t="shared" si="54"/>
        <v>1</v>
      </c>
    </row>
    <row r="234" spans="1:12" x14ac:dyDescent="0.2">
      <c r="A234" s="39"/>
      <c r="B234" s="34"/>
      <c r="C234" s="39" t="s">
        <v>147</v>
      </c>
      <c r="D234" s="7">
        <v>10</v>
      </c>
      <c r="E234" s="8">
        <v>3</v>
      </c>
      <c r="F234" s="17">
        <f t="shared" si="50"/>
        <v>13</v>
      </c>
      <c r="G234" s="7">
        <v>0</v>
      </c>
      <c r="H234" s="8">
        <v>0</v>
      </c>
      <c r="I234" s="17">
        <f t="shared" si="51"/>
        <v>0</v>
      </c>
      <c r="J234" s="7">
        <f t="shared" si="52"/>
        <v>10</v>
      </c>
      <c r="K234" s="8">
        <f t="shared" si="53"/>
        <v>3</v>
      </c>
      <c r="L234" s="9">
        <f t="shared" si="54"/>
        <v>13</v>
      </c>
    </row>
    <row r="235" spans="1:12" x14ac:dyDescent="0.2">
      <c r="A235" s="39"/>
      <c r="B235" s="34"/>
      <c r="C235" s="39" t="s">
        <v>148</v>
      </c>
      <c r="D235" s="7">
        <v>4</v>
      </c>
      <c r="E235" s="8">
        <v>4</v>
      </c>
      <c r="F235" s="17">
        <f t="shared" si="50"/>
        <v>8</v>
      </c>
      <c r="G235" s="7">
        <v>0</v>
      </c>
      <c r="H235" s="8">
        <v>0</v>
      </c>
      <c r="I235" s="17">
        <f t="shared" si="51"/>
        <v>0</v>
      </c>
      <c r="J235" s="7">
        <f t="shared" si="52"/>
        <v>4</v>
      </c>
      <c r="K235" s="8">
        <f t="shared" si="53"/>
        <v>4</v>
      </c>
      <c r="L235" s="9">
        <f t="shared" si="54"/>
        <v>8</v>
      </c>
    </row>
    <row r="236" spans="1:12" ht="12" thickBot="1" x14ac:dyDescent="0.25">
      <c r="A236" s="52"/>
      <c r="B236" s="68"/>
      <c r="C236" s="52" t="s">
        <v>149</v>
      </c>
      <c r="D236" s="24">
        <v>0</v>
      </c>
      <c r="E236" s="25">
        <v>1</v>
      </c>
      <c r="F236" s="69">
        <f t="shared" si="50"/>
        <v>1</v>
      </c>
      <c r="G236" s="24">
        <v>0</v>
      </c>
      <c r="H236" s="25">
        <v>0</v>
      </c>
      <c r="I236" s="69">
        <f t="shared" si="51"/>
        <v>0</v>
      </c>
      <c r="J236" s="24">
        <f t="shared" si="52"/>
        <v>0</v>
      </c>
      <c r="K236" s="25">
        <f t="shared" si="53"/>
        <v>1</v>
      </c>
      <c r="L236" s="26">
        <f t="shared" si="54"/>
        <v>1</v>
      </c>
    </row>
    <row r="242" spans="1:12" ht="12" x14ac:dyDescent="0.2">
      <c r="A242" s="85" t="s">
        <v>109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</row>
    <row r="243" spans="1:12" x14ac:dyDescent="0.2">
      <c r="A243" s="86" t="s">
        <v>116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</row>
    <row r="244" spans="1:12" x14ac:dyDescent="0.2">
      <c r="A244" s="86" t="s">
        <v>1066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</row>
    <row r="245" spans="1:12" ht="12" thickBot="1" x14ac:dyDescent="0.25"/>
    <row r="246" spans="1:12" x14ac:dyDescent="0.2">
      <c r="A246" s="113" t="s">
        <v>41</v>
      </c>
      <c r="B246" s="149"/>
      <c r="C246" s="151" t="s">
        <v>43</v>
      </c>
      <c r="D246" s="117" t="s">
        <v>355</v>
      </c>
      <c r="E246" s="118"/>
      <c r="F246" s="119"/>
      <c r="G246" s="117" t="s">
        <v>42</v>
      </c>
      <c r="H246" s="118"/>
      <c r="I246" s="119"/>
      <c r="J246" s="117" t="s">
        <v>2</v>
      </c>
      <c r="K246" s="118"/>
      <c r="L246" s="119"/>
    </row>
    <row r="247" spans="1:12" ht="12" thickBot="1" x14ac:dyDescent="0.25">
      <c r="A247" s="115"/>
      <c r="B247" s="150"/>
      <c r="C247" s="152"/>
      <c r="D247" s="153"/>
      <c r="E247" s="154"/>
      <c r="F247" s="155"/>
      <c r="G247" s="153"/>
      <c r="H247" s="154"/>
      <c r="I247" s="155"/>
      <c r="J247" s="153"/>
      <c r="K247" s="154"/>
      <c r="L247" s="155"/>
    </row>
    <row r="248" spans="1:12" x14ac:dyDescent="0.2">
      <c r="A248" s="115"/>
      <c r="B248" s="150"/>
      <c r="C248" s="152"/>
      <c r="D248" s="161" t="s">
        <v>44</v>
      </c>
      <c r="E248" s="157" t="s">
        <v>45</v>
      </c>
      <c r="F248" s="159" t="s">
        <v>2</v>
      </c>
      <c r="G248" s="161" t="s">
        <v>44</v>
      </c>
      <c r="H248" s="157" t="s">
        <v>45</v>
      </c>
      <c r="I248" s="159" t="s">
        <v>2</v>
      </c>
      <c r="J248" s="156" t="s">
        <v>44</v>
      </c>
      <c r="K248" s="157" t="s">
        <v>45</v>
      </c>
      <c r="L248" s="159" t="s">
        <v>2</v>
      </c>
    </row>
    <row r="249" spans="1:12" ht="12" thickBot="1" x14ac:dyDescent="0.25">
      <c r="A249" s="115"/>
      <c r="B249" s="150"/>
      <c r="C249" s="152"/>
      <c r="D249" s="162"/>
      <c r="E249" s="158"/>
      <c r="F249" s="160"/>
      <c r="G249" s="162"/>
      <c r="H249" s="158"/>
      <c r="I249" s="160"/>
      <c r="J249" s="136"/>
      <c r="K249" s="158"/>
      <c r="L249" s="160"/>
    </row>
    <row r="250" spans="1:12" x14ac:dyDescent="0.2">
      <c r="A250" s="35"/>
      <c r="B250" s="36"/>
      <c r="C250" s="35" t="s">
        <v>150</v>
      </c>
      <c r="D250" s="3">
        <v>26</v>
      </c>
      <c r="E250" s="4">
        <v>8</v>
      </c>
      <c r="F250" s="18">
        <f>D250+E250</f>
        <v>34</v>
      </c>
      <c r="G250" s="3">
        <v>2</v>
      </c>
      <c r="H250" s="4">
        <v>0</v>
      </c>
      <c r="I250" s="18">
        <f>G250+H250</f>
        <v>2</v>
      </c>
      <c r="J250" s="3">
        <f t="shared" ref="J250:K252" si="55">D250+G250</f>
        <v>28</v>
      </c>
      <c r="K250" s="4">
        <f t="shared" si="55"/>
        <v>8</v>
      </c>
      <c r="L250" s="5">
        <f>J250+K250</f>
        <v>36</v>
      </c>
    </row>
    <row r="251" spans="1:12" x14ac:dyDescent="0.2">
      <c r="A251" s="39"/>
      <c r="B251" s="34"/>
      <c r="C251" s="39" t="s">
        <v>934</v>
      </c>
      <c r="D251" s="7">
        <v>0</v>
      </c>
      <c r="E251" s="8">
        <v>0</v>
      </c>
      <c r="F251" s="17">
        <f>D251+E251</f>
        <v>0</v>
      </c>
      <c r="G251" s="7">
        <v>6</v>
      </c>
      <c r="H251" s="8">
        <v>2</v>
      </c>
      <c r="I251" s="17">
        <f>G251+H251</f>
        <v>8</v>
      </c>
      <c r="J251" s="7">
        <f t="shared" si="55"/>
        <v>6</v>
      </c>
      <c r="K251" s="8">
        <f t="shared" si="55"/>
        <v>2</v>
      </c>
      <c r="L251" s="9">
        <f>J251+K251</f>
        <v>8</v>
      </c>
    </row>
    <row r="252" spans="1:12" x14ac:dyDescent="0.2">
      <c r="A252" s="39"/>
      <c r="B252" s="34"/>
      <c r="C252" s="39" t="s">
        <v>935</v>
      </c>
      <c r="D252" s="7">
        <v>0</v>
      </c>
      <c r="E252" s="8">
        <v>0</v>
      </c>
      <c r="F252" s="17">
        <f>D252+E252</f>
        <v>0</v>
      </c>
      <c r="G252" s="7">
        <v>1</v>
      </c>
      <c r="H252" s="8">
        <v>0</v>
      </c>
      <c r="I252" s="17">
        <f>G252+H252</f>
        <v>1</v>
      </c>
      <c r="J252" s="7">
        <f t="shared" si="55"/>
        <v>1</v>
      </c>
      <c r="K252" s="8">
        <f t="shared" si="55"/>
        <v>0</v>
      </c>
      <c r="L252" s="9">
        <f>J252+K252</f>
        <v>1</v>
      </c>
    </row>
    <row r="253" spans="1:12" x14ac:dyDescent="0.2">
      <c r="A253" s="39"/>
      <c r="B253" s="34"/>
      <c r="C253" s="66" t="s">
        <v>2</v>
      </c>
      <c r="D253" s="21">
        <f t="shared" ref="D253:L253" si="56">SUM(D209:D252)</f>
        <v>197</v>
      </c>
      <c r="E253" s="22">
        <f t="shared" si="56"/>
        <v>51</v>
      </c>
      <c r="F253" s="67">
        <f t="shared" si="56"/>
        <v>248</v>
      </c>
      <c r="G253" s="21">
        <f t="shared" si="56"/>
        <v>374</v>
      </c>
      <c r="H253" s="22">
        <f t="shared" si="56"/>
        <v>64</v>
      </c>
      <c r="I253" s="67">
        <f t="shared" si="56"/>
        <v>438</v>
      </c>
      <c r="J253" s="21">
        <f t="shared" si="56"/>
        <v>571</v>
      </c>
      <c r="K253" s="22">
        <f t="shared" si="56"/>
        <v>115</v>
      </c>
      <c r="L253" s="23">
        <f t="shared" si="56"/>
        <v>686</v>
      </c>
    </row>
    <row r="254" spans="1:12" x14ac:dyDescent="0.2">
      <c r="A254" s="65" t="s">
        <v>169</v>
      </c>
      <c r="B254" s="42"/>
      <c r="C254" s="41"/>
      <c r="D254" s="44"/>
      <c r="E254" s="45"/>
      <c r="F254" s="47"/>
      <c r="G254" s="44"/>
      <c r="H254" s="45"/>
      <c r="I254" s="47"/>
      <c r="J254" s="44"/>
      <c r="K254" s="45"/>
      <c r="L254" s="46"/>
    </row>
    <row r="255" spans="1:12" x14ac:dyDescent="0.2">
      <c r="A255" s="39"/>
      <c r="B255" s="34"/>
      <c r="C255" s="39" t="s">
        <v>124</v>
      </c>
      <c r="D255" s="7">
        <v>42</v>
      </c>
      <c r="E255" s="8">
        <v>67</v>
      </c>
      <c r="F255" s="17">
        <f t="shared" ref="F255:F279" si="57">D255+E255</f>
        <v>109</v>
      </c>
      <c r="G255" s="7">
        <v>50</v>
      </c>
      <c r="H255" s="8">
        <v>186</v>
      </c>
      <c r="I255" s="17">
        <f t="shared" ref="I255:I279" si="58">G255+H255</f>
        <v>236</v>
      </c>
      <c r="J255" s="7">
        <f t="shared" ref="J255:J279" si="59">D255+G255</f>
        <v>92</v>
      </c>
      <c r="K255" s="8">
        <f t="shared" ref="K255:K279" si="60">E255+H255</f>
        <v>253</v>
      </c>
      <c r="L255" s="9">
        <f t="shared" ref="L255:L279" si="61">J255+K255</f>
        <v>345</v>
      </c>
    </row>
    <row r="256" spans="1:12" x14ac:dyDescent="0.2">
      <c r="A256" s="39"/>
      <c r="B256" s="34"/>
      <c r="C256" s="39" t="s">
        <v>3</v>
      </c>
      <c r="D256" s="7">
        <v>0</v>
      </c>
      <c r="E256" s="8">
        <v>0</v>
      </c>
      <c r="F256" s="17">
        <f t="shared" si="57"/>
        <v>0</v>
      </c>
      <c r="G256" s="7">
        <v>17</v>
      </c>
      <c r="H256" s="8">
        <v>1</v>
      </c>
      <c r="I256" s="17">
        <f t="shared" si="58"/>
        <v>18</v>
      </c>
      <c r="J256" s="7">
        <f t="shared" si="59"/>
        <v>17</v>
      </c>
      <c r="K256" s="8">
        <f t="shared" si="60"/>
        <v>1</v>
      </c>
      <c r="L256" s="9">
        <f t="shared" si="61"/>
        <v>18</v>
      </c>
    </row>
    <row r="257" spans="1:12" x14ac:dyDescent="0.2">
      <c r="A257" s="39"/>
      <c r="B257" s="34"/>
      <c r="C257" s="39" t="s">
        <v>125</v>
      </c>
      <c r="D257" s="7">
        <v>0</v>
      </c>
      <c r="E257" s="8">
        <v>0</v>
      </c>
      <c r="F257" s="17">
        <f t="shared" si="57"/>
        <v>0</v>
      </c>
      <c r="G257" s="7">
        <v>2</v>
      </c>
      <c r="H257" s="8">
        <v>1</v>
      </c>
      <c r="I257" s="17">
        <f t="shared" si="58"/>
        <v>3</v>
      </c>
      <c r="J257" s="7">
        <f t="shared" si="59"/>
        <v>2</v>
      </c>
      <c r="K257" s="8">
        <f t="shared" si="60"/>
        <v>1</v>
      </c>
      <c r="L257" s="9">
        <f t="shared" si="61"/>
        <v>3</v>
      </c>
    </row>
    <row r="258" spans="1:12" x14ac:dyDescent="0.2">
      <c r="A258" s="39"/>
      <c r="B258" s="34"/>
      <c r="C258" s="39" t="s">
        <v>126</v>
      </c>
      <c r="D258" s="7">
        <v>0</v>
      </c>
      <c r="E258" s="8">
        <v>0</v>
      </c>
      <c r="F258" s="17">
        <f t="shared" si="57"/>
        <v>0</v>
      </c>
      <c r="G258" s="7">
        <v>2</v>
      </c>
      <c r="H258" s="8">
        <v>0</v>
      </c>
      <c r="I258" s="17">
        <f t="shared" si="58"/>
        <v>2</v>
      </c>
      <c r="J258" s="7">
        <f t="shared" si="59"/>
        <v>2</v>
      </c>
      <c r="K258" s="8">
        <f t="shared" si="60"/>
        <v>0</v>
      </c>
      <c r="L258" s="9">
        <f t="shared" si="61"/>
        <v>2</v>
      </c>
    </row>
    <row r="259" spans="1:12" x14ac:dyDescent="0.2">
      <c r="A259" s="39"/>
      <c r="B259" s="34"/>
      <c r="C259" s="39" t="s">
        <v>127</v>
      </c>
      <c r="D259" s="7">
        <v>0</v>
      </c>
      <c r="E259" s="8">
        <v>0</v>
      </c>
      <c r="F259" s="17">
        <f t="shared" si="57"/>
        <v>0</v>
      </c>
      <c r="G259" s="7">
        <v>13</v>
      </c>
      <c r="H259" s="8">
        <v>9</v>
      </c>
      <c r="I259" s="17">
        <f t="shared" si="58"/>
        <v>22</v>
      </c>
      <c r="J259" s="7">
        <f t="shared" si="59"/>
        <v>13</v>
      </c>
      <c r="K259" s="8">
        <f t="shared" si="60"/>
        <v>9</v>
      </c>
      <c r="L259" s="9">
        <f t="shared" si="61"/>
        <v>22</v>
      </c>
    </row>
    <row r="260" spans="1:12" x14ac:dyDescent="0.2">
      <c r="A260" s="39"/>
      <c r="B260" s="34"/>
      <c r="C260" s="39" t="s">
        <v>128</v>
      </c>
      <c r="D260" s="7">
        <v>0</v>
      </c>
      <c r="E260" s="8">
        <v>0</v>
      </c>
      <c r="F260" s="17">
        <f t="shared" si="57"/>
        <v>0</v>
      </c>
      <c r="G260" s="7">
        <v>16</v>
      </c>
      <c r="H260" s="8">
        <v>1</v>
      </c>
      <c r="I260" s="17">
        <f t="shared" si="58"/>
        <v>17</v>
      </c>
      <c r="J260" s="7">
        <f t="shared" si="59"/>
        <v>16</v>
      </c>
      <c r="K260" s="8">
        <f t="shared" si="60"/>
        <v>1</v>
      </c>
      <c r="L260" s="9">
        <f t="shared" si="61"/>
        <v>17</v>
      </c>
    </row>
    <row r="261" spans="1:12" x14ac:dyDescent="0.2">
      <c r="A261" s="39"/>
      <c r="B261" s="34"/>
      <c r="C261" s="39" t="s">
        <v>931</v>
      </c>
      <c r="D261" s="7">
        <v>0</v>
      </c>
      <c r="E261" s="8">
        <v>0</v>
      </c>
      <c r="F261" s="17">
        <f t="shared" si="57"/>
        <v>0</v>
      </c>
      <c r="G261" s="7">
        <v>5</v>
      </c>
      <c r="H261" s="8">
        <v>0</v>
      </c>
      <c r="I261" s="17">
        <f t="shared" si="58"/>
        <v>5</v>
      </c>
      <c r="J261" s="7">
        <f t="shared" si="59"/>
        <v>5</v>
      </c>
      <c r="K261" s="8">
        <f t="shared" si="60"/>
        <v>0</v>
      </c>
      <c r="L261" s="9">
        <f t="shared" si="61"/>
        <v>5</v>
      </c>
    </row>
    <row r="262" spans="1:12" x14ac:dyDescent="0.2">
      <c r="A262" s="39"/>
      <c r="B262" s="34"/>
      <c r="C262" s="39" t="s">
        <v>130</v>
      </c>
      <c r="D262" s="7">
        <v>3</v>
      </c>
      <c r="E262" s="8">
        <v>0</v>
      </c>
      <c r="F262" s="17">
        <f t="shared" si="57"/>
        <v>3</v>
      </c>
      <c r="G262" s="7">
        <v>0</v>
      </c>
      <c r="H262" s="8">
        <v>0</v>
      </c>
      <c r="I262" s="17">
        <f t="shared" si="58"/>
        <v>0</v>
      </c>
      <c r="J262" s="7">
        <f t="shared" si="59"/>
        <v>3</v>
      </c>
      <c r="K262" s="8">
        <f t="shared" si="60"/>
        <v>0</v>
      </c>
      <c r="L262" s="9">
        <f t="shared" si="61"/>
        <v>3</v>
      </c>
    </row>
    <row r="263" spans="1:12" x14ac:dyDescent="0.2">
      <c r="A263" s="39"/>
      <c r="B263" s="34"/>
      <c r="C263" s="39" t="s">
        <v>134</v>
      </c>
      <c r="D263" s="7">
        <v>0</v>
      </c>
      <c r="E263" s="8">
        <v>0</v>
      </c>
      <c r="F263" s="17">
        <f t="shared" si="57"/>
        <v>0</v>
      </c>
      <c r="G263" s="7">
        <v>1</v>
      </c>
      <c r="H263" s="8">
        <v>0</v>
      </c>
      <c r="I263" s="17">
        <f t="shared" si="58"/>
        <v>1</v>
      </c>
      <c r="J263" s="7">
        <f t="shared" si="59"/>
        <v>1</v>
      </c>
      <c r="K263" s="8">
        <f t="shared" si="60"/>
        <v>0</v>
      </c>
      <c r="L263" s="9">
        <f t="shared" si="61"/>
        <v>1</v>
      </c>
    </row>
    <row r="264" spans="1:12" x14ac:dyDescent="0.2">
      <c r="A264" s="39"/>
      <c r="B264" s="34"/>
      <c r="C264" s="39" t="s">
        <v>135</v>
      </c>
      <c r="D264" s="7">
        <v>1</v>
      </c>
      <c r="E264" s="8">
        <v>0</v>
      </c>
      <c r="F264" s="17">
        <f t="shared" si="57"/>
        <v>1</v>
      </c>
      <c r="G264" s="7">
        <v>1</v>
      </c>
      <c r="H264" s="8">
        <v>1</v>
      </c>
      <c r="I264" s="17">
        <f t="shared" si="58"/>
        <v>2</v>
      </c>
      <c r="J264" s="7">
        <f t="shared" si="59"/>
        <v>2</v>
      </c>
      <c r="K264" s="8">
        <f t="shared" si="60"/>
        <v>1</v>
      </c>
      <c r="L264" s="9">
        <f t="shared" si="61"/>
        <v>3</v>
      </c>
    </row>
    <row r="265" spans="1:12" x14ac:dyDescent="0.2">
      <c r="A265" s="39"/>
      <c r="B265" s="34"/>
      <c r="C265" s="39" t="s">
        <v>136</v>
      </c>
      <c r="D265" s="7">
        <v>9</v>
      </c>
      <c r="E265" s="8">
        <v>1</v>
      </c>
      <c r="F265" s="17">
        <f t="shared" si="57"/>
        <v>10</v>
      </c>
      <c r="G265" s="7">
        <v>1</v>
      </c>
      <c r="H265" s="8">
        <v>1</v>
      </c>
      <c r="I265" s="17">
        <f t="shared" si="58"/>
        <v>2</v>
      </c>
      <c r="J265" s="7">
        <f t="shared" si="59"/>
        <v>10</v>
      </c>
      <c r="K265" s="8">
        <f t="shared" si="60"/>
        <v>2</v>
      </c>
      <c r="L265" s="9">
        <f t="shared" si="61"/>
        <v>12</v>
      </c>
    </row>
    <row r="266" spans="1:12" x14ac:dyDescent="0.2">
      <c r="A266" s="39"/>
      <c r="B266" s="34"/>
      <c r="C266" s="39" t="s">
        <v>137</v>
      </c>
      <c r="D266" s="7">
        <v>3</v>
      </c>
      <c r="E266" s="8">
        <v>1</v>
      </c>
      <c r="F266" s="17">
        <f t="shared" si="57"/>
        <v>4</v>
      </c>
      <c r="G266" s="7">
        <v>3</v>
      </c>
      <c r="H266" s="8">
        <v>1</v>
      </c>
      <c r="I266" s="17">
        <f t="shared" si="58"/>
        <v>4</v>
      </c>
      <c r="J266" s="7">
        <f t="shared" si="59"/>
        <v>6</v>
      </c>
      <c r="K266" s="8">
        <f t="shared" si="60"/>
        <v>2</v>
      </c>
      <c r="L266" s="9">
        <f t="shared" si="61"/>
        <v>8</v>
      </c>
    </row>
    <row r="267" spans="1:12" x14ac:dyDescent="0.2">
      <c r="A267" s="39"/>
      <c r="B267" s="34"/>
      <c r="C267" s="39" t="s">
        <v>138</v>
      </c>
      <c r="D267" s="7">
        <v>5</v>
      </c>
      <c r="E267" s="8">
        <v>0</v>
      </c>
      <c r="F267" s="17">
        <f t="shared" si="57"/>
        <v>5</v>
      </c>
      <c r="G267" s="7">
        <v>2</v>
      </c>
      <c r="H267" s="8">
        <v>1</v>
      </c>
      <c r="I267" s="17">
        <f t="shared" si="58"/>
        <v>3</v>
      </c>
      <c r="J267" s="7">
        <f t="shared" si="59"/>
        <v>7</v>
      </c>
      <c r="K267" s="8">
        <f t="shared" si="60"/>
        <v>1</v>
      </c>
      <c r="L267" s="9">
        <f t="shared" si="61"/>
        <v>8</v>
      </c>
    </row>
    <row r="268" spans="1:12" x14ac:dyDescent="0.2">
      <c r="A268" s="39"/>
      <c r="B268" s="34"/>
      <c r="C268" s="39" t="s">
        <v>139</v>
      </c>
      <c r="D268" s="7">
        <v>1</v>
      </c>
      <c r="E268" s="8">
        <v>0</v>
      </c>
      <c r="F268" s="17">
        <f t="shared" si="57"/>
        <v>1</v>
      </c>
      <c r="G268" s="7">
        <v>4</v>
      </c>
      <c r="H268" s="8">
        <v>4</v>
      </c>
      <c r="I268" s="17">
        <f t="shared" si="58"/>
        <v>8</v>
      </c>
      <c r="J268" s="7">
        <f t="shared" si="59"/>
        <v>5</v>
      </c>
      <c r="K268" s="8">
        <f t="shared" si="60"/>
        <v>4</v>
      </c>
      <c r="L268" s="9">
        <f t="shared" si="61"/>
        <v>9</v>
      </c>
    </row>
    <row r="269" spans="1:12" x14ac:dyDescent="0.2">
      <c r="A269" s="39"/>
      <c r="B269" s="34"/>
      <c r="C269" s="39" t="s">
        <v>140</v>
      </c>
      <c r="D269" s="7">
        <v>1</v>
      </c>
      <c r="E269" s="8">
        <v>0</v>
      </c>
      <c r="F269" s="17">
        <f t="shared" si="57"/>
        <v>1</v>
      </c>
      <c r="G269" s="7">
        <v>0</v>
      </c>
      <c r="H269" s="8">
        <v>0</v>
      </c>
      <c r="I269" s="17">
        <f t="shared" si="58"/>
        <v>0</v>
      </c>
      <c r="J269" s="7">
        <f t="shared" si="59"/>
        <v>1</v>
      </c>
      <c r="K269" s="8">
        <f t="shared" si="60"/>
        <v>0</v>
      </c>
      <c r="L269" s="9">
        <f t="shared" si="61"/>
        <v>1</v>
      </c>
    </row>
    <row r="270" spans="1:12" x14ac:dyDescent="0.2">
      <c r="A270" s="39"/>
      <c r="B270" s="34"/>
      <c r="C270" s="39" t="s">
        <v>141</v>
      </c>
      <c r="D270" s="7">
        <v>0</v>
      </c>
      <c r="E270" s="8">
        <v>0</v>
      </c>
      <c r="F270" s="17">
        <f t="shared" si="57"/>
        <v>0</v>
      </c>
      <c r="G270" s="7">
        <v>3</v>
      </c>
      <c r="H270" s="8">
        <v>0</v>
      </c>
      <c r="I270" s="17">
        <f t="shared" si="58"/>
        <v>3</v>
      </c>
      <c r="J270" s="7">
        <f t="shared" si="59"/>
        <v>3</v>
      </c>
      <c r="K270" s="8">
        <f t="shared" si="60"/>
        <v>0</v>
      </c>
      <c r="L270" s="9">
        <f t="shared" si="61"/>
        <v>3</v>
      </c>
    </row>
    <row r="271" spans="1:12" x14ac:dyDescent="0.2">
      <c r="A271" s="39"/>
      <c r="B271" s="34"/>
      <c r="C271" s="39" t="s">
        <v>142</v>
      </c>
      <c r="D271" s="7">
        <v>2</v>
      </c>
      <c r="E271" s="8">
        <v>0</v>
      </c>
      <c r="F271" s="17">
        <f t="shared" si="57"/>
        <v>2</v>
      </c>
      <c r="G271" s="7">
        <v>0</v>
      </c>
      <c r="H271" s="8">
        <v>0</v>
      </c>
      <c r="I271" s="17">
        <f t="shared" si="58"/>
        <v>0</v>
      </c>
      <c r="J271" s="7">
        <f t="shared" si="59"/>
        <v>2</v>
      </c>
      <c r="K271" s="8">
        <f t="shared" si="60"/>
        <v>0</v>
      </c>
      <c r="L271" s="9">
        <f t="shared" si="61"/>
        <v>2</v>
      </c>
    </row>
    <row r="272" spans="1:12" x14ac:dyDescent="0.2">
      <c r="A272" s="39"/>
      <c r="B272" s="34"/>
      <c r="C272" s="39" t="s">
        <v>144</v>
      </c>
      <c r="D272" s="7">
        <v>2</v>
      </c>
      <c r="E272" s="8">
        <v>0</v>
      </c>
      <c r="F272" s="17">
        <f t="shared" si="57"/>
        <v>2</v>
      </c>
      <c r="G272" s="7">
        <v>0</v>
      </c>
      <c r="H272" s="8">
        <v>0</v>
      </c>
      <c r="I272" s="17">
        <f t="shared" si="58"/>
        <v>0</v>
      </c>
      <c r="J272" s="7">
        <f t="shared" si="59"/>
        <v>2</v>
      </c>
      <c r="K272" s="8">
        <f t="shared" si="60"/>
        <v>0</v>
      </c>
      <c r="L272" s="9">
        <f t="shared" si="61"/>
        <v>2</v>
      </c>
    </row>
    <row r="273" spans="1:12" x14ac:dyDescent="0.2">
      <c r="A273" s="39"/>
      <c r="B273" s="34"/>
      <c r="C273" s="39" t="s">
        <v>145</v>
      </c>
      <c r="D273" s="7">
        <v>0</v>
      </c>
      <c r="E273" s="8">
        <v>1</v>
      </c>
      <c r="F273" s="17">
        <f t="shared" si="57"/>
        <v>1</v>
      </c>
      <c r="G273" s="7">
        <v>1</v>
      </c>
      <c r="H273" s="8">
        <v>0</v>
      </c>
      <c r="I273" s="17">
        <f t="shared" si="58"/>
        <v>1</v>
      </c>
      <c r="J273" s="7">
        <f t="shared" si="59"/>
        <v>1</v>
      </c>
      <c r="K273" s="8">
        <f t="shared" si="60"/>
        <v>1</v>
      </c>
      <c r="L273" s="9">
        <f t="shared" si="61"/>
        <v>2</v>
      </c>
    </row>
    <row r="274" spans="1:12" x14ac:dyDescent="0.2">
      <c r="A274" s="39"/>
      <c r="B274" s="34"/>
      <c r="C274" s="39" t="s">
        <v>147</v>
      </c>
      <c r="D274" s="7">
        <v>3</v>
      </c>
      <c r="E274" s="8">
        <v>1</v>
      </c>
      <c r="F274" s="17">
        <f t="shared" si="57"/>
        <v>4</v>
      </c>
      <c r="G274" s="7">
        <v>0</v>
      </c>
      <c r="H274" s="8">
        <v>0</v>
      </c>
      <c r="I274" s="17">
        <f t="shared" si="58"/>
        <v>0</v>
      </c>
      <c r="J274" s="7">
        <f t="shared" si="59"/>
        <v>3</v>
      </c>
      <c r="K274" s="8">
        <f t="shared" si="60"/>
        <v>1</v>
      </c>
      <c r="L274" s="9">
        <f t="shared" si="61"/>
        <v>4</v>
      </c>
    </row>
    <row r="275" spans="1:12" x14ac:dyDescent="0.2">
      <c r="A275" s="39"/>
      <c r="B275" s="34"/>
      <c r="C275" s="39" t="s">
        <v>148</v>
      </c>
      <c r="D275" s="7">
        <v>4</v>
      </c>
      <c r="E275" s="8">
        <v>0</v>
      </c>
      <c r="F275" s="17">
        <f t="shared" si="57"/>
        <v>4</v>
      </c>
      <c r="G275" s="7">
        <v>0</v>
      </c>
      <c r="H275" s="8">
        <v>0</v>
      </c>
      <c r="I275" s="17">
        <f t="shared" si="58"/>
        <v>0</v>
      </c>
      <c r="J275" s="7">
        <f t="shared" si="59"/>
        <v>4</v>
      </c>
      <c r="K275" s="8">
        <f t="shared" si="60"/>
        <v>0</v>
      </c>
      <c r="L275" s="9">
        <f t="shared" si="61"/>
        <v>4</v>
      </c>
    </row>
    <row r="276" spans="1:12" x14ac:dyDescent="0.2">
      <c r="A276" s="39"/>
      <c r="B276" s="34"/>
      <c r="C276" s="39" t="s">
        <v>149</v>
      </c>
      <c r="D276" s="7">
        <v>16</v>
      </c>
      <c r="E276" s="8">
        <v>153</v>
      </c>
      <c r="F276" s="17">
        <f t="shared" si="57"/>
        <v>169</v>
      </c>
      <c r="G276" s="7">
        <v>2</v>
      </c>
      <c r="H276" s="8">
        <v>0</v>
      </c>
      <c r="I276" s="17">
        <f t="shared" si="58"/>
        <v>2</v>
      </c>
      <c r="J276" s="7">
        <f t="shared" si="59"/>
        <v>18</v>
      </c>
      <c r="K276" s="8">
        <f t="shared" si="60"/>
        <v>153</v>
      </c>
      <c r="L276" s="9">
        <f t="shared" si="61"/>
        <v>171</v>
      </c>
    </row>
    <row r="277" spans="1:12" x14ac:dyDescent="0.2">
      <c r="A277" s="39"/>
      <c r="B277" s="34"/>
      <c r="C277" s="39" t="s">
        <v>150</v>
      </c>
      <c r="D277" s="7">
        <v>35</v>
      </c>
      <c r="E277" s="8">
        <v>358</v>
      </c>
      <c r="F277" s="17">
        <f t="shared" si="57"/>
        <v>393</v>
      </c>
      <c r="G277" s="7">
        <v>8</v>
      </c>
      <c r="H277" s="8">
        <v>77</v>
      </c>
      <c r="I277" s="17">
        <f t="shared" si="58"/>
        <v>85</v>
      </c>
      <c r="J277" s="7">
        <f t="shared" si="59"/>
        <v>43</v>
      </c>
      <c r="K277" s="8">
        <f t="shared" si="60"/>
        <v>435</v>
      </c>
      <c r="L277" s="9">
        <f t="shared" si="61"/>
        <v>478</v>
      </c>
    </row>
    <row r="278" spans="1:12" x14ac:dyDescent="0.2">
      <c r="A278" s="39"/>
      <c r="B278" s="34"/>
      <c r="C278" s="39" t="s">
        <v>933</v>
      </c>
      <c r="D278" s="7">
        <v>1</v>
      </c>
      <c r="E278" s="8">
        <v>1</v>
      </c>
      <c r="F278" s="17">
        <f t="shared" si="57"/>
        <v>2</v>
      </c>
      <c r="G278" s="7">
        <v>0</v>
      </c>
      <c r="H278" s="8">
        <v>0</v>
      </c>
      <c r="I278" s="17">
        <f t="shared" si="58"/>
        <v>0</v>
      </c>
      <c r="J278" s="7">
        <f t="shared" si="59"/>
        <v>1</v>
      </c>
      <c r="K278" s="8">
        <f t="shared" si="60"/>
        <v>1</v>
      </c>
      <c r="L278" s="9">
        <f t="shared" si="61"/>
        <v>2</v>
      </c>
    </row>
    <row r="279" spans="1:12" x14ac:dyDescent="0.2">
      <c r="A279" s="39"/>
      <c r="B279" s="34"/>
      <c r="C279" s="39" t="s">
        <v>934</v>
      </c>
      <c r="D279" s="7">
        <v>0</v>
      </c>
      <c r="E279" s="8">
        <v>0</v>
      </c>
      <c r="F279" s="17">
        <f t="shared" si="57"/>
        <v>0</v>
      </c>
      <c r="G279" s="7">
        <v>3</v>
      </c>
      <c r="H279" s="8">
        <v>0</v>
      </c>
      <c r="I279" s="17">
        <f t="shared" si="58"/>
        <v>3</v>
      </c>
      <c r="J279" s="7">
        <f t="shared" si="59"/>
        <v>3</v>
      </c>
      <c r="K279" s="8">
        <f t="shared" si="60"/>
        <v>0</v>
      </c>
      <c r="L279" s="9">
        <f t="shared" si="61"/>
        <v>3</v>
      </c>
    </row>
    <row r="280" spans="1:12" x14ac:dyDescent="0.2">
      <c r="A280" s="39"/>
      <c r="B280" s="34"/>
      <c r="C280" s="66" t="s">
        <v>2</v>
      </c>
      <c r="D280" s="21">
        <f t="shared" ref="D280:L280" si="62">SUM(D254:D279)</f>
        <v>128</v>
      </c>
      <c r="E280" s="22">
        <f t="shared" si="62"/>
        <v>583</v>
      </c>
      <c r="F280" s="67">
        <f t="shared" si="62"/>
        <v>711</v>
      </c>
      <c r="G280" s="21">
        <f t="shared" si="62"/>
        <v>134</v>
      </c>
      <c r="H280" s="22">
        <f t="shared" si="62"/>
        <v>283</v>
      </c>
      <c r="I280" s="67">
        <f t="shared" si="62"/>
        <v>417</v>
      </c>
      <c r="J280" s="21">
        <f t="shared" si="62"/>
        <v>262</v>
      </c>
      <c r="K280" s="22">
        <f t="shared" si="62"/>
        <v>866</v>
      </c>
      <c r="L280" s="23">
        <f t="shared" si="62"/>
        <v>1128</v>
      </c>
    </row>
    <row r="281" spans="1:12" x14ac:dyDescent="0.2">
      <c r="A281" s="65" t="s">
        <v>170</v>
      </c>
      <c r="B281" s="42"/>
      <c r="C281" s="41"/>
      <c r="D281" s="44"/>
      <c r="E281" s="45"/>
      <c r="F281" s="47"/>
      <c r="G281" s="44"/>
      <c r="H281" s="45"/>
      <c r="I281" s="47"/>
      <c r="J281" s="44"/>
      <c r="K281" s="45"/>
      <c r="L281" s="46"/>
    </row>
    <row r="282" spans="1:12" x14ac:dyDescent="0.2">
      <c r="A282" s="39"/>
      <c r="B282" s="34"/>
      <c r="C282" s="39" t="s">
        <v>124</v>
      </c>
      <c r="D282" s="7">
        <v>10</v>
      </c>
      <c r="E282" s="8">
        <v>1</v>
      </c>
      <c r="F282" s="17">
        <f>D282+E282</f>
        <v>11</v>
      </c>
      <c r="G282" s="7">
        <v>4</v>
      </c>
      <c r="H282" s="8">
        <v>2</v>
      </c>
      <c r="I282" s="17">
        <f>G282+H282</f>
        <v>6</v>
      </c>
      <c r="J282" s="7">
        <f t="shared" ref="J282:K284" si="63">D282+G282</f>
        <v>14</v>
      </c>
      <c r="K282" s="8">
        <f t="shared" si="63"/>
        <v>3</v>
      </c>
      <c r="L282" s="9">
        <f>J282+K282</f>
        <v>17</v>
      </c>
    </row>
    <row r="283" spans="1:12" x14ac:dyDescent="0.2">
      <c r="A283" s="39"/>
      <c r="B283" s="34"/>
      <c r="C283" s="39" t="s">
        <v>3</v>
      </c>
      <c r="D283" s="7">
        <v>0</v>
      </c>
      <c r="E283" s="8">
        <v>0</v>
      </c>
      <c r="F283" s="17">
        <f>D283+E283</f>
        <v>0</v>
      </c>
      <c r="G283" s="7">
        <v>7</v>
      </c>
      <c r="H283" s="8">
        <v>11</v>
      </c>
      <c r="I283" s="17">
        <f>G283+H283</f>
        <v>18</v>
      </c>
      <c r="J283" s="7">
        <f t="shared" si="63"/>
        <v>7</v>
      </c>
      <c r="K283" s="8">
        <f t="shared" si="63"/>
        <v>11</v>
      </c>
      <c r="L283" s="9">
        <f>J283+K283</f>
        <v>18</v>
      </c>
    </row>
    <row r="284" spans="1:12" ht="12" thickBot="1" x14ac:dyDescent="0.25">
      <c r="A284" s="52"/>
      <c r="B284" s="68"/>
      <c r="C284" s="52" t="s">
        <v>125</v>
      </c>
      <c r="D284" s="24">
        <v>0</v>
      </c>
      <c r="E284" s="25">
        <v>0</v>
      </c>
      <c r="F284" s="69">
        <f>D284+E284</f>
        <v>0</v>
      </c>
      <c r="G284" s="24">
        <v>5</v>
      </c>
      <c r="H284" s="25">
        <v>3</v>
      </c>
      <c r="I284" s="69">
        <f>G284+H284</f>
        <v>8</v>
      </c>
      <c r="J284" s="24">
        <f t="shared" si="63"/>
        <v>5</v>
      </c>
      <c r="K284" s="25">
        <f t="shared" si="63"/>
        <v>3</v>
      </c>
      <c r="L284" s="26">
        <f>J284+K284</f>
        <v>8</v>
      </c>
    </row>
    <row r="290" spans="1:12" ht="12" x14ac:dyDescent="0.2">
      <c r="A290" s="85" t="s">
        <v>109</v>
      </c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</row>
    <row r="291" spans="1:12" x14ac:dyDescent="0.2">
      <c r="A291" s="86" t="s">
        <v>116</v>
      </c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</row>
    <row r="292" spans="1:12" x14ac:dyDescent="0.2">
      <c r="A292" s="86" t="s">
        <v>1066</v>
      </c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</row>
    <row r="293" spans="1:12" ht="12" thickBot="1" x14ac:dyDescent="0.25"/>
    <row r="294" spans="1:12" x14ac:dyDescent="0.2">
      <c r="A294" s="113" t="s">
        <v>41</v>
      </c>
      <c r="B294" s="149"/>
      <c r="C294" s="151" t="s">
        <v>43</v>
      </c>
      <c r="D294" s="117" t="s">
        <v>355</v>
      </c>
      <c r="E294" s="118"/>
      <c r="F294" s="119"/>
      <c r="G294" s="117" t="s">
        <v>42</v>
      </c>
      <c r="H294" s="118"/>
      <c r="I294" s="119"/>
      <c r="J294" s="117" t="s">
        <v>2</v>
      </c>
      <c r="K294" s="118"/>
      <c r="L294" s="119"/>
    </row>
    <row r="295" spans="1:12" ht="12" thickBot="1" x14ac:dyDescent="0.25">
      <c r="A295" s="115"/>
      <c r="B295" s="150"/>
      <c r="C295" s="152"/>
      <c r="D295" s="153"/>
      <c r="E295" s="154"/>
      <c r="F295" s="155"/>
      <c r="G295" s="153"/>
      <c r="H295" s="154"/>
      <c r="I295" s="155"/>
      <c r="J295" s="153"/>
      <c r="K295" s="154"/>
      <c r="L295" s="155"/>
    </row>
    <row r="296" spans="1:12" x14ac:dyDescent="0.2">
      <c r="A296" s="115"/>
      <c r="B296" s="150"/>
      <c r="C296" s="152"/>
      <c r="D296" s="161" t="s">
        <v>44</v>
      </c>
      <c r="E296" s="157" t="s">
        <v>45</v>
      </c>
      <c r="F296" s="159" t="s">
        <v>2</v>
      </c>
      <c r="G296" s="161" t="s">
        <v>44</v>
      </c>
      <c r="H296" s="157" t="s">
        <v>45</v>
      </c>
      <c r="I296" s="159" t="s">
        <v>2</v>
      </c>
      <c r="J296" s="156" t="s">
        <v>44</v>
      </c>
      <c r="K296" s="157" t="s">
        <v>45</v>
      </c>
      <c r="L296" s="159" t="s">
        <v>2</v>
      </c>
    </row>
    <row r="297" spans="1:12" ht="12" thickBot="1" x14ac:dyDescent="0.25">
      <c r="A297" s="115"/>
      <c r="B297" s="150"/>
      <c r="C297" s="152"/>
      <c r="D297" s="162"/>
      <c r="E297" s="158"/>
      <c r="F297" s="160"/>
      <c r="G297" s="162"/>
      <c r="H297" s="158"/>
      <c r="I297" s="160"/>
      <c r="J297" s="136"/>
      <c r="K297" s="158"/>
      <c r="L297" s="160"/>
    </row>
    <row r="298" spans="1:12" x14ac:dyDescent="0.2">
      <c r="A298" s="35"/>
      <c r="B298" s="36"/>
      <c r="C298" s="35" t="s">
        <v>126</v>
      </c>
      <c r="D298" s="3">
        <v>0</v>
      </c>
      <c r="E298" s="4">
        <v>0</v>
      </c>
      <c r="F298" s="18">
        <f t="shared" ref="F298:F307" si="64">D298+E298</f>
        <v>0</v>
      </c>
      <c r="G298" s="3">
        <v>1</v>
      </c>
      <c r="H298" s="4">
        <v>0</v>
      </c>
      <c r="I298" s="18">
        <f t="shared" ref="I298:I307" si="65">G298+H298</f>
        <v>1</v>
      </c>
      <c r="J298" s="3">
        <f t="shared" ref="J298:J307" si="66">D298+G298</f>
        <v>1</v>
      </c>
      <c r="K298" s="4">
        <f t="shared" ref="K298:K307" si="67">E298+H298</f>
        <v>0</v>
      </c>
      <c r="L298" s="5">
        <f t="shared" ref="L298:L307" si="68">J298+K298</f>
        <v>1</v>
      </c>
    </row>
    <row r="299" spans="1:12" x14ac:dyDescent="0.2">
      <c r="A299" s="39"/>
      <c r="B299" s="34"/>
      <c r="C299" s="39" t="s">
        <v>127</v>
      </c>
      <c r="D299" s="7">
        <v>0</v>
      </c>
      <c r="E299" s="8">
        <v>0</v>
      </c>
      <c r="F299" s="17">
        <f t="shared" si="64"/>
        <v>0</v>
      </c>
      <c r="G299" s="7">
        <v>8</v>
      </c>
      <c r="H299" s="8">
        <v>10</v>
      </c>
      <c r="I299" s="17">
        <f t="shared" si="65"/>
        <v>18</v>
      </c>
      <c r="J299" s="7">
        <f t="shared" si="66"/>
        <v>8</v>
      </c>
      <c r="K299" s="8">
        <f t="shared" si="67"/>
        <v>10</v>
      </c>
      <c r="L299" s="9">
        <f t="shared" si="68"/>
        <v>18</v>
      </c>
    </row>
    <row r="300" spans="1:12" x14ac:dyDescent="0.2">
      <c r="A300" s="39"/>
      <c r="B300" s="34"/>
      <c r="C300" s="39" t="s">
        <v>128</v>
      </c>
      <c r="D300" s="7">
        <v>0</v>
      </c>
      <c r="E300" s="8">
        <v>0</v>
      </c>
      <c r="F300" s="17">
        <f t="shared" si="64"/>
        <v>0</v>
      </c>
      <c r="G300" s="7">
        <v>5</v>
      </c>
      <c r="H300" s="8">
        <v>14</v>
      </c>
      <c r="I300" s="17">
        <f t="shared" si="65"/>
        <v>19</v>
      </c>
      <c r="J300" s="7">
        <f t="shared" si="66"/>
        <v>5</v>
      </c>
      <c r="K300" s="8">
        <f t="shared" si="67"/>
        <v>14</v>
      </c>
      <c r="L300" s="9">
        <f t="shared" si="68"/>
        <v>19</v>
      </c>
    </row>
    <row r="301" spans="1:12" x14ac:dyDescent="0.2">
      <c r="A301" s="39"/>
      <c r="B301" s="34"/>
      <c r="C301" s="39" t="s">
        <v>136</v>
      </c>
      <c r="D301" s="7">
        <v>1</v>
      </c>
      <c r="E301" s="8">
        <v>3</v>
      </c>
      <c r="F301" s="17">
        <f t="shared" si="64"/>
        <v>4</v>
      </c>
      <c r="G301" s="7">
        <v>0</v>
      </c>
      <c r="H301" s="8">
        <v>1</v>
      </c>
      <c r="I301" s="17">
        <f t="shared" si="65"/>
        <v>1</v>
      </c>
      <c r="J301" s="7">
        <f t="shared" si="66"/>
        <v>1</v>
      </c>
      <c r="K301" s="8">
        <f t="shared" si="67"/>
        <v>4</v>
      </c>
      <c r="L301" s="9">
        <f t="shared" si="68"/>
        <v>5</v>
      </c>
    </row>
    <row r="302" spans="1:12" x14ac:dyDescent="0.2">
      <c r="A302" s="39"/>
      <c r="B302" s="34"/>
      <c r="C302" s="39" t="s">
        <v>138</v>
      </c>
      <c r="D302" s="7">
        <v>1</v>
      </c>
      <c r="E302" s="8">
        <v>0</v>
      </c>
      <c r="F302" s="17">
        <f t="shared" si="64"/>
        <v>1</v>
      </c>
      <c r="G302" s="7">
        <v>1</v>
      </c>
      <c r="H302" s="8">
        <v>0</v>
      </c>
      <c r="I302" s="17">
        <f t="shared" si="65"/>
        <v>1</v>
      </c>
      <c r="J302" s="7">
        <f t="shared" si="66"/>
        <v>2</v>
      </c>
      <c r="K302" s="8">
        <f t="shared" si="67"/>
        <v>0</v>
      </c>
      <c r="L302" s="9">
        <f t="shared" si="68"/>
        <v>2</v>
      </c>
    </row>
    <row r="303" spans="1:12" x14ac:dyDescent="0.2">
      <c r="A303" s="39"/>
      <c r="B303" s="34"/>
      <c r="C303" s="39" t="s">
        <v>139</v>
      </c>
      <c r="D303" s="7">
        <v>1</v>
      </c>
      <c r="E303" s="8">
        <v>2</v>
      </c>
      <c r="F303" s="17">
        <f t="shared" si="64"/>
        <v>3</v>
      </c>
      <c r="G303" s="7">
        <v>5</v>
      </c>
      <c r="H303" s="8">
        <v>0</v>
      </c>
      <c r="I303" s="17">
        <f t="shared" si="65"/>
        <v>5</v>
      </c>
      <c r="J303" s="7">
        <f t="shared" si="66"/>
        <v>6</v>
      </c>
      <c r="K303" s="8">
        <f t="shared" si="67"/>
        <v>2</v>
      </c>
      <c r="L303" s="9">
        <f t="shared" si="68"/>
        <v>8</v>
      </c>
    </row>
    <row r="304" spans="1:12" x14ac:dyDescent="0.2">
      <c r="A304" s="39"/>
      <c r="B304" s="34"/>
      <c r="C304" s="39" t="s">
        <v>141</v>
      </c>
      <c r="D304" s="7">
        <v>0</v>
      </c>
      <c r="E304" s="8">
        <v>0</v>
      </c>
      <c r="F304" s="17">
        <f t="shared" si="64"/>
        <v>0</v>
      </c>
      <c r="G304" s="7">
        <v>1</v>
      </c>
      <c r="H304" s="8">
        <v>0</v>
      </c>
      <c r="I304" s="17">
        <f t="shared" si="65"/>
        <v>1</v>
      </c>
      <c r="J304" s="7">
        <f t="shared" si="66"/>
        <v>1</v>
      </c>
      <c r="K304" s="8">
        <f t="shared" si="67"/>
        <v>0</v>
      </c>
      <c r="L304" s="9">
        <f t="shared" si="68"/>
        <v>1</v>
      </c>
    </row>
    <row r="305" spans="1:12" x14ac:dyDescent="0.2">
      <c r="A305" s="39"/>
      <c r="B305" s="34"/>
      <c r="C305" s="39" t="s">
        <v>142</v>
      </c>
      <c r="D305" s="7">
        <v>1</v>
      </c>
      <c r="E305" s="8">
        <v>1</v>
      </c>
      <c r="F305" s="17">
        <f t="shared" si="64"/>
        <v>2</v>
      </c>
      <c r="G305" s="7">
        <v>0</v>
      </c>
      <c r="H305" s="8">
        <v>0</v>
      </c>
      <c r="I305" s="17">
        <f t="shared" si="65"/>
        <v>0</v>
      </c>
      <c r="J305" s="7">
        <f t="shared" si="66"/>
        <v>1</v>
      </c>
      <c r="K305" s="8">
        <f t="shared" si="67"/>
        <v>1</v>
      </c>
      <c r="L305" s="9">
        <f t="shared" si="68"/>
        <v>2</v>
      </c>
    </row>
    <row r="306" spans="1:12" x14ac:dyDescent="0.2">
      <c r="A306" s="39"/>
      <c r="B306" s="34"/>
      <c r="C306" s="39" t="s">
        <v>147</v>
      </c>
      <c r="D306" s="7">
        <v>1</v>
      </c>
      <c r="E306" s="8">
        <v>0</v>
      </c>
      <c r="F306" s="17">
        <f t="shared" si="64"/>
        <v>1</v>
      </c>
      <c r="G306" s="7">
        <v>0</v>
      </c>
      <c r="H306" s="8">
        <v>0</v>
      </c>
      <c r="I306" s="17">
        <f t="shared" si="65"/>
        <v>0</v>
      </c>
      <c r="J306" s="7">
        <f t="shared" si="66"/>
        <v>1</v>
      </c>
      <c r="K306" s="8">
        <f t="shared" si="67"/>
        <v>0</v>
      </c>
      <c r="L306" s="9">
        <f t="shared" si="68"/>
        <v>1</v>
      </c>
    </row>
    <row r="307" spans="1:12" x14ac:dyDescent="0.2">
      <c r="A307" s="39"/>
      <c r="B307" s="34"/>
      <c r="C307" s="39" t="s">
        <v>150</v>
      </c>
      <c r="D307" s="7">
        <v>1</v>
      </c>
      <c r="E307" s="8">
        <v>0</v>
      </c>
      <c r="F307" s="17">
        <f t="shared" si="64"/>
        <v>1</v>
      </c>
      <c r="G307" s="7">
        <v>0</v>
      </c>
      <c r="H307" s="8">
        <v>0</v>
      </c>
      <c r="I307" s="17">
        <f t="shared" si="65"/>
        <v>0</v>
      </c>
      <c r="J307" s="7">
        <f t="shared" si="66"/>
        <v>1</v>
      </c>
      <c r="K307" s="8">
        <f t="shared" si="67"/>
        <v>0</v>
      </c>
      <c r="L307" s="9">
        <f t="shared" si="68"/>
        <v>1</v>
      </c>
    </row>
    <row r="308" spans="1:12" x14ac:dyDescent="0.2">
      <c r="A308" s="39"/>
      <c r="B308" s="34"/>
      <c r="C308" s="66" t="s">
        <v>2</v>
      </c>
      <c r="D308" s="21">
        <f t="shared" ref="D308:L308" si="69">SUM(D281:D307)</f>
        <v>16</v>
      </c>
      <c r="E308" s="22">
        <f t="shared" si="69"/>
        <v>7</v>
      </c>
      <c r="F308" s="67">
        <f t="shared" si="69"/>
        <v>23</v>
      </c>
      <c r="G308" s="21">
        <f t="shared" si="69"/>
        <v>37</v>
      </c>
      <c r="H308" s="22">
        <f t="shared" si="69"/>
        <v>41</v>
      </c>
      <c r="I308" s="67">
        <f t="shared" si="69"/>
        <v>78</v>
      </c>
      <c r="J308" s="21">
        <f t="shared" si="69"/>
        <v>53</v>
      </c>
      <c r="K308" s="22">
        <f t="shared" si="69"/>
        <v>48</v>
      </c>
      <c r="L308" s="23">
        <f t="shared" si="69"/>
        <v>101</v>
      </c>
    </row>
    <row r="309" spans="1:12" x14ac:dyDescent="0.2">
      <c r="A309" s="65" t="s">
        <v>171</v>
      </c>
      <c r="B309" s="42"/>
      <c r="C309" s="41"/>
      <c r="D309" s="44"/>
      <c r="E309" s="45"/>
      <c r="F309" s="47"/>
      <c r="G309" s="44"/>
      <c r="H309" s="45"/>
      <c r="I309" s="47"/>
      <c r="J309" s="44"/>
      <c r="K309" s="45"/>
      <c r="L309" s="46"/>
    </row>
    <row r="310" spans="1:12" x14ac:dyDescent="0.2">
      <c r="A310" s="39"/>
      <c r="B310" s="34"/>
      <c r="C310" s="39" t="s">
        <v>124</v>
      </c>
      <c r="D310" s="7">
        <v>6</v>
      </c>
      <c r="E310" s="8">
        <v>1</v>
      </c>
      <c r="F310" s="17">
        <f>D310+E310</f>
        <v>7</v>
      </c>
      <c r="G310" s="7">
        <v>4</v>
      </c>
      <c r="H310" s="8">
        <v>2</v>
      </c>
      <c r="I310" s="17">
        <f>G310+H310</f>
        <v>6</v>
      </c>
      <c r="J310" s="7">
        <f t="shared" ref="J310:K314" si="70">D310+G310</f>
        <v>10</v>
      </c>
      <c r="K310" s="8">
        <f t="shared" si="70"/>
        <v>3</v>
      </c>
      <c r="L310" s="9">
        <f>J310+K310</f>
        <v>13</v>
      </c>
    </row>
    <row r="311" spans="1:12" x14ac:dyDescent="0.2">
      <c r="A311" s="39"/>
      <c r="B311" s="34"/>
      <c r="C311" s="39" t="s">
        <v>3</v>
      </c>
      <c r="D311" s="7">
        <v>0</v>
      </c>
      <c r="E311" s="8">
        <v>0</v>
      </c>
      <c r="F311" s="17">
        <f>D311+E311</f>
        <v>0</v>
      </c>
      <c r="G311" s="7">
        <v>0</v>
      </c>
      <c r="H311" s="8">
        <v>1</v>
      </c>
      <c r="I311" s="17">
        <f>G311+H311</f>
        <v>1</v>
      </c>
      <c r="J311" s="7">
        <f t="shared" si="70"/>
        <v>0</v>
      </c>
      <c r="K311" s="8">
        <f t="shared" si="70"/>
        <v>1</v>
      </c>
      <c r="L311" s="9">
        <f>J311+K311</f>
        <v>1</v>
      </c>
    </row>
    <row r="312" spans="1:12" x14ac:dyDescent="0.2">
      <c r="A312" s="39"/>
      <c r="B312" s="34"/>
      <c r="C312" s="39" t="s">
        <v>136</v>
      </c>
      <c r="D312" s="7">
        <v>1</v>
      </c>
      <c r="E312" s="8">
        <v>0</v>
      </c>
      <c r="F312" s="17">
        <f>D312+E312</f>
        <v>1</v>
      </c>
      <c r="G312" s="7">
        <v>0</v>
      </c>
      <c r="H312" s="8">
        <v>0</v>
      </c>
      <c r="I312" s="17">
        <f>G312+H312</f>
        <v>0</v>
      </c>
      <c r="J312" s="7">
        <f t="shared" si="70"/>
        <v>1</v>
      </c>
      <c r="K312" s="8">
        <f t="shared" si="70"/>
        <v>0</v>
      </c>
      <c r="L312" s="9">
        <f>J312+K312</f>
        <v>1</v>
      </c>
    </row>
    <row r="313" spans="1:12" x14ac:dyDescent="0.2">
      <c r="A313" s="39"/>
      <c r="B313" s="34"/>
      <c r="C313" s="39" t="s">
        <v>138</v>
      </c>
      <c r="D313" s="7">
        <v>1</v>
      </c>
      <c r="E313" s="8">
        <v>0</v>
      </c>
      <c r="F313" s="17">
        <f>D313+E313</f>
        <v>1</v>
      </c>
      <c r="G313" s="7">
        <v>0</v>
      </c>
      <c r="H313" s="8">
        <v>0</v>
      </c>
      <c r="I313" s="17">
        <f>G313+H313</f>
        <v>0</v>
      </c>
      <c r="J313" s="7">
        <f t="shared" si="70"/>
        <v>1</v>
      </c>
      <c r="K313" s="8">
        <f t="shared" si="70"/>
        <v>0</v>
      </c>
      <c r="L313" s="9">
        <f>J313+K313</f>
        <v>1</v>
      </c>
    </row>
    <row r="314" spans="1:12" x14ac:dyDescent="0.2">
      <c r="A314" s="39"/>
      <c r="B314" s="34"/>
      <c r="C314" s="39" t="s">
        <v>934</v>
      </c>
      <c r="D314" s="7">
        <v>0</v>
      </c>
      <c r="E314" s="8">
        <v>0</v>
      </c>
      <c r="F314" s="17">
        <f>D314+E314</f>
        <v>0</v>
      </c>
      <c r="G314" s="7">
        <v>1</v>
      </c>
      <c r="H314" s="8">
        <v>0</v>
      </c>
      <c r="I314" s="17">
        <f>G314+H314</f>
        <v>1</v>
      </c>
      <c r="J314" s="7">
        <f t="shared" si="70"/>
        <v>1</v>
      </c>
      <c r="K314" s="8">
        <f t="shared" si="70"/>
        <v>0</v>
      </c>
      <c r="L314" s="9">
        <f>J314+K314</f>
        <v>1</v>
      </c>
    </row>
    <row r="315" spans="1:12" x14ac:dyDescent="0.2">
      <c r="A315" s="39"/>
      <c r="B315" s="34"/>
      <c r="C315" s="66" t="s">
        <v>2</v>
      </c>
      <c r="D315" s="21">
        <f t="shared" ref="D315:L315" si="71">SUM(D309:D314)</f>
        <v>8</v>
      </c>
      <c r="E315" s="22">
        <f t="shared" si="71"/>
        <v>1</v>
      </c>
      <c r="F315" s="67">
        <f t="shared" si="71"/>
        <v>9</v>
      </c>
      <c r="G315" s="21">
        <f t="shared" si="71"/>
        <v>5</v>
      </c>
      <c r="H315" s="22">
        <f t="shared" si="71"/>
        <v>3</v>
      </c>
      <c r="I315" s="67">
        <f t="shared" si="71"/>
        <v>8</v>
      </c>
      <c r="J315" s="21">
        <f t="shared" si="71"/>
        <v>13</v>
      </c>
      <c r="K315" s="22">
        <f t="shared" si="71"/>
        <v>4</v>
      </c>
      <c r="L315" s="23">
        <f t="shared" si="71"/>
        <v>17</v>
      </c>
    </row>
    <row r="316" spans="1:12" x14ac:dyDescent="0.2">
      <c r="A316" s="65" t="s">
        <v>172</v>
      </c>
      <c r="B316" s="42"/>
      <c r="C316" s="41"/>
      <c r="D316" s="44"/>
      <c r="E316" s="45"/>
      <c r="F316" s="47"/>
      <c r="G316" s="44"/>
      <c r="H316" s="45"/>
      <c r="I316" s="47"/>
      <c r="J316" s="44"/>
      <c r="K316" s="45"/>
      <c r="L316" s="46"/>
    </row>
    <row r="317" spans="1:12" x14ac:dyDescent="0.2">
      <c r="A317" s="39"/>
      <c r="B317" s="34"/>
      <c r="C317" s="39" t="s">
        <v>124</v>
      </c>
      <c r="D317" s="7">
        <v>2</v>
      </c>
      <c r="E317" s="8">
        <v>0</v>
      </c>
      <c r="F317" s="17">
        <f>D317+E317</f>
        <v>2</v>
      </c>
      <c r="G317" s="7">
        <v>2</v>
      </c>
      <c r="H317" s="8">
        <v>7</v>
      </c>
      <c r="I317" s="17">
        <f>G317+H317</f>
        <v>9</v>
      </c>
      <c r="J317" s="7">
        <f t="shared" ref="J317:K321" si="72">D317+G317</f>
        <v>4</v>
      </c>
      <c r="K317" s="8">
        <f t="shared" si="72"/>
        <v>7</v>
      </c>
      <c r="L317" s="9">
        <f>J317+K317</f>
        <v>11</v>
      </c>
    </row>
    <row r="318" spans="1:12" x14ac:dyDescent="0.2">
      <c r="A318" s="39"/>
      <c r="B318" s="34"/>
      <c r="C318" s="39" t="s">
        <v>3</v>
      </c>
      <c r="D318" s="7">
        <v>0</v>
      </c>
      <c r="E318" s="8">
        <v>0</v>
      </c>
      <c r="F318" s="17">
        <f>D318+E318</f>
        <v>0</v>
      </c>
      <c r="G318" s="7">
        <v>0</v>
      </c>
      <c r="H318" s="8">
        <v>3</v>
      </c>
      <c r="I318" s="17">
        <f>G318+H318</f>
        <v>3</v>
      </c>
      <c r="J318" s="7">
        <f t="shared" si="72"/>
        <v>0</v>
      </c>
      <c r="K318" s="8">
        <f t="shared" si="72"/>
        <v>3</v>
      </c>
      <c r="L318" s="9">
        <f>J318+K318</f>
        <v>3</v>
      </c>
    </row>
    <row r="319" spans="1:12" x14ac:dyDescent="0.2">
      <c r="A319" s="39"/>
      <c r="B319" s="34"/>
      <c r="C319" s="39" t="s">
        <v>139</v>
      </c>
      <c r="D319" s="7">
        <v>0</v>
      </c>
      <c r="E319" s="8">
        <v>0</v>
      </c>
      <c r="F319" s="17">
        <f>D319+E319</f>
        <v>0</v>
      </c>
      <c r="G319" s="7">
        <v>2</v>
      </c>
      <c r="H319" s="8">
        <v>0</v>
      </c>
      <c r="I319" s="17">
        <f>G319+H319</f>
        <v>2</v>
      </c>
      <c r="J319" s="7">
        <f t="shared" si="72"/>
        <v>2</v>
      </c>
      <c r="K319" s="8">
        <f t="shared" si="72"/>
        <v>0</v>
      </c>
      <c r="L319" s="9">
        <f>J319+K319</f>
        <v>2</v>
      </c>
    </row>
    <row r="320" spans="1:12" x14ac:dyDescent="0.2">
      <c r="A320" s="39"/>
      <c r="B320" s="34"/>
      <c r="C320" s="39" t="s">
        <v>142</v>
      </c>
      <c r="D320" s="7">
        <v>1</v>
      </c>
      <c r="E320" s="8">
        <v>0</v>
      </c>
      <c r="F320" s="17">
        <f>D320+E320</f>
        <v>1</v>
      </c>
      <c r="G320" s="7">
        <v>0</v>
      </c>
      <c r="H320" s="8">
        <v>0</v>
      </c>
      <c r="I320" s="17">
        <f>G320+H320</f>
        <v>0</v>
      </c>
      <c r="J320" s="7">
        <f t="shared" si="72"/>
        <v>1</v>
      </c>
      <c r="K320" s="8">
        <f t="shared" si="72"/>
        <v>0</v>
      </c>
      <c r="L320" s="9">
        <f>J320+K320</f>
        <v>1</v>
      </c>
    </row>
    <row r="321" spans="1:12" x14ac:dyDescent="0.2">
      <c r="A321" s="39"/>
      <c r="B321" s="34"/>
      <c r="C321" s="39" t="s">
        <v>149</v>
      </c>
      <c r="D321" s="7">
        <v>0</v>
      </c>
      <c r="E321" s="8">
        <v>0</v>
      </c>
      <c r="F321" s="17">
        <f>D321+E321</f>
        <v>0</v>
      </c>
      <c r="G321" s="7">
        <v>1</v>
      </c>
      <c r="H321" s="8">
        <v>2</v>
      </c>
      <c r="I321" s="17">
        <f>G321+H321</f>
        <v>3</v>
      </c>
      <c r="J321" s="7">
        <f t="shared" si="72"/>
        <v>1</v>
      </c>
      <c r="K321" s="8">
        <f t="shared" si="72"/>
        <v>2</v>
      </c>
      <c r="L321" s="9">
        <f>J321+K321</f>
        <v>3</v>
      </c>
    </row>
    <row r="322" spans="1:12" x14ac:dyDescent="0.2">
      <c r="A322" s="39"/>
      <c r="B322" s="34"/>
      <c r="C322" s="66" t="s">
        <v>2</v>
      </c>
      <c r="D322" s="21">
        <f t="shared" ref="D322:L322" si="73">SUM(D316:D321)</f>
        <v>3</v>
      </c>
      <c r="E322" s="22">
        <f t="shared" si="73"/>
        <v>0</v>
      </c>
      <c r="F322" s="67">
        <f t="shared" si="73"/>
        <v>3</v>
      </c>
      <c r="G322" s="21">
        <f t="shared" si="73"/>
        <v>5</v>
      </c>
      <c r="H322" s="22">
        <f t="shared" si="73"/>
        <v>12</v>
      </c>
      <c r="I322" s="67">
        <f t="shared" si="73"/>
        <v>17</v>
      </c>
      <c r="J322" s="21">
        <f t="shared" si="73"/>
        <v>8</v>
      </c>
      <c r="K322" s="22">
        <f t="shared" si="73"/>
        <v>12</v>
      </c>
      <c r="L322" s="23">
        <f t="shared" si="73"/>
        <v>20</v>
      </c>
    </row>
    <row r="323" spans="1:12" x14ac:dyDescent="0.2">
      <c r="A323" s="65" t="s">
        <v>173</v>
      </c>
      <c r="B323" s="42"/>
      <c r="C323" s="41"/>
      <c r="D323" s="44"/>
      <c r="E323" s="45"/>
      <c r="F323" s="47"/>
      <c r="G323" s="44"/>
      <c r="H323" s="45"/>
      <c r="I323" s="47"/>
      <c r="J323" s="44"/>
      <c r="K323" s="45"/>
      <c r="L323" s="46"/>
    </row>
    <row r="324" spans="1:12" x14ac:dyDescent="0.2">
      <c r="A324" s="39"/>
      <c r="B324" s="34"/>
      <c r="C324" s="39" t="s">
        <v>124</v>
      </c>
      <c r="D324" s="7">
        <v>28</v>
      </c>
      <c r="E324" s="8">
        <v>8</v>
      </c>
      <c r="F324" s="17">
        <f t="shared" ref="F324:F332" si="74">D324+E324</f>
        <v>36</v>
      </c>
      <c r="G324" s="7">
        <v>61</v>
      </c>
      <c r="H324" s="8">
        <v>15</v>
      </c>
      <c r="I324" s="17">
        <f t="shared" ref="I324:I332" si="75">G324+H324</f>
        <v>76</v>
      </c>
      <c r="J324" s="7">
        <f t="shared" ref="J324:J332" si="76">D324+G324</f>
        <v>89</v>
      </c>
      <c r="K324" s="8">
        <f t="shared" ref="K324:K332" si="77">E324+H324</f>
        <v>23</v>
      </c>
      <c r="L324" s="9">
        <f t="shared" ref="L324:L332" si="78">J324+K324</f>
        <v>112</v>
      </c>
    </row>
    <row r="325" spans="1:12" x14ac:dyDescent="0.2">
      <c r="A325" s="39"/>
      <c r="B325" s="34"/>
      <c r="C325" s="39" t="s">
        <v>3</v>
      </c>
      <c r="D325" s="7">
        <v>0</v>
      </c>
      <c r="E325" s="8">
        <v>0</v>
      </c>
      <c r="F325" s="17">
        <f t="shared" si="74"/>
        <v>0</v>
      </c>
      <c r="G325" s="7">
        <v>15</v>
      </c>
      <c r="H325" s="8">
        <v>36</v>
      </c>
      <c r="I325" s="17">
        <f t="shared" si="75"/>
        <v>51</v>
      </c>
      <c r="J325" s="7">
        <f t="shared" si="76"/>
        <v>15</v>
      </c>
      <c r="K325" s="8">
        <f t="shared" si="77"/>
        <v>36</v>
      </c>
      <c r="L325" s="9">
        <f t="shared" si="78"/>
        <v>51</v>
      </c>
    </row>
    <row r="326" spans="1:12" x14ac:dyDescent="0.2">
      <c r="A326" s="39"/>
      <c r="B326" s="34"/>
      <c r="C326" s="39" t="s">
        <v>125</v>
      </c>
      <c r="D326" s="7">
        <v>0</v>
      </c>
      <c r="E326" s="8">
        <v>0</v>
      </c>
      <c r="F326" s="17">
        <f t="shared" si="74"/>
        <v>0</v>
      </c>
      <c r="G326" s="7">
        <v>9</v>
      </c>
      <c r="H326" s="8">
        <v>12</v>
      </c>
      <c r="I326" s="17">
        <f t="shared" si="75"/>
        <v>21</v>
      </c>
      <c r="J326" s="7">
        <f t="shared" si="76"/>
        <v>9</v>
      </c>
      <c r="K326" s="8">
        <f t="shared" si="77"/>
        <v>12</v>
      </c>
      <c r="L326" s="9">
        <f t="shared" si="78"/>
        <v>21</v>
      </c>
    </row>
    <row r="327" spans="1:12" x14ac:dyDescent="0.2">
      <c r="A327" s="39"/>
      <c r="B327" s="34"/>
      <c r="C327" s="39" t="s">
        <v>126</v>
      </c>
      <c r="D327" s="7">
        <v>0</v>
      </c>
      <c r="E327" s="8">
        <v>0</v>
      </c>
      <c r="F327" s="17">
        <f t="shared" si="74"/>
        <v>0</v>
      </c>
      <c r="G327" s="7">
        <v>1</v>
      </c>
      <c r="H327" s="8">
        <v>0</v>
      </c>
      <c r="I327" s="17">
        <f t="shared" si="75"/>
        <v>1</v>
      </c>
      <c r="J327" s="7">
        <f t="shared" si="76"/>
        <v>1</v>
      </c>
      <c r="K327" s="8">
        <f t="shared" si="77"/>
        <v>0</v>
      </c>
      <c r="L327" s="9">
        <f t="shared" si="78"/>
        <v>1</v>
      </c>
    </row>
    <row r="328" spans="1:12" x14ac:dyDescent="0.2">
      <c r="A328" s="39"/>
      <c r="B328" s="34"/>
      <c r="C328" s="39" t="s">
        <v>127</v>
      </c>
      <c r="D328" s="7">
        <v>0</v>
      </c>
      <c r="E328" s="8">
        <v>0</v>
      </c>
      <c r="F328" s="17">
        <f t="shared" si="74"/>
        <v>0</v>
      </c>
      <c r="G328" s="7">
        <v>8</v>
      </c>
      <c r="H328" s="8">
        <v>23</v>
      </c>
      <c r="I328" s="17">
        <f t="shared" si="75"/>
        <v>31</v>
      </c>
      <c r="J328" s="7">
        <f t="shared" si="76"/>
        <v>8</v>
      </c>
      <c r="K328" s="8">
        <f t="shared" si="77"/>
        <v>23</v>
      </c>
      <c r="L328" s="9">
        <f t="shared" si="78"/>
        <v>31</v>
      </c>
    </row>
    <row r="329" spans="1:12" x14ac:dyDescent="0.2">
      <c r="A329" s="39"/>
      <c r="B329" s="34"/>
      <c r="C329" s="39" t="s">
        <v>128</v>
      </c>
      <c r="D329" s="7">
        <v>0</v>
      </c>
      <c r="E329" s="8">
        <v>0</v>
      </c>
      <c r="F329" s="17">
        <f t="shared" si="74"/>
        <v>0</v>
      </c>
      <c r="G329" s="7">
        <v>40</v>
      </c>
      <c r="H329" s="8">
        <v>65</v>
      </c>
      <c r="I329" s="17">
        <f t="shared" si="75"/>
        <v>105</v>
      </c>
      <c r="J329" s="7">
        <f t="shared" si="76"/>
        <v>40</v>
      </c>
      <c r="K329" s="8">
        <f t="shared" si="77"/>
        <v>65</v>
      </c>
      <c r="L329" s="9">
        <f t="shared" si="78"/>
        <v>105</v>
      </c>
    </row>
    <row r="330" spans="1:12" x14ac:dyDescent="0.2">
      <c r="A330" s="39"/>
      <c r="B330" s="34"/>
      <c r="C330" s="39" t="s">
        <v>931</v>
      </c>
      <c r="D330" s="7">
        <v>0</v>
      </c>
      <c r="E330" s="8">
        <v>0</v>
      </c>
      <c r="F330" s="17">
        <f t="shared" si="74"/>
        <v>0</v>
      </c>
      <c r="G330" s="7">
        <v>2</v>
      </c>
      <c r="H330" s="8">
        <v>3</v>
      </c>
      <c r="I330" s="17">
        <f t="shared" si="75"/>
        <v>5</v>
      </c>
      <c r="J330" s="7">
        <f t="shared" si="76"/>
        <v>2</v>
      </c>
      <c r="K330" s="8">
        <f t="shared" si="77"/>
        <v>3</v>
      </c>
      <c r="L330" s="9">
        <f t="shared" si="78"/>
        <v>5</v>
      </c>
    </row>
    <row r="331" spans="1:12" x14ac:dyDescent="0.2">
      <c r="A331" s="39"/>
      <c r="B331" s="34"/>
      <c r="C331" s="39" t="s">
        <v>692</v>
      </c>
      <c r="D331" s="7">
        <v>0</v>
      </c>
      <c r="E331" s="8">
        <v>0</v>
      </c>
      <c r="F331" s="17">
        <f t="shared" si="74"/>
        <v>0</v>
      </c>
      <c r="G331" s="7">
        <v>0</v>
      </c>
      <c r="H331" s="8">
        <v>1</v>
      </c>
      <c r="I331" s="17">
        <f t="shared" si="75"/>
        <v>1</v>
      </c>
      <c r="J331" s="7">
        <f t="shared" si="76"/>
        <v>0</v>
      </c>
      <c r="K331" s="8">
        <f t="shared" si="77"/>
        <v>1</v>
      </c>
      <c r="L331" s="9">
        <f t="shared" si="78"/>
        <v>1</v>
      </c>
    </row>
    <row r="332" spans="1:12" ht="12" thickBot="1" x14ac:dyDescent="0.25">
      <c r="A332" s="52"/>
      <c r="B332" s="68"/>
      <c r="C332" s="52" t="s">
        <v>135</v>
      </c>
      <c r="D332" s="24">
        <v>1</v>
      </c>
      <c r="E332" s="25">
        <v>7</v>
      </c>
      <c r="F332" s="69">
        <f t="shared" si="74"/>
        <v>8</v>
      </c>
      <c r="G332" s="24">
        <v>2</v>
      </c>
      <c r="H332" s="25">
        <v>16</v>
      </c>
      <c r="I332" s="69">
        <f t="shared" si="75"/>
        <v>18</v>
      </c>
      <c r="J332" s="24">
        <f t="shared" si="76"/>
        <v>3</v>
      </c>
      <c r="K332" s="25">
        <f t="shared" si="77"/>
        <v>23</v>
      </c>
      <c r="L332" s="26">
        <f t="shared" si="78"/>
        <v>26</v>
      </c>
    </row>
    <row r="338" spans="1:12" ht="12" x14ac:dyDescent="0.2">
      <c r="A338" s="85" t="s">
        <v>109</v>
      </c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</row>
    <row r="339" spans="1:12" x14ac:dyDescent="0.2">
      <c r="A339" s="86" t="s">
        <v>116</v>
      </c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</row>
    <row r="340" spans="1:12" x14ac:dyDescent="0.2">
      <c r="A340" s="86" t="s">
        <v>1066</v>
      </c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</row>
    <row r="341" spans="1:12" ht="12" thickBot="1" x14ac:dyDescent="0.25"/>
    <row r="342" spans="1:12" x14ac:dyDescent="0.2">
      <c r="A342" s="113" t="s">
        <v>41</v>
      </c>
      <c r="B342" s="149"/>
      <c r="C342" s="151" t="s">
        <v>43</v>
      </c>
      <c r="D342" s="117" t="s">
        <v>355</v>
      </c>
      <c r="E342" s="118"/>
      <c r="F342" s="119"/>
      <c r="G342" s="117" t="s">
        <v>42</v>
      </c>
      <c r="H342" s="118"/>
      <c r="I342" s="119"/>
      <c r="J342" s="117" t="s">
        <v>2</v>
      </c>
      <c r="K342" s="118"/>
      <c r="L342" s="119"/>
    </row>
    <row r="343" spans="1:12" ht="12" thickBot="1" x14ac:dyDescent="0.25">
      <c r="A343" s="115"/>
      <c r="B343" s="150"/>
      <c r="C343" s="152"/>
      <c r="D343" s="153"/>
      <c r="E343" s="154"/>
      <c r="F343" s="155"/>
      <c r="G343" s="153"/>
      <c r="H343" s="154"/>
      <c r="I343" s="155"/>
      <c r="J343" s="153"/>
      <c r="K343" s="154"/>
      <c r="L343" s="155"/>
    </row>
    <row r="344" spans="1:12" x14ac:dyDescent="0.2">
      <c r="A344" s="115"/>
      <c r="B344" s="150"/>
      <c r="C344" s="152"/>
      <c r="D344" s="161" t="s">
        <v>44</v>
      </c>
      <c r="E344" s="157" t="s">
        <v>45</v>
      </c>
      <c r="F344" s="159" t="s">
        <v>2</v>
      </c>
      <c r="G344" s="161" t="s">
        <v>44</v>
      </c>
      <c r="H344" s="157" t="s">
        <v>45</v>
      </c>
      <c r="I344" s="159" t="s">
        <v>2</v>
      </c>
      <c r="J344" s="156" t="s">
        <v>44</v>
      </c>
      <c r="K344" s="157" t="s">
        <v>45</v>
      </c>
      <c r="L344" s="159" t="s">
        <v>2</v>
      </c>
    </row>
    <row r="345" spans="1:12" ht="12" thickBot="1" x14ac:dyDescent="0.25">
      <c r="A345" s="115"/>
      <c r="B345" s="150"/>
      <c r="C345" s="152"/>
      <c r="D345" s="162"/>
      <c r="E345" s="158"/>
      <c r="F345" s="160"/>
      <c r="G345" s="162"/>
      <c r="H345" s="158"/>
      <c r="I345" s="160"/>
      <c r="J345" s="136"/>
      <c r="K345" s="158"/>
      <c r="L345" s="160"/>
    </row>
    <row r="346" spans="1:12" x14ac:dyDescent="0.2">
      <c r="A346" s="35"/>
      <c r="B346" s="36"/>
      <c r="C346" s="35" t="s">
        <v>136</v>
      </c>
      <c r="D346" s="3">
        <v>3</v>
      </c>
      <c r="E346" s="4">
        <v>8</v>
      </c>
      <c r="F346" s="18">
        <f t="shared" ref="F346:F357" si="79">D346+E346</f>
        <v>11</v>
      </c>
      <c r="G346" s="3">
        <v>3</v>
      </c>
      <c r="H346" s="4">
        <v>4</v>
      </c>
      <c r="I346" s="18">
        <f t="shared" ref="I346:I357" si="80">G346+H346</f>
        <v>7</v>
      </c>
      <c r="J346" s="3">
        <f t="shared" ref="J346:J357" si="81">D346+G346</f>
        <v>6</v>
      </c>
      <c r="K346" s="4">
        <f t="shared" ref="K346:K357" si="82">E346+H346</f>
        <v>12</v>
      </c>
      <c r="L346" s="5">
        <f t="shared" ref="L346:L357" si="83">J346+K346</f>
        <v>18</v>
      </c>
    </row>
    <row r="347" spans="1:12" x14ac:dyDescent="0.2">
      <c r="A347" s="39"/>
      <c r="B347" s="34"/>
      <c r="C347" s="39" t="s">
        <v>137</v>
      </c>
      <c r="D347" s="7">
        <v>2</v>
      </c>
      <c r="E347" s="8">
        <v>0</v>
      </c>
      <c r="F347" s="17">
        <f t="shared" si="79"/>
        <v>2</v>
      </c>
      <c r="G347" s="7">
        <v>4</v>
      </c>
      <c r="H347" s="8">
        <v>48</v>
      </c>
      <c r="I347" s="17">
        <f t="shared" si="80"/>
        <v>52</v>
      </c>
      <c r="J347" s="7">
        <f t="shared" si="81"/>
        <v>6</v>
      </c>
      <c r="K347" s="8">
        <f t="shared" si="82"/>
        <v>48</v>
      </c>
      <c r="L347" s="9">
        <f t="shared" si="83"/>
        <v>54</v>
      </c>
    </row>
    <row r="348" spans="1:12" x14ac:dyDescent="0.2">
      <c r="A348" s="39"/>
      <c r="B348" s="34"/>
      <c r="C348" s="39" t="s">
        <v>138</v>
      </c>
      <c r="D348" s="7">
        <v>2</v>
      </c>
      <c r="E348" s="8">
        <v>3</v>
      </c>
      <c r="F348" s="17">
        <f t="shared" si="79"/>
        <v>5</v>
      </c>
      <c r="G348" s="7">
        <v>0</v>
      </c>
      <c r="H348" s="8">
        <v>0</v>
      </c>
      <c r="I348" s="17">
        <f t="shared" si="80"/>
        <v>0</v>
      </c>
      <c r="J348" s="7">
        <f t="shared" si="81"/>
        <v>2</v>
      </c>
      <c r="K348" s="8">
        <f t="shared" si="82"/>
        <v>3</v>
      </c>
      <c r="L348" s="9">
        <f t="shared" si="83"/>
        <v>5</v>
      </c>
    </row>
    <row r="349" spans="1:12" x14ac:dyDescent="0.2">
      <c r="A349" s="39"/>
      <c r="B349" s="34"/>
      <c r="C349" s="39" t="s">
        <v>139</v>
      </c>
      <c r="D349" s="7">
        <v>4</v>
      </c>
      <c r="E349" s="8">
        <v>19</v>
      </c>
      <c r="F349" s="17">
        <f t="shared" si="79"/>
        <v>23</v>
      </c>
      <c r="G349" s="7">
        <v>11</v>
      </c>
      <c r="H349" s="8">
        <v>7</v>
      </c>
      <c r="I349" s="17">
        <f t="shared" si="80"/>
        <v>18</v>
      </c>
      <c r="J349" s="7">
        <f t="shared" si="81"/>
        <v>15</v>
      </c>
      <c r="K349" s="8">
        <f t="shared" si="82"/>
        <v>26</v>
      </c>
      <c r="L349" s="9">
        <f t="shared" si="83"/>
        <v>41</v>
      </c>
    </row>
    <row r="350" spans="1:12" x14ac:dyDescent="0.2">
      <c r="A350" s="39"/>
      <c r="B350" s="34"/>
      <c r="C350" s="39" t="s">
        <v>141</v>
      </c>
      <c r="D350" s="7">
        <v>0</v>
      </c>
      <c r="E350" s="8">
        <v>0</v>
      </c>
      <c r="F350" s="17">
        <f t="shared" si="79"/>
        <v>0</v>
      </c>
      <c r="G350" s="7">
        <v>2</v>
      </c>
      <c r="H350" s="8">
        <v>3</v>
      </c>
      <c r="I350" s="17">
        <f t="shared" si="80"/>
        <v>5</v>
      </c>
      <c r="J350" s="7">
        <f t="shared" si="81"/>
        <v>2</v>
      </c>
      <c r="K350" s="8">
        <f t="shared" si="82"/>
        <v>3</v>
      </c>
      <c r="L350" s="9">
        <f t="shared" si="83"/>
        <v>5</v>
      </c>
    </row>
    <row r="351" spans="1:12" x14ac:dyDescent="0.2">
      <c r="A351" s="39"/>
      <c r="B351" s="34"/>
      <c r="C351" s="39" t="s">
        <v>144</v>
      </c>
      <c r="D351" s="7">
        <v>1</v>
      </c>
      <c r="E351" s="8">
        <v>0</v>
      </c>
      <c r="F351" s="17">
        <f t="shared" si="79"/>
        <v>1</v>
      </c>
      <c r="G351" s="7">
        <v>0</v>
      </c>
      <c r="H351" s="8">
        <v>0</v>
      </c>
      <c r="I351" s="17">
        <f t="shared" si="80"/>
        <v>0</v>
      </c>
      <c r="J351" s="7">
        <f t="shared" si="81"/>
        <v>1</v>
      </c>
      <c r="K351" s="8">
        <f t="shared" si="82"/>
        <v>0</v>
      </c>
      <c r="L351" s="9">
        <f t="shared" si="83"/>
        <v>1</v>
      </c>
    </row>
    <row r="352" spans="1:12" x14ac:dyDescent="0.2">
      <c r="A352" s="39"/>
      <c r="B352" s="34"/>
      <c r="C352" s="39" t="s">
        <v>146</v>
      </c>
      <c r="D352" s="7">
        <v>1</v>
      </c>
      <c r="E352" s="8">
        <v>0</v>
      </c>
      <c r="F352" s="17">
        <f t="shared" si="79"/>
        <v>1</v>
      </c>
      <c r="G352" s="7">
        <v>0</v>
      </c>
      <c r="H352" s="8">
        <v>0</v>
      </c>
      <c r="I352" s="17">
        <f t="shared" si="80"/>
        <v>0</v>
      </c>
      <c r="J352" s="7">
        <f t="shared" si="81"/>
        <v>1</v>
      </c>
      <c r="K352" s="8">
        <f t="shared" si="82"/>
        <v>0</v>
      </c>
      <c r="L352" s="9">
        <f t="shared" si="83"/>
        <v>1</v>
      </c>
    </row>
    <row r="353" spans="1:12" x14ac:dyDescent="0.2">
      <c r="A353" s="39"/>
      <c r="B353" s="34"/>
      <c r="C353" s="39" t="s">
        <v>147</v>
      </c>
      <c r="D353" s="7">
        <v>2</v>
      </c>
      <c r="E353" s="8">
        <v>1</v>
      </c>
      <c r="F353" s="17">
        <f t="shared" si="79"/>
        <v>3</v>
      </c>
      <c r="G353" s="7">
        <v>0</v>
      </c>
      <c r="H353" s="8">
        <v>0</v>
      </c>
      <c r="I353" s="17">
        <f t="shared" si="80"/>
        <v>0</v>
      </c>
      <c r="J353" s="7">
        <f t="shared" si="81"/>
        <v>2</v>
      </c>
      <c r="K353" s="8">
        <f t="shared" si="82"/>
        <v>1</v>
      </c>
      <c r="L353" s="9">
        <f t="shared" si="83"/>
        <v>3</v>
      </c>
    </row>
    <row r="354" spans="1:12" x14ac:dyDescent="0.2">
      <c r="A354" s="39"/>
      <c r="B354" s="34"/>
      <c r="C354" s="39" t="s">
        <v>149</v>
      </c>
      <c r="D354" s="7">
        <v>1</v>
      </c>
      <c r="E354" s="8">
        <v>0</v>
      </c>
      <c r="F354" s="17">
        <f t="shared" si="79"/>
        <v>1</v>
      </c>
      <c r="G354" s="7">
        <v>0</v>
      </c>
      <c r="H354" s="8">
        <v>0</v>
      </c>
      <c r="I354" s="17">
        <f t="shared" si="80"/>
        <v>0</v>
      </c>
      <c r="J354" s="7">
        <f t="shared" si="81"/>
        <v>1</v>
      </c>
      <c r="K354" s="8">
        <f t="shared" si="82"/>
        <v>0</v>
      </c>
      <c r="L354" s="9">
        <f t="shared" si="83"/>
        <v>1</v>
      </c>
    </row>
    <row r="355" spans="1:12" x14ac:dyDescent="0.2">
      <c r="A355" s="39"/>
      <c r="B355" s="34"/>
      <c r="C355" s="39" t="s">
        <v>150</v>
      </c>
      <c r="D355" s="7">
        <v>2</v>
      </c>
      <c r="E355" s="8">
        <v>0</v>
      </c>
      <c r="F355" s="17">
        <f t="shared" si="79"/>
        <v>2</v>
      </c>
      <c r="G355" s="7">
        <v>0</v>
      </c>
      <c r="H355" s="8">
        <v>0</v>
      </c>
      <c r="I355" s="17">
        <f t="shared" si="80"/>
        <v>0</v>
      </c>
      <c r="J355" s="7">
        <f t="shared" si="81"/>
        <v>2</v>
      </c>
      <c r="K355" s="8">
        <f t="shared" si="82"/>
        <v>0</v>
      </c>
      <c r="L355" s="9">
        <f t="shared" si="83"/>
        <v>2</v>
      </c>
    </row>
    <row r="356" spans="1:12" x14ac:dyDescent="0.2">
      <c r="A356" s="39"/>
      <c r="B356" s="34"/>
      <c r="C356" s="39" t="s">
        <v>934</v>
      </c>
      <c r="D356" s="7">
        <v>0</v>
      </c>
      <c r="E356" s="8">
        <v>0</v>
      </c>
      <c r="F356" s="17">
        <f t="shared" si="79"/>
        <v>0</v>
      </c>
      <c r="G356" s="7">
        <v>1</v>
      </c>
      <c r="H356" s="8">
        <v>0</v>
      </c>
      <c r="I356" s="17">
        <f t="shared" si="80"/>
        <v>1</v>
      </c>
      <c r="J356" s="7">
        <f t="shared" si="81"/>
        <v>1</v>
      </c>
      <c r="K356" s="8">
        <f t="shared" si="82"/>
        <v>0</v>
      </c>
      <c r="L356" s="9">
        <f t="shared" si="83"/>
        <v>1</v>
      </c>
    </row>
    <row r="357" spans="1:12" x14ac:dyDescent="0.2">
      <c r="A357" s="39"/>
      <c r="B357" s="34"/>
      <c r="C357" s="39" t="s">
        <v>935</v>
      </c>
      <c r="D357" s="7">
        <v>0</v>
      </c>
      <c r="E357" s="8">
        <v>0</v>
      </c>
      <c r="F357" s="17">
        <f t="shared" si="79"/>
        <v>0</v>
      </c>
      <c r="G357" s="7">
        <v>0</v>
      </c>
      <c r="H357" s="8">
        <v>1</v>
      </c>
      <c r="I357" s="17">
        <f t="shared" si="80"/>
        <v>1</v>
      </c>
      <c r="J357" s="7">
        <f t="shared" si="81"/>
        <v>0</v>
      </c>
      <c r="K357" s="8">
        <f t="shared" si="82"/>
        <v>1</v>
      </c>
      <c r="L357" s="9">
        <f t="shared" si="83"/>
        <v>1</v>
      </c>
    </row>
    <row r="358" spans="1:12" x14ac:dyDescent="0.2">
      <c r="A358" s="39"/>
      <c r="B358" s="34"/>
      <c r="C358" s="66" t="s">
        <v>2</v>
      </c>
      <c r="D358" s="21">
        <f t="shared" ref="D358:L358" si="84">SUM(D323:D357)</f>
        <v>47</v>
      </c>
      <c r="E358" s="22">
        <f t="shared" si="84"/>
        <v>46</v>
      </c>
      <c r="F358" s="67">
        <f t="shared" si="84"/>
        <v>93</v>
      </c>
      <c r="G358" s="21">
        <f t="shared" si="84"/>
        <v>159</v>
      </c>
      <c r="H358" s="22">
        <f t="shared" si="84"/>
        <v>234</v>
      </c>
      <c r="I358" s="67">
        <f t="shared" si="84"/>
        <v>393</v>
      </c>
      <c r="J358" s="21">
        <f t="shared" si="84"/>
        <v>206</v>
      </c>
      <c r="K358" s="22">
        <f t="shared" si="84"/>
        <v>280</v>
      </c>
      <c r="L358" s="23">
        <f t="shared" si="84"/>
        <v>486</v>
      </c>
    </row>
    <row r="359" spans="1:12" x14ac:dyDescent="0.2">
      <c r="A359" s="65" t="s">
        <v>174</v>
      </c>
      <c r="B359" s="42"/>
      <c r="C359" s="41"/>
      <c r="D359" s="44"/>
      <c r="E359" s="45"/>
      <c r="F359" s="47"/>
      <c r="G359" s="44"/>
      <c r="H359" s="45"/>
      <c r="I359" s="47"/>
      <c r="J359" s="44"/>
      <c r="K359" s="45"/>
      <c r="L359" s="46"/>
    </row>
    <row r="360" spans="1:12" x14ac:dyDescent="0.2">
      <c r="A360" s="39"/>
      <c r="B360" s="34"/>
      <c r="C360" s="39" t="s">
        <v>124</v>
      </c>
      <c r="D360" s="7">
        <v>5</v>
      </c>
      <c r="E360" s="8">
        <v>8</v>
      </c>
      <c r="F360" s="17">
        <f t="shared" ref="F360:F371" si="85">D360+E360</f>
        <v>13</v>
      </c>
      <c r="G360" s="7">
        <v>6</v>
      </c>
      <c r="H360" s="8">
        <v>13</v>
      </c>
      <c r="I360" s="17">
        <f t="shared" ref="I360:I371" si="86">G360+H360</f>
        <v>19</v>
      </c>
      <c r="J360" s="7">
        <f t="shared" ref="J360:J371" si="87">D360+G360</f>
        <v>11</v>
      </c>
      <c r="K360" s="8">
        <f t="shared" ref="K360:K371" si="88">E360+H360</f>
        <v>21</v>
      </c>
      <c r="L360" s="9">
        <f t="shared" ref="L360:L371" si="89">J360+K360</f>
        <v>32</v>
      </c>
    </row>
    <row r="361" spans="1:12" x14ac:dyDescent="0.2">
      <c r="A361" s="39"/>
      <c r="B361" s="34"/>
      <c r="C361" s="39" t="s">
        <v>3</v>
      </c>
      <c r="D361" s="7">
        <v>0</v>
      </c>
      <c r="E361" s="8">
        <v>0</v>
      </c>
      <c r="F361" s="17">
        <f t="shared" si="85"/>
        <v>0</v>
      </c>
      <c r="G361" s="7">
        <v>3</v>
      </c>
      <c r="H361" s="8">
        <v>9</v>
      </c>
      <c r="I361" s="17">
        <f t="shared" si="86"/>
        <v>12</v>
      </c>
      <c r="J361" s="7">
        <f t="shared" si="87"/>
        <v>3</v>
      </c>
      <c r="K361" s="8">
        <f t="shared" si="88"/>
        <v>9</v>
      </c>
      <c r="L361" s="9">
        <f t="shared" si="89"/>
        <v>12</v>
      </c>
    </row>
    <row r="362" spans="1:12" x14ac:dyDescent="0.2">
      <c r="A362" s="39"/>
      <c r="B362" s="34"/>
      <c r="C362" s="39" t="s">
        <v>125</v>
      </c>
      <c r="D362" s="7">
        <v>0</v>
      </c>
      <c r="E362" s="8">
        <v>0</v>
      </c>
      <c r="F362" s="17">
        <f t="shared" si="85"/>
        <v>0</v>
      </c>
      <c r="G362" s="7">
        <v>0</v>
      </c>
      <c r="H362" s="8">
        <v>1</v>
      </c>
      <c r="I362" s="17">
        <f t="shared" si="86"/>
        <v>1</v>
      </c>
      <c r="J362" s="7">
        <f t="shared" si="87"/>
        <v>0</v>
      </c>
      <c r="K362" s="8">
        <f t="shared" si="88"/>
        <v>1</v>
      </c>
      <c r="L362" s="9">
        <f t="shared" si="89"/>
        <v>1</v>
      </c>
    </row>
    <row r="363" spans="1:12" x14ac:dyDescent="0.2">
      <c r="A363" s="39"/>
      <c r="B363" s="34"/>
      <c r="C363" s="39" t="s">
        <v>128</v>
      </c>
      <c r="D363" s="7">
        <v>0</v>
      </c>
      <c r="E363" s="8">
        <v>0</v>
      </c>
      <c r="F363" s="17">
        <f t="shared" si="85"/>
        <v>0</v>
      </c>
      <c r="G363" s="7">
        <v>2</v>
      </c>
      <c r="H363" s="8">
        <v>11</v>
      </c>
      <c r="I363" s="17">
        <f t="shared" si="86"/>
        <v>13</v>
      </c>
      <c r="J363" s="7">
        <f t="shared" si="87"/>
        <v>2</v>
      </c>
      <c r="K363" s="8">
        <f t="shared" si="88"/>
        <v>11</v>
      </c>
      <c r="L363" s="9">
        <f t="shared" si="89"/>
        <v>13</v>
      </c>
    </row>
    <row r="364" spans="1:12" x14ac:dyDescent="0.2">
      <c r="A364" s="39"/>
      <c r="B364" s="34"/>
      <c r="C364" s="39" t="s">
        <v>931</v>
      </c>
      <c r="D364" s="7">
        <v>0</v>
      </c>
      <c r="E364" s="8">
        <v>0</v>
      </c>
      <c r="F364" s="17">
        <f t="shared" si="85"/>
        <v>0</v>
      </c>
      <c r="G364" s="7">
        <v>1</v>
      </c>
      <c r="H364" s="8">
        <v>5</v>
      </c>
      <c r="I364" s="17">
        <f t="shared" si="86"/>
        <v>6</v>
      </c>
      <c r="J364" s="7">
        <f t="shared" si="87"/>
        <v>1</v>
      </c>
      <c r="K364" s="8">
        <f t="shared" si="88"/>
        <v>5</v>
      </c>
      <c r="L364" s="9">
        <f t="shared" si="89"/>
        <v>6</v>
      </c>
    </row>
    <row r="365" spans="1:12" x14ac:dyDescent="0.2">
      <c r="A365" s="39"/>
      <c r="B365" s="34"/>
      <c r="C365" s="39" t="s">
        <v>131</v>
      </c>
      <c r="D365" s="7">
        <v>1</v>
      </c>
      <c r="E365" s="8">
        <v>0</v>
      </c>
      <c r="F365" s="17">
        <f t="shared" si="85"/>
        <v>1</v>
      </c>
      <c r="G365" s="7">
        <v>0</v>
      </c>
      <c r="H365" s="8">
        <v>0</v>
      </c>
      <c r="I365" s="17">
        <f t="shared" si="86"/>
        <v>0</v>
      </c>
      <c r="J365" s="7">
        <f t="shared" si="87"/>
        <v>1</v>
      </c>
      <c r="K365" s="8">
        <f t="shared" si="88"/>
        <v>0</v>
      </c>
      <c r="L365" s="9">
        <f t="shared" si="89"/>
        <v>1</v>
      </c>
    </row>
    <row r="366" spans="1:12" x14ac:dyDescent="0.2">
      <c r="A366" s="39"/>
      <c r="B366" s="34"/>
      <c r="C366" s="39" t="s">
        <v>136</v>
      </c>
      <c r="D366" s="7">
        <v>0</v>
      </c>
      <c r="E366" s="8">
        <v>12</v>
      </c>
      <c r="F366" s="17">
        <f t="shared" si="85"/>
        <v>12</v>
      </c>
      <c r="G366" s="7">
        <v>0</v>
      </c>
      <c r="H366" s="8">
        <v>0</v>
      </c>
      <c r="I366" s="17">
        <f t="shared" si="86"/>
        <v>0</v>
      </c>
      <c r="J366" s="7">
        <f t="shared" si="87"/>
        <v>0</v>
      </c>
      <c r="K366" s="8">
        <f t="shared" si="88"/>
        <v>12</v>
      </c>
      <c r="L366" s="9">
        <f t="shared" si="89"/>
        <v>12</v>
      </c>
    </row>
    <row r="367" spans="1:12" x14ac:dyDescent="0.2">
      <c r="A367" s="39"/>
      <c r="B367" s="34"/>
      <c r="C367" s="39" t="s">
        <v>138</v>
      </c>
      <c r="D367" s="7">
        <v>0</v>
      </c>
      <c r="E367" s="8">
        <v>1</v>
      </c>
      <c r="F367" s="17">
        <f t="shared" si="85"/>
        <v>1</v>
      </c>
      <c r="G367" s="7">
        <v>0</v>
      </c>
      <c r="H367" s="8">
        <v>0</v>
      </c>
      <c r="I367" s="17">
        <f t="shared" si="86"/>
        <v>0</v>
      </c>
      <c r="J367" s="7">
        <f t="shared" si="87"/>
        <v>0</v>
      </c>
      <c r="K367" s="8">
        <f t="shared" si="88"/>
        <v>1</v>
      </c>
      <c r="L367" s="9">
        <f t="shared" si="89"/>
        <v>1</v>
      </c>
    </row>
    <row r="368" spans="1:12" x14ac:dyDescent="0.2">
      <c r="A368" s="39"/>
      <c r="B368" s="34"/>
      <c r="C368" s="39" t="s">
        <v>140</v>
      </c>
      <c r="D368" s="7">
        <v>1</v>
      </c>
      <c r="E368" s="8">
        <v>6</v>
      </c>
      <c r="F368" s="17">
        <f t="shared" si="85"/>
        <v>7</v>
      </c>
      <c r="G368" s="7">
        <v>0</v>
      </c>
      <c r="H368" s="8">
        <v>0</v>
      </c>
      <c r="I368" s="17">
        <f t="shared" si="86"/>
        <v>0</v>
      </c>
      <c r="J368" s="7">
        <f t="shared" si="87"/>
        <v>1</v>
      </c>
      <c r="K368" s="8">
        <f t="shared" si="88"/>
        <v>6</v>
      </c>
      <c r="L368" s="9">
        <f t="shared" si="89"/>
        <v>7</v>
      </c>
    </row>
    <row r="369" spans="1:12" x14ac:dyDescent="0.2">
      <c r="A369" s="39"/>
      <c r="B369" s="34"/>
      <c r="C369" s="39" t="s">
        <v>144</v>
      </c>
      <c r="D369" s="7">
        <v>0</v>
      </c>
      <c r="E369" s="8">
        <v>0</v>
      </c>
      <c r="F369" s="17">
        <f t="shared" si="85"/>
        <v>0</v>
      </c>
      <c r="G369" s="7">
        <v>0</v>
      </c>
      <c r="H369" s="8">
        <v>1</v>
      </c>
      <c r="I369" s="17">
        <f t="shared" si="86"/>
        <v>1</v>
      </c>
      <c r="J369" s="7">
        <f t="shared" si="87"/>
        <v>0</v>
      </c>
      <c r="K369" s="8">
        <f t="shared" si="88"/>
        <v>1</v>
      </c>
      <c r="L369" s="9">
        <f t="shared" si="89"/>
        <v>1</v>
      </c>
    </row>
    <row r="370" spans="1:12" x14ac:dyDescent="0.2">
      <c r="A370" s="39"/>
      <c r="B370" s="34"/>
      <c r="C370" s="39" t="s">
        <v>145</v>
      </c>
      <c r="D370" s="7">
        <v>1</v>
      </c>
      <c r="E370" s="8">
        <v>0</v>
      </c>
      <c r="F370" s="17">
        <f t="shared" si="85"/>
        <v>1</v>
      </c>
      <c r="G370" s="7">
        <v>0</v>
      </c>
      <c r="H370" s="8">
        <v>0</v>
      </c>
      <c r="I370" s="17">
        <f t="shared" si="86"/>
        <v>0</v>
      </c>
      <c r="J370" s="7">
        <f t="shared" si="87"/>
        <v>1</v>
      </c>
      <c r="K370" s="8">
        <f t="shared" si="88"/>
        <v>0</v>
      </c>
      <c r="L370" s="9">
        <f t="shared" si="89"/>
        <v>1</v>
      </c>
    </row>
    <row r="371" spans="1:12" x14ac:dyDescent="0.2">
      <c r="A371" s="39"/>
      <c r="B371" s="34"/>
      <c r="C371" s="39" t="s">
        <v>934</v>
      </c>
      <c r="D371" s="7">
        <v>0</v>
      </c>
      <c r="E371" s="8">
        <v>0</v>
      </c>
      <c r="F371" s="17">
        <f t="shared" si="85"/>
        <v>0</v>
      </c>
      <c r="G371" s="7">
        <v>1</v>
      </c>
      <c r="H371" s="8">
        <v>0</v>
      </c>
      <c r="I371" s="17">
        <f t="shared" si="86"/>
        <v>1</v>
      </c>
      <c r="J371" s="7">
        <f t="shared" si="87"/>
        <v>1</v>
      </c>
      <c r="K371" s="8">
        <f t="shared" si="88"/>
        <v>0</v>
      </c>
      <c r="L371" s="9">
        <f t="shared" si="89"/>
        <v>1</v>
      </c>
    </row>
    <row r="372" spans="1:12" x14ac:dyDescent="0.2">
      <c r="A372" s="39"/>
      <c r="B372" s="34"/>
      <c r="C372" s="66" t="s">
        <v>2</v>
      </c>
      <c r="D372" s="21">
        <f t="shared" ref="D372:L372" si="90">SUM(D359:D371)</f>
        <v>8</v>
      </c>
      <c r="E372" s="22">
        <f t="shared" si="90"/>
        <v>27</v>
      </c>
      <c r="F372" s="67">
        <f t="shared" si="90"/>
        <v>35</v>
      </c>
      <c r="G372" s="21">
        <f t="shared" si="90"/>
        <v>13</v>
      </c>
      <c r="H372" s="22">
        <f t="shared" si="90"/>
        <v>40</v>
      </c>
      <c r="I372" s="67">
        <f t="shared" si="90"/>
        <v>53</v>
      </c>
      <c r="J372" s="21">
        <f t="shared" si="90"/>
        <v>21</v>
      </c>
      <c r="K372" s="22">
        <f t="shared" si="90"/>
        <v>67</v>
      </c>
      <c r="L372" s="23">
        <f t="shared" si="90"/>
        <v>88</v>
      </c>
    </row>
    <row r="373" spans="1:12" x14ac:dyDescent="0.2">
      <c r="A373" s="65" t="s">
        <v>175</v>
      </c>
      <c r="B373" s="42"/>
      <c r="C373" s="41"/>
      <c r="D373" s="44"/>
      <c r="E373" s="45"/>
      <c r="F373" s="47"/>
      <c r="G373" s="44"/>
      <c r="H373" s="45"/>
      <c r="I373" s="47"/>
      <c r="J373" s="44"/>
      <c r="K373" s="45"/>
      <c r="L373" s="46"/>
    </row>
    <row r="374" spans="1:12" x14ac:dyDescent="0.2">
      <c r="A374" s="39"/>
      <c r="B374" s="34"/>
      <c r="C374" s="39" t="s">
        <v>124</v>
      </c>
      <c r="D374" s="7">
        <v>9</v>
      </c>
      <c r="E374" s="8">
        <v>2</v>
      </c>
      <c r="F374" s="17">
        <f t="shared" ref="F374:F380" si="91">D374+E374</f>
        <v>11</v>
      </c>
      <c r="G374" s="7">
        <v>5</v>
      </c>
      <c r="H374" s="8">
        <v>9</v>
      </c>
      <c r="I374" s="17">
        <f t="shared" ref="I374:I380" si="92">G374+H374</f>
        <v>14</v>
      </c>
      <c r="J374" s="7">
        <f t="shared" ref="J374:K380" si="93">D374+G374</f>
        <v>14</v>
      </c>
      <c r="K374" s="8">
        <f t="shared" si="93"/>
        <v>11</v>
      </c>
      <c r="L374" s="9">
        <f t="shared" ref="L374:L380" si="94">J374+K374</f>
        <v>25</v>
      </c>
    </row>
    <row r="375" spans="1:12" x14ac:dyDescent="0.2">
      <c r="A375" s="39"/>
      <c r="B375" s="34"/>
      <c r="C375" s="39" t="s">
        <v>3</v>
      </c>
      <c r="D375" s="7">
        <v>0</v>
      </c>
      <c r="E375" s="8">
        <v>0</v>
      </c>
      <c r="F375" s="17">
        <f t="shared" si="91"/>
        <v>0</v>
      </c>
      <c r="G375" s="7">
        <v>5</v>
      </c>
      <c r="H375" s="8">
        <v>17</v>
      </c>
      <c r="I375" s="17">
        <f t="shared" si="92"/>
        <v>22</v>
      </c>
      <c r="J375" s="7">
        <f t="shared" si="93"/>
        <v>5</v>
      </c>
      <c r="K375" s="8">
        <f t="shared" si="93"/>
        <v>17</v>
      </c>
      <c r="L375" s="9">
        <f t="shared" si="94"/>
        <v>22</v>
      </c>
    </row>
    <row r="376" spans="1:12" x14ac:dyDescent="0.2">
      <c r="A376" s="39"/>
      <c r="B376" s="34"/>
      <c r="C376" s="39" t="s">
        <v>125</v>
      </c>
      <c r="D376" s="7">
        <v>0</v>
      </c>
      <c r="E376" s="8">
        <v>0</v>
      </c>
      <c r="F376" s="17">
        <f t="shared" si="91"/>
        <v>0</v>
      </c>
      <c r="G376" s="7">
        <v>1</v>
      </c>
      <c r="H376" s="8">
        <v>2</v>
      </c>
      <c r="I376" s="17">
        <f t="shared" si="92"/>
        <v>3</v>
      </c>
      <c r="J376" s="7">
        <f t="shared" si="93"/>
        <v>1</v>
      </c>
      <c r="K376" s="8">
        <f t="shared" si="93"/>
        <v>2</v>
      </c>
      <c r="L376" s="9">
        <f t="shared" si="94"/>
        <v>3</v>
      </c>
    </row>
    <row r="377" spans="1:12" x14ac:dyDescent="0.2">
      <c r="A377" s="39"/>
      <c r="B377" s="34"/>
      <c r="C377" s="39" t="s">
        <v>127</v>
      </c>
      <c r="D377" s="7">
        <v>0</v>
      </c>
      <c r="E377" s="8">
        <v>0</v>
      </c>
      <c r="F377" s="17">
        <f t="shared" si="91"/>
        <v>0</v>
      </c>
      <c r="G377" s="7">
        <v>4</v>
      </c>
      <c r="H377" s="8">
        <v>4</v>
      </c>
      <c r="I377" s="17">
        <f t="shared" si="92"/>
        <v>8</v>
      </c>
      <c r="J377" s="7">
        <f t="shared" si="93"/>
        <v>4</v>
      </c>
      <c r="K377" s="8">
        <f t="shared" si="93"/>
        <v>4</v>
      </c>
      <c r="L377" s="9">
        <f t="shared" si="94"/>
        <v>8</v>
      </c>
    </row>
    <row r="378" spans="1:12" x14ac:dyDescent="0.2">
      <c r="A378" s="39"/>
      <c r="B378" s="34"/>
      <c r="C378" s="39" t="s">
        <v>128</v>
      </c>
      <c r="D378" s="7">
        <v>0</v>
      </c>
      <c r="E378" s="8">
        <v>0</v>
      </c>
      <c r="F378" s="17">
        <f t="shared" si="91"/>
        <v>0</v>
      </c>
      <c r="G378" s="7">
        <v>1</v>
      </c>
      <c r="H378" s="8">
        <v>6</v>
      </c>
      <c r="I378" s="17">
        <f t="shared" si="92"/>
        <v>7</v>
      </c>
      <c r="J378" s="7">
        <f t="shared" si="93"/>
        <v>1</v>
      </c>
      <c r="K378" s="8">
        <f t="shared" si="93"/>
        <v>6</v>
      </c>
      <c r="L378" s="9">
        <f t="shared" si="94"/>
        <v>7</v>
      </c>
    </row>
    <row r="379" spans="1:12" x14ac:dyDescent="0.2">
      <c r="A379" s="39"/>
      <c r="B379" s="34"/>
      <c r="C379" s="39" t="s">
        <v>692</v>
      </c>
      <c r="D379" s="7">
        <v>0</v>
      </c>
      <c r="E379" s="8">
        <v>0</v>
      </c>
      <c r="F379" s="17">
        <f t="shared" si="91"/>
        <v>0</v>
      </c>
      <c r="G379" s="7">
        <v>0</v>
      </c>
      <c r="H379" s="8">
        <v>1</v>
      </c>
      <c r="I379" s="17">
        <f t="shared" si="92"/>
        <v>1</v>
      </c>
      <c r="J379" s="7">
        <f t="shared" si="93"/>
        <v>0</v>
      </c>
      <c r="K379" s="8">
        <f t="shared" si="93"/>
        <v>1</v>
      </c>
      <c r="L379" s="9">
        <f t="shared" si="94"/>
        <v>1</v>
      </c>
    </row>
    <row r="380" spans="1:12" ht="12" thickBot="1" x14ac:dyDescent="0.25">
      <c r="A380" s="52"/>
      <c r="B380" s="68"/>
      <c r="C380" s="52" t="s">
        <v>135</v>
      </c>
      <c r="D380" s="24">
        <v>1</v>
      </c>
      <c r="E380" s="25">
        <v>1</v>
      </c>
      <c r="F380" s="69">
        <f t="shared" si="91"/>
        <v>2</v>
      </c>
      <c r="G380" s="24">
        <v>0</v>
      </c>
      <c r="H380" s="25">
        <v>0</v>
      </c>
      <c r="I380" s="69">
        <f t="shared" si="92"/>
        <v>0</v>
      </c>
      <c r="J380" s="24">
        <f t="shared" si="93"/>
        <v>1</v>
      </c>
      <c r="K380" s="25">
        <f t="shared" si="93"/>
        <v>1</v>
      </c>
      <c r="L380" s="26">
        <f t="shared" si="94"/>
        <v>2</v>
      </c>
    </row>
    <row r="386" spans="1:12" ht="12" x14ac:dyDescent="0.2">
      <c r="A386" s="85" t="s">
        <v>109</v>
      </c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</row>
    <row r="387" spans="1:12" x14ac:dyDescent="0.2">
      <c r="A387" s="86" t="s">
        <v>116</v>
      </c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</row>
    <row r="388" spans="1:12" x14ac:dyDescent="0.2">
      <c r="A388" s="86" t="s">
        <v>1066</v>
      </c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</row>
    <row r="389" spans="1:12" ht="12" thickBot="1" x14ac:dyDescent="0.25"/>
    <row r="390" spans="1:12" x14ac:dyDescent="0.2">
      <c r="A390" s="113" t="s">
        <v>41</v>
      </c>
      <c r="B390" s="149"/>
      <c r="C390" s="151" t="s">
        <v>43</v>
      </c>
      <c r="D390" s="117" t="s">
        <v>355</v>
      </c>
      <c r="E390" s="118"/>
      <c r="F390" s="119"/>
      <c r="G390" s="117" t="s">
        <v>42</v>
      </c>
      <c r="H390" s="118"/>
      <c r="I390" s="119"/>
      <c r="J390" s="117" t="s">
        <v>2</v>
      </c>
      <c r="K390" s="118"/>
      <c r="L390" s="119"/>
    </row>
    <row r="391" spans="1:12" ht="12" thickBot="1" x14ac:dyDescent="0.25">
      <c r="A391" s="115"/>
      <c r="B391" s="150"/>
      <c r="C391" s="152"/>
      <c r="D391" s="153"/>
      <c r="E391" s="154"/>
      <c r="F391" s="155"/>
      <c r="G391" s="153"/>
      <c r="H391" s="154"/>
      <c r="I391" s="155"/>
      <c r="J391" s="153"/>
      <c r="K391" s="154"/>
      <c r="L391" s="155"/>
    </row>
    <row r="392" spans="1:12" x14ac:dyDescent="0.2">
      <c r="A392" s="115"/>
      <c r="B392" s="150"/>
      <c r="C392" s="152"/>
      <c r="D392" s="161" t="s">
        <v>44</v>
      </c>
      <c r="E392" s="157" t="s">
        <v>45</v>
      </c>
      <c r="F392" s="159" t="s">
        <v>2</v>
      </c>
      <c r="G392" s="161" t="s">
        <v>44</v>
      </c>
      <c r="H392" s="157" t="s">
        <v>45</v>
      </c>
      <c r="I392" s="159" t="s">
        <v>2</v>
      </c>
      <c r="J392" s="156" t="s">
        <v>44</v>
      </c>
      <c r="K392" s="157" t="s">
        <v>45</v>
      </c>
      <c r="L392" s="159" t="s">
        <v>2</v>
      </c>
    </row>
    <row r="393" spans="1:12" ht="12" thickBot="1" x14ac:dyDescent="0.25">
      <c r="A393" s="115"/>
      <c r="B393" s="150"/>
      <c r="C393" s="152"/>
      <c r="D393" s="162"/>
      <c r="E393" s="158"/>
      <c r="F393" s="160"/>
      <c r="G393" s="162"/>
      <c r="H393" s="158"/>
      <c r="I393" s="160"/>
      <c r="J393" s="136"/>
      <c r="K393" s="158"/>
      <c r="L393" s="160"/>
    </row>
    <row r="394" spans="1:12" x14ac:dyDescent="0.2">
      <c r="A394" s="35"/>
      <c r="B394" s="36"/>
      <c r="C394" s="35" t="s">
        <v>138</v>
      </c>
      <c r="D394" s="3">
        <v>1</v>
      </c>
      <c r="E394" s="4">
        <v>0</v>
      </c>
      <c r="F394" s="18">
        <f t="shared" ref="F394:F400" si="95">D394+E394</f>
        <v>1</v>
      </c>
      <c r="G394" s="3">
        <v>0</v>
      </c>
      <c r="H394" s="4">
        <v>1</v>
      </c>
      <c r="I394" s="18">
        <f t="shared" ref="I394:I400" si="96">G394+H394</f>
        <v>1</v>
      </c>
      <c r="J394" s="3">
        <f t="shared" ref="J394:K400" si="97">D394+G394</f>
        <v>1</v>
      </c>
      <c r="K394" s="4">
        <f t="shared" si="97"/>
        <v>1</v>
      </c>
      <c r="L394" s="5">
        <f t="shared" ref="L394:L400" si="98">J394+K394</f>
        <v>2</v>
      </c>
    </row>
    <row r="395" spans="1:12" x14ac:dyDescent="0.2">
      <c r="A395" s="39"/>
      <c r="B395" s="34"/>
      <c r="C395" s="39" t="s">
        <v>139</v>
      </c>
      <c r="D395" s="7">
        <v>1</v>
      </c>
      <c r="E395" s="8">
        <v>3</v>
      </c>
      <c r="F395" s="17">
        <f t="shared" si="95"/>
        <v>4</v>
      </c>
      <c r="G395" s="7">
        <v>3</v>
      </c>
      <c r="H395" s="8">
        <v>3</v>
      </c>
      <c r="I395" s="17">
        <f t="shared" si="96"/>
        <v>6</v>
      </c>
      <c r="J395" s="7">
        <f t="shared" si="97"/>
        <v>4</v>
      </c>
      <c r="K395" s="8">
        <f t="shared" si="97"/>
        <v>6</v>
      </c>
      <c r="L395" s="9">
        <f t="shared" si="98"/>
        <v>10</v>
      </c>
    </row>
    <row r="396" spans="1:12" x14ac:dyDescent="0.2">
      <c r="A396" s="39"/>
      <c r="B396" s="34"/>
      <c r="C396" s="39" t="s">
        <v>141</v>
      </c>
      <c r="D396" s="7">
        <v>0</v>
      </c>
      <c r="E396" s="8">
        <v>0</v>
      </c>
      <c r="F396" s="17">
        <f t="shared" si="95"/>
        <v>0</v>
      </c>
      <c r="G396" s="7">
        <v>5</v>
      </c>
      <c r="H396" s="8">
        <v>2</v>
      </c>
      <c r="I396" s="17">
        <f t="shared" si="96"/>
        <v>7</v>
      </c>
      <c r="J396" s="7">
        <f t="shared" si="97"/>
        <v>5</v>
      </c>
      <c r="K396" s="8">
        <f t="shared" si="97"/>
        <v>2</v>
      </c>
      <c r="L396" s="9">
        <f t="shared" si="98"/>
        <v>7</v>
      </c>
    </row>
    <row r="397" spans="1:12" x14ac:dyDescent="0.2">
      <c r="A397" s="39"/>
      <c r="B397" s="34"/>
      <c r="C397" s="39" t="s">
        <v>147</v>
      </c>
      <c r="D397" s="7">
        <v>1</v>
      </c>
      <c r="E397" s="8">
        <v>1</v>
      </c>
      <c r="F397" s="17">
        <f t="shared" si="95"/>
        <v>2</v>
      </c>
      <c r="G397" s="7">
        <v>0</v>
      </c>
      <c r="H397" s="8">
        <v>0</v>
      </c>
      <c r="I397" s="17">
        <f t="shared" si="96"/>
        <v>0</v>
      </c>
      <c r="J397" s="7">
        <f t="shared" si="97"/>
        <v>1</v>
      </c>
      <c r="K397" s="8">
        <f t="shared" si="97"/>
        <v>1</v>
      </c>
      <c r="L397" s="9">
        <f t="shared" si="98"/>
        <v>2</v>
      </c>
    </row>
    <row r="398" spans="1:12" x14ac:dyDescent="0.2">
      <c r="A398" s="39"/>
      <c r="B398" s="34"/>
      <c r="C398" s="39" t="s">
        <v>149</v>
      </c>
      <c r="D398" s="7">
        <v>1</v>
      </c>
      <c r="E398" s="8">
        <v>0</v>
      </c>
      <c r="F398" s="17">
        <f t="shared" si="95"/>
        <v>1</v>
      </c>
      <c r="G398" s="7">
        <v>0</v>
      </c>
      <c r="H398" s="8">
        <v>0</v>
      </c>
      <c r="I398" s="17">
        <f t="shared" si="96"/>
        <v>0</v>
      </c>
      <c r="J398" s="7">
        <f t="shared" si="97"/>
        <v>1</v>
      </c>
      <c r="K398" s="8">
        <f t="shared" si="97"/>
        <v>0</v>
      </c>
      <c r="L398" s="9">
        <f t="shared" si="98"/>
        <v>1</v>
      </c>
    </row>
    <row r="399" spans="1:12" x14ac:dyDescent="0.2">
      <c r="A399" s="39"/>
      <c r="B399" s="34"/>
      <c r="C399" s="39" t="s">
        <v>150</v>
      </c>
      <c r="D399" s="7">
        <v>9</v>
      </c>
      <c r="E399" s="8">
        <v>1</v>
      </c>
      <c r="F399" s="17">
        <f t="shared" si="95"/>
        <v>10</v>
      </c>
      <c r="G399" s="7">
        <v>1</v>
      </c>
      <c r="H399" s="8">
        <v>1</v>
      </c>
      <c r="I399" s="17">
        <f t="shared" si="96"/>
        <v>2</v>
      </c>
      <c r="J399" s="7">
        <f t="shared" si="97"/>
        <v>10</v>
      </c>
      <c r="K399" s="8">
        <f t="shared" si="97"/>
        <v>2</v>
      </c>
      <c r="L399" s="9">
        <f t="shared" si="98"/>
        <v>12</v>
      </c>
    </row>
    <row r="400" spans="1:12" x14ac:dyDescent="0.2">
      <c r="A400" s="39"/>
      <c r="B400" s="34"/>
      <c r="C400" s="39" t="s">
        <v>934</v>
      </c>
      <c r="D400" s="7">
        <v>0</v>
      </c>
      <c r="E400" s="8">
        <v>0</v>
      </c>
      <c r="F400" s="17">
        <f t="shared" si="95"/>
        <v>0</v>
      </c>
      <c r="G400" s="7">
        <v>2</v>
      </c>
      <c r="H400" s="8">
        <v>2</v>
      </c>
      <c r="I400" s="17">
        <f t="shared" si="96"/>
        <v>4</v>
      </c>
      <c r="J400" s="7">
        <f t="shared" si="97"/>
        <v>2</v>
      </c>
      <c r="K400" s="8">
        <f t="shared" si="97"/>
        <v>2</v>
      </c>
      <c r="L400" s="9">
        <f t="shared" si="98"/>
        <v>4</v>
      </c>
    </row>
    <row r="401" spans="1:12" x14ac:dyDescent="0.2">
      <c r="A401" s="39"/>
      <c r="B401" s="34"/>
      <c r="C401" s="66" t="s">
        <v>2</v>
      </c>
      <c r="D401" s="21">
        <f t="shared" ref="D401:L401" si="99">SUM(D373:D400)</f>
        <v>23</v>
      </c>
      <c r="E401" s="22">
        <f t="shared" si="99"/>
        <v>8</v>
      </c>
      <c r="F401" s="67">
        <f t="shared" si="99"/>
        <v>31</v>
      </c>
      <c r="G401" s="21">
        <f t="shared" si="99"/>
        <v>27</v>
      </c>
      <c r="H401" s="22">
        <f t="shared" si="99"/>
        <v>48</v>
      </c>
      <c r="I401" s="67">
        <f t="shared" si="99"/>
        <v>75</v>
      </c>
      <c r="J401" s="21">
        <f t="shared" si="99"/>
        <v>50</v>
      </c>
      <c r="K401" s="22">
        <f t="shared" si="99"/>
        <v>56</v>
      </c>
      <c r="L401" s="23">
        <f t="shared" si="99"/>
        <v>106</v>
      </c>
    </row>
    <row r="402" spans="1:12" x14ac:dyDescent="0.2">
      <c r="A402" s="65" t="s">
        <v>176</v>
      </c>
      <c r="B402" s="42"/>
      <c r="C402" s="41"/>
      <c r="D402" s="44"/>
      <c r="E402" s="45"/>
      <c r="F402" s="47"/>
      <c r="G402" s="44"/>
      <c r="H402" s="45"/>
      <c r="I402" s="47"/>
      <c r="J402" s="44"/>
      <c r="K402" s="45"/>
      <c r="L402" s="46"/>
    </row>
    <row r="403" spans="1:12" x14ac:dyDescent="0.2">
      <c r="A403" s="39"/>
      <c r="B403" s="34"/>
      <c r="C403" s="39" t="s">
        <v>124</v>
      </c>
      <c r="D403" s="7">
        <v>52</v>
      </c>
      <c r="E403" s="8">
        <v>20</v>
      </c>
      <c r="F403" s="17">
        <f t="shared" ref="F403:F428" si="100">D403+E403</f>
        <v>72</v>
      </c>
      <c r="G403" s="7">
        <v>84</v>
      </c>
      <c r="H403" s="8">
        <v>20</v>
      </c>
      <c r="I403" s="17">
        <f t="shared" ref="I403:I428" si="101">G403+H403</f>
        <v>104</v>
      </c>
      <c r="J403" s="7">
        <f t="shared" ref="J403:J428" si="102">D403+G403</f>
        <v>136</v>
      </c>
      <c r="K403" s="8">
        <f t="shared" ref="K403:K428" si="103">E403+H403</f>
        <v>40</v>
      </c>
      <c r="L403" s="9">
        <f t="shared" ref="L403:L428" si="104">J403+K403</f>
        <v>176</v>
      </c>
    </row>
    <row r="404" spans="1:12" x14ac:dyDescent="0.2">
      <c r="A404" s="39"/>
      <c r="B404" s="34"/>
      <c r="C404" s="39" t="s">
        <v>3</v>
      </c>
      <c r="D404" s="7">
        <v>0</v>
      </c>
      <c r="E404" s="8">
        <v>0</v>
      </c>
      <c r="F404" s="17">
        <f t="shared" si="100"/>
        <v>0</v>
      </c>
      <c r="G404" s="7">
        <v>50</v>
      </c>
      <c r="H404" s="8">
        <v>3</v>
      </c>
      <c r="I404" s="17">
        <f t="shared" si="101"/>
        <v>53</v>
      </c>
      <c r="J404" s="7">
        <f t="shared" si="102"/>
        <v>50</v>
      </c>
      <c r="K404" s="8">
        <f t="shared" si="103"/>
        <v>3</v>
      </c>
      <c r="L404" s="9">
        <f t="shared" si="104"/>
        <v>53</v>
      </c>
    </row>
    <row r="405" spans="1:12" x14ac:dyDescent="0.2">
      <c r="A405" s="39"/>
      <c r="B405" s="34"/>
      <c r="C405" s="39" t="s">
        <v>125</v>
      </c>
      <c r="D405" s="7">
        <v>0</v>
      </c>
      <c r="E405" s="8">
        <v>0</v>
      </c>
      <c r="F405" s="17">
        <f t="shared" si="100"/>
        <v>0</v>
      </c>
      <c r="G405" s="7">
        <v>10</v>
      </c>
      <c r="H405" s="8">
        <v>0</v>
      </c>
      <c r="I405" s="17">
        <f t="shared" si="101"/>
        <v>10</v>
      </c>
      <c r="J405" s="7">
        <f t="shared" si="102"/>
        <v>10</v>
      </c>
      <c r="K405" s="8">
        <f t="shared" si="103"/>
        <v>0</v>
      </c>
      <c r="L405" s="9">
        <f t="shared" si="104"/>
        <v>10</v>
      </c>
    </row>
    <row r="406" spans="1:12" x14ac:dyDescent="0.2">
      <c r="A406" s="39"/>
      <c r="B406" s="34"/>
      <c r="C406" s="39" t="s">
        <v>126</v>
      </c>
      <c r="D406" s="7">
        <v>0</v>
      </c>
      <c r="E406" s="8">
        <v>0</v>
      </c>
      <c r="F406" s="17">
        <f t="shared" si="100"/>
        <v>0</v>
      </c>
      <c r="G406" s="7">
        <v>7</v>
      </c>
      <c r="H406" s="8">
        <v>0</v>
      </c>
      <c r="I406" s="17">
        <f t="shared" si="101"/>
        <v>7</v>
      </c>
      <c r="J406" s="7">
        <f t="shared" si="102"/>
        <v>7</v>
      </c>
      <c r="K406" s="8">
        <f t="shared" si="103"/>
        <v>0</v>
      </c>
      <c r="L406" s="9">
        <f t="shared" si="104"/>
        <v>7</v>
      </c>
    </row>
    <row r="407" spans="1:12" x14ac:dyDescent="0.2">
      <c r="A407" s="39"/>
      <c r="B407" s="34"/>
      <c r="C407" s="39" t="s">
        <v>127</v>
      </c>
      <c r="D407" s="7">
        <v>3</v>
      </c>
      <c r="E407" s="8">
        <v>0</v>
      </c>
      <c r="F407" s="17">
        <f t="shared" si="100"/>
        <v>3</v>
      </c>
      <c r="G407" s="7">
        <v>25</v>
      </c>
      <c r="H407" s="8">
        <v>10</v>
      </c>
      <c r="I407" s="17">
        <f t="shared" si="101"/>
        <v>35</v>
      </c>
      <c r="J407" s="7">
        <f t="shared" si="102"/>
        <v>28</v>
      </c>
      <c r="K407" s="8">
        <f t="shared" si="103"/>
        <v>10</v>
      </c>
      <c r="L407" s="9">
        <f t="shared" si="104"/>
        <v>38</v>
      </c>
    </row>
    <row r="408" spans="1:12" x14ac:dyDescent="0.2">
      <c r="A408" s="39"/>
      <c r="B408" s="34"/>
      <c r="C408" s="39" t="s">
        <v>128</v>
      </c>
      <c r="D408" s="7">
        <v>0</v>
      </c>
      <c r="E408" s="8">
        <v>0</v>
      </c>
      <c r="F408" s="17">
        <f t="shared" si="100"/>
        <v>0</v>
      </c>
      <c r="G408" s="7">
        <v>61</v>
      </c>
      <c r="H408" s="8">
        <v>10</v>
      </c>
      <c r="I408" s="17">
        <f t="shared" si="101"/>
        <v>71</v>
      </c>
      <c r="J408" s="7">
        <f t="shared" si="102"/>
        <v>61</v>
      </c>
      <c r="K408" s="8">
        <f t="shared" si="103"/>
        <v>10</v>
      </c>
      <c r="L408" s="9">
        <f t="shared" si="104"/>
        <v>71</v>
      </c>
    </row>
    <row r="409" spans="1:12" x14ac:dyDescent="0.2">
      <c r="A409" s="39"/>
      <c r="B409" s="34"/>
      <c r="C409" s="39" t="s">
        <v>931</v>
      </c>
      <c r="D409" s="7">
        <v>0</v>
      </c>
      <c r="E409" s="8">
        <v>0</v>
      </c>
      <c r="F409" s="17">
        <f t="shared" si="100"/>
        <v>0</v>
      </c>
      <c r="G409" s="7">
        <v>6</v>
      </c>
      <c r="H409" s="8">
        <v>0</v>
      </c>
      <c r="I409" s="17">
        <f t="shared" si="101"/>
        <v>6</v>
      </c>
      <c r="J409" s="7">
        <f t="shared" si="102"/>
        <v>6</v>
      </c>
      <c r="K409" s="8">
        <f t="shared" si="103"/>
        <v>0</v>
      </c>
      <c r="L409" s="9">
        <f t="shared" si="104"/>
        <v>6</v>
      </c>
    </row>
    <row r="410" spans="1:12" x14ac:dyDescent="0.2">
      <c r="A410" s="39"/>
      <c r="B410" s="34"/>
      <c r="C410" s="39" t="s">
        <v>130</v>
      </c>
      <c r="D410" s="7">
        <v>2</v>
      </c>
      <c r="E410" s="8">
        <v>2</v>
      </c>
      <c r="F410" s="17">
        <f t="shared" si="100"/>
        <v>4</v>
      </c>
      <c r="G410" s="7">
        <v>0</v>
      </c>
      <c r="H410" s="8">
        <v>0</v>
      </c>
      <c r="I410" s="17">
        <f t="shared" si="101"/>
        <v>0</v>
      </c>
      <c r="J410" s="7">
        <f t="shared" si="102"/>
        <v>2</v>
      </c>
      <c r="K410" s="8">
        <f t="shared" si="103"/>
        <v>2</v>
      </c>
      <c r="L410" s="9">
        <f t="shared" si="104"/>
        <v>4</v>
      </c>
    </row>
    <row r="411" spans="1:12" x14ac:dyDescent="0.2">
      <c r="A411" s="39"/>
      <c r="B411" s="34"/>
      <c r="C411" s="39" t="s">
        <v>131</v>
      </c>
      <c r="D411" s="7">
        <v>0</v>
      </c>
      <c r="E411" s="8">
        <v>0</v>
      </c>
      <c r="F411" s="17">
        <f t="shared" si="100"/>
        <v>0</v>
      </c>
      <c r="G411" s="7">
        <v>2</v>
      </c>
      <c r="H411" s="8">
        <v>0</v>
      </c>
      <c r="I411" s="17">
        <f t="shared" si="101"/>
        <v>2</v>
      </c>
      <c r="J411" s="7">
        <f t="shared" si="102"/>
        <v>2</v>
      </c>
      <c r="K411" s="8">
        <f t="shared" si="103"/>
        <v>0</v>
      </c>
      <c r="L411" s="9">
        <f t="shared" si="104"/>
        <v>2</v>
      </c>
    </row>
    <row r="412" spans="1:12" x14ac:dyDescent="0.2">
      <c r="A412" s="39"/>
      <c r="B412" s="34"/>
      <c r="C412" s="39" t="s">
        <v>133</v>
      </c>
      <c r="D412" s="7">
        <v>3</v>
      </c>
      <c r="E412" s="8">
        <v>5</v>
      </c>
      <c r="F412" s="17">
        <f t="shared" si="100"/>
        <v>8</v>
      </c>
      <c r="G412" s="7">
        <v>0</v>
      </c>
      <c r="H412" s="8">
        <v>0</v>
      </c>
      <c r="I412" s="17">
        <f t="shared" si="101"/>
        <v>0</v>
      </c>
      <c r="J412" s="7">
        <f t="shared" si="102"/>
        <v>3</v>
      </c>
      <c r="K412" s="8">
        <f t="shared" si="103"/>
        <v>5</v>
      </c>
      <c r="L412" s="9">
        <f t="shared" si="104"/>
        <v>8</v>
      </c>
    </row>
    <row r="413" spans="1:12" x14ac:dyDescent="0.2">
      <c r="A413" s="39"/>
      <c r="B413" s="34"/>
      <c r="C413" s="39" t="s">
        <v>692</v>
      </c>
      <c r="D413" s="7">
        <v>0</v>
      </c>
      <c r="E413" s="8">
        <v>0</v>
      </c>
      <c r="F413" s="17">
        <f t="shared" si="100"/>
        <v>0</v>
      </c>
      <c r="G413" s="7">
        <v>1</v>
      </c>
      <c r="H413" s="8">
        <v>1</v>
      </c>
      <c r="I413" s="17">
        <f t="shared" si="101"/>
        <v>2</v>
      </c>
      <c r="J413" s="7">
        <f t="shared" si="102"/>
        <v>1</v>
      </c>
      <c r="K413" s="8">
        <f t="shared" si="103"/>
        <v>1</v>
      </c>
      <c r="L413" s="9">
        <f t="shared" si="104"/>
        <v>2</v>
      </c>
    </row>
    <row r="414" spans="1:12" x14ac:dyDescent="0.2">
      <c r="A414" s="39"/>
      <c r="B414" s="34"/>
      <c r="C414" s="39" t="s">
        <v>134</v>
      </c>
      <c r="D414" s="7">
        <v>0</v>
      </c>
      <c r="E414" s="8">
        <v>0</v>
      </c>
      <c r="F414" s="17">
        <f t="shared" si="100"/>
        <v>0</v>
      </c>
      <c r="G414" s="7">
        <v>3</v>
      </c>
      <c r="H414" s="8">
        <v>1</v>
      </c>
      <c r="I414" s="17">
        <f t="shared" si="101"/>
        <v>4</v>
      </c>
      <c r="J414" s="7">
        <f t="shared" si="102"/>
        <v>3</v>
      </c>
      <c r="K414" s="8">
        <f t="shared" si="103"/>
        <v>1</v>
      </c>
      <c r="L414" s="9">
        <f t="shared" si="104"/>
        <v>4</v>
      </c>
    </row>
    <row r="415" spans="1:12" x14ac:dyDescent="0.2">
      <c r="A415" s="39"/>
      <c r="B415" s="34"/>
      <c r="C415" s="39" t="s">
        <v>135</v>
      </c>
      <c r="D415" s="7">
        <v>11</v>
      </c>
      <c r="E415" s="8">
        <v>3</v>
      </c>
      <c r="F415" s="17">
        <f t="shared" si="100"/>
        <v>14</v>
      </c>
      <c r="G415" s="7">
        <v>7</v>
      </c>
      <c r="H415" s="8">
        <v>0</v>
      </c>
      <c r="I415" s="17">
        <f t="shared" si="101"/>
        <v>7</v>
      </c>
      <c r="J415" s="7">
        <f t="shared" si="102"/>
        <v>18</v>
      </c>
      <c r="K415" s="8">
        <f t="shared" si="103"/>
        <v>3</v>
      </c>
      <c r="L415" s="9">
        <f t="shared" si="104"/>
        <v>21</v>
      </c>
    </row>
    <row r="416" spans="1:12" x14ac:dyDescent="0.2">
      <c r="A416" s="39"/>
      <c r="B416" s="34"/>
      <c r="C416" s="39" t="s">
        <v>932</v>
      </c>
      <c r="D416" s="7">
        <v>5</v>
      </c>
      <c r="E416" s="8">
        <v>0</v>
      </c>
      <c r="F416" s="17">
        <f t="shared" si="100"/>
        <v>5</v>
      </c>
      <c r="G416" s="7">
        <v>0</v>
      </c>
      <c r="H416" s="8">
        <v>0</v>
      </c>
      <c r="I416" s="17">
        <f t="shared" si="101"/>
        <v>0</v>
      </c>
      <c r="J416" s="7">
        <f t="shared" si="102"/>
        <v>5</v>
      </c>
      <c r="K416" s="8">
        <f t="shared" si="103"/>
        <v>0</v>
      </c>
      <c r="L416" s="9">
        <f t="shared" si="104"/>
        <v>5</v>
      </c>
    </row>
    <row r="417" spans="1:12" x14ac:dyDescent="0.2">
      <c r="A417" s="39"/>
      <c r="B417" s="34"/>
      <c r="C417" s="39" t="s">
        <v>136</v>
      </c>
      <c r="D417" s="7">
        <v>11</v>
      </c>
      <c r="E417" s="8">
        <v>7</v>
      </c>
      <c r="F417" s="17">
        <f t="shared" si="100"/>
        <v>18</v>
      </c>
      <c r="G417" s="7">
        <v>23</v>
      </c>
      <c r="H417" s="8">
        <v>1</v>
      </c>
      <c r="I417" s="17">
        <f t="shared" si="101"/>
        <v>24</v>
      </c>
      <c r="J417" s="7">
        <f t="shared" si="102"/>
        <v>34</v>
      </c>
      <c r="K417" s="8">
        <f t="shared" si="103"/>
        <v>8</v>
      </c>
      <c r="L417" s="9">
        <f t="shared" si="104"/>
        <v>42</v>
      </c>
    </row>
    <row r="418" spans="1:12" x14ac:dyDescent="0.2">
      <c r="A418" s="39"/>
      <c r="B418" s="34"/>
      <c r="C418" s="39" t="s">
        <v>137</v>
      </c>
      <c r="D418" s="7">
        <v>10</v>
      </c>
      <c r="E418" s="8">
        <v>5</v>
      </c>
      <c r="F418" s="17">
        <f t="shared" si="100"/>
        <v>15</v>
      </c>
      <c r="G418" s="7">
        <v>21</v>
      </c>
      <c r="H418" s="8">
        <v>0</v>
      </c>
      <c r="I418" s="17">
        <f t="shared" si="101"/>
        <v>21</v>
      </c>
      <c r="J418" s="7">
        <f t="shared" si="102"/>
        <v>31</v>
      </c>
      <c r="K418" s="8">
        <f t="shared" si="103"/>
        <v>5</v>
      </c>
      <c r="L418" s="9">
        <f t="shared" si="104"/>
        <v>36</v>
      </c>
    </row>
    <row r="419" spans="1:12" x14ac:dyDescent="0.2">
      <c r="A419" s="39"/>
      <c r="B419" s="34"/>
      <c r="C419" s="39" t="s">
        <v>138</v>
      </c>
      <c r="D419" s="7">
        <v>8</v>
      </c>
      <c r="E419" s="8">
        <v>1</v>
      </c>
      <c r="F419" s="17">
        <f t="shared" si="100"/>
        <v>9</v>
      </c>
      <c r="G419" s="7">
        <v>9</v>
      </c>
      <c r="H419" s="8">
        <v>0</v>
      </c>
      <c r="I419" s="17">
        <f t="shared" si="101"/>
        <v>9</v>
      </c>
      <c r="J419" s="7">
        <f t="shared" si="102"/>
        <v>17</v>
      </c>
      <c r="K419" s="8">
        <f t="shared" si="103"/>
        <v>1</v>
      </c>
      <c r="L419" s="9">
        <f t="shared" si="104"/>
        <v>18</v>
      </c>
    </row>
    <row r="420" spans="1:12" x14ac:dyDescent="0.2">
      <c r="A420" s="39"/>
      <c r="B420" s="34"/>
      <c r="C420" s="39" t="s">
        <v>139</v>
      </c>
      <c r="D420" s="7">
        <v>7</v>
      </c>
      <c r="E420" s="8">
        <v>1</v>
      </c>
      <c r="F420" s="17">
        <f t="shared" si="100"/>
        <v>8</v>
      </c>
      <c r="G420" s="7">
        <v>31</v>
      </c>
      <c r="H420" s="8">
        <v>5</v>
      </c>
      <c r="I420" s="17">
        <f t="shared" si="101"/>
        <v>36</v>
      </c>
      <c r="J420" s="7">
        <f t="shared" si="102"/>
        <v>38</v>
      </c>
      <c r="K420" s="8">
        <f t="shared" si="103"/>
        <v>6</v>
      </c>
      <c r="L420" s="9">
        <f t="shared" si="104"/>
        <v>44</v>
      </c>
    </row>
    <row r="421" spans="1:12" x14ac:dyDescent="0.2">
      <c r="A421" s="39"/>
      <c r="B421" s="34"/>
      <c r="C421" s="39" t="s">
        <v>140</v>
      </c>
      <c r="D421" s="7">
        <v>4</v>
      </c>
      <c r="E421" s="8">
        <v>0</v>
      </c>
      <c r="F421" s="17">
        <f t="shared" si="100"/>
        <v>4</v>
      </c>
      <c r="G421" s="7">
        <v>0</v>
      </c>
      <c r="H421" s="8">
        <v>0</v>
      </c>
      <c r="I421" s="17">
        <f t="shared" si="101"/>
        <v>0</v>
      </c>
      <c r="J421" s="7">
        <f t="shared" si="102"/>
        <v>4</v>
      </c>
      <c r="K421" s="8">
        <f t="shared" si="103"/>
        <v>0</v>
      </c>
      <c r="L421" s="9">
        <f t="shared" si="104"/>
        <v>4</v>
      </c>
    </row>
    <row r="422" spans="1:12" x14ac:dyDescent="0.2">
      <c r="A422" s="39"/>
      <c r="B422" s="34"/>
      <c r="C422" s="39" t="s">
        <v>141</v>
      </c>
      <c r="D422" s="7">
        <v>0</v>
      </c>
      <c r="E422" s="8">
        <v>0</v>
      </c>
      <c r="F422" s="17">
        <f t="shared" si="100"/>
        <v>0</v>
      </c>
      <c r="G422" s="7">
        <v>12</v>
      </c>
      <c r="H422" s="8">
        <v>2</v>
      </c>
      <c r="I422" s="17">
        <f t="shared" si="101"/>
        <v>14</v>
      </c>
      <c r="J422" s="7">
        <f t="shared" si="102"/>
        <v>12</v>
      </c>
      <c r="K422" s="8">
        <f t="shared" si="103"/>
        <v>2</v>
      </c>
      <c r="L422" s="9">
        <f t="shared" si="104"/>
        <v>14</v>
      </c>
    </row>
    <row r="423" spans="1:12" x14ac:dyDescent="0.2">
      <c r="A423" s="39"/>
      <c r="B423" s="34"/>
      <c r="C423" s="39" t="s">
        <v>142</v>
      </c>
      <c r="D423" s="7">
        <v>2</v>
      </c>
      <c r="E423" s="8">
        <v>0</v>
      </c>
      <c r="F423" s="17">
        <f t="shared" si="100"/>
        <v>2</v>
      </c>
      <c r="G423" s="7">
        <v>1</v>
      </c>
      <c r="H423" s="8">
        <v>0</v>
      </c>
      <c r="I423" s="17">
        <f t="shared" si="101"/>
        <v>1</v>
      </c>
      <c r="J423" s="7">
        <f t="shared" si="102"/>
        <v>3</v>
      </c>
      <c r="K423" s="8">
        <f t="shared" si="103"/>
        <v>0</v>
      </c>
      <c r="L423" s="9">
        <f t="shared" si="104"/>
        <v>3</v>
      </c>
    </row>
    <row r="424" spans="1:12" x14ac:dyDescent="0.2">
      <c r="A424" s="39"/>
      <c r="B424" s="34"/>
      <c r="C424" s="39" t="s">
        <v>144</v>
      </c>
      <c r="D424" s="7">
        <v>5</v>
      </c>
      <c r="E424" s="8">
        <v>1</v>
      </c>
      <c r="F424" s="17">
        <f t="shared" si="100"/>
        <v>6</v>
      </c>
      <c r="G424" s="7">
        <v>0</v>
      </c>
      <c r="H424" s="8">
        <v>0</v>
      </c>
      <c r="I424" s="17">
        <f t="shared" si="101"/>
        <v>0</v>
      </c>
      <c r="J424" s="7">
        <f t="shared" si="102"/>
        <v>5</v>
      </c>
      <c r="K424" s="8">
        <f t="shared" si="103"/>
        <v>1</v>
      </c>
      <c r="L424" s="9">
        <f t="shared" si="104"/>
        <v>6</v>
      </c>
    </row>
    <row r="425" spans="1:12" x14ac:dyDescent="0.2">
      <c r="A425" s="39"/>
      <c r="B425" s="34"/>
      <c r="C425" s="39" t="s">
        <v>145</v>
      </c>
      <c r="D425" s="7">
        <v>0</v>
      </c>
      <c r="E425" s="8">
        <v>0</v>
      </c>
      <c r="F425" s="17">
        <f t="shared" si="100"/>
        <v>0</v>
      </c>
      <c r="G425" s="7">
        <v>3</v>
      </c>
      <c r="H425" s="8">
        <v>0</v>
      </c>
      <c r="I425" s="17">
        <f t="shared" si="101"/>
        <v>3</v>
      </c>
      <c r="J425" s="7">
        <f t="shared" si="102"/>
        <v>3</v>
      </c>
      <c r="K425" s="8">
        <f t="shared" si="103"/>
        <v>0</v>
      </c>
      <c r="L425" s="9">
        <f t="shared" si="104"/>
        <v>3</v>
      </c>
    </row>
    <row r="426" spans="1:12" x14ac:dyDescent="0.2">
      <c r="A426" s="39"/>
      <c r="B426" s="34"/>
      <c r="C426" s="39" t="s">
        <v>146</v>
      </c>
      <c r="D426" s="7">
        <v>1</v>
      </c>
      <c r="E426" s="8">
        <v>0</v>
      </c>
      <c r="F426" s="17">
        <f t="shared" si="100"/>
        <v>1</v>
      </c>
      <c r="G426" s="7">
        <v>0</v>
      </c>
      <c r="H426" s="8">
        <v>1</v>
      </c>
      <c r="I426" s="17">
        <f t="shared" si="101"/>
        <v>1</v>
      </c>
      <c r="J426" s="7">
        <f t="shared" si="102"/>
        <v>1</v>
      </c>
      <c r="K426" s="8">
        <f t="shared" si="103"/>
        <v>1</v>
      </c>
      <c r="L426" s="9">
        <f t="shared" si="104"/>
        <v>2</v>
      </c>
    </row>
    <row r="427" spans="1:12" x14ac:dyDescent="0.2">
      <c r="A427" s="39"/>
      <c r="B427" s="34"/>
      <c r="C427" s="39" t="s">
        <v>147</v>
      </c>
      <c r="D427" s="7">
        <v>7</v>
      </c>
      <c r="E427" s="8">
        <v>3</v>
      </c>
      <c r="F427" s="17">
        <f t="shared" si="100"/>
        <v>10</v>
      </c>
      <c r="G427" s="7">
        <v>0</v>
      </c>
      <c r="H427" s="8">
        <v>0</v>
      </c>
      <c r="I427" s="17">
        <f t="shared" si="101"/>
        <v>0</v>
      </c>
      <c r="J427" s="7">
        <f t="shared" si="102"/>
        <v>7</v>
      </c>
      <c r="K427" s="8">
        <f t="shared" si="103"/>
        <v>3</v>
      </c>
      <c r="L427" s="9">
        <f t="shared" si="104"/>
        <v>10</v>
      </c>
    </row>
    <row r="428" spans="1:12" ht="12" thickBot="1" x14ac:dyDescent="0.25">
      <c r="A428" s="52"/>
      <c r="B428" s="68"/>
      <c r="C428" s="52" t="s">
        <v>148</v>
      </c>
      <c r="D428" s="24">
        <v>4</v>
      </c>
      <c r="E428" s="25">
        <v>1</v>
      </c>
      <c r="F428" s="69">
        <f t="shared" si="100"/>
        <v>5</v>
      </c>
      <c r="G428" s="24">
        <v>0</v>
      </c>
      <c r="H428" s="25">
        <v>0</v>
      </c>
      <c r="I428" s="69">
        <f t="shared" si="101"/>
        <v>0</v>
      </c>
      <c r="J428" s="24">
        <f t="shared" si="102"/>
        <v>4</v>
      </c>
      <c r="K428" s="25">
        <f t="shared" si="103"/>
        <v>1</v>
      </c>
      <c r="L428" s="26">
        <f t="shared" si="104"/>
        <v>5</v>
      </c>
    </row>
    <row r="434" spans="1:12" ht="12" x14ac:dyDescent="0.2">
      <c r="A434" s="85" t="s">
        <v>109</v>
      </c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</row>
    <row r="435" spans="1:12" x14ac:dyDescent="0.2">
      <c r="A435" s="86" t="s">
        <v>116</v>
      </c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</row>
    <row r="436" spans="1:12" x14ac:dyDescent="0.2">
      <c r="A436" s="86" t="s">
        <v>1066</v>
      </c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</row>
    <row r="437" spans="1:12" ht="12" thickBot="1" x14ac:dyDescent="0.25"/>
    <row r="438" spans="1:12" x14ac:dyDescent="0.2">
      <c r="A438" s="113" t="s">
        <v>41</v>
      </c>
      <c r="B438" s="149"/>
      <c r="C438" s="151" t="s">
        <v>43</v>
      </c>
      <c r="D438" s="117" t="s">
        <v>355</v>
      </c>
      <c r="E438" s="118"/>
      <c r="F438" s="119"/>
      <c r="G438" s="117" t="s">
        <v>42</v>
      </c>
      <c r="H438" s="118"/>
      <c r="I438" s="119"/>
      <c r="J438" s="117" t="s">
        <v>2</v>
      </c>
      <c r="K438" s="118"/>
      <c r="L438" s="119"/>
    </row>
    <row r="439" spans="1:12" ht="12" thickBot="1" x14ac:dyDescent="0.25">
      <c r="A439" s="115"/>
      <c r="B439" s="150"/>
      <c r="C439" s="152"/>
      <c r="D439" s="153"/>
      <c r="E439" s="154"/>
      <c r="F439" s="155"/>
      <c r="G439" s="153"/>
      <c r="H439" s="154"/>
      <c r="I439" s="155"/>
      <c r="J439" s="153"/>
      <c r="K439" s="154"/>
      <c r="L439" s="155"/>
    </row>
    <row r="440" spans="1:12" x14ac:dyDescent="0.2">
      <c r="A440" s="115"/>
      <c r="B440" s="150"/>
      <c r="C440" s="152"/>
      <c r="D440" s="161" t="s">
        <v>44</v>
      </c>
      <c r="E440" s="157" t="s">
        <v>45</v>
      </c>
      <c r="F440" s="159" t="s">
        <v>2</v>
      </c>
      <c r="G440" s="161" t="s">
        <v>44</v>
      </c>
      <c r="H440" s="157" t="s">
        <v>45</v>
      </c>
      <c r="I440" s="159" t="s">
        <v>2</v>
      </c>
      <c r="J440" s="156" t="s">
        <v>44</v>
      </c>
      <c r="K440" s="157" t="s">
        <v>45</v>
      </c>
      <c r="L440" s="159" t="s">
        <v>2</v>
      </c>
    </row>
    <row r="441" spans="1:12" ht="12" thickBot="1" x14ac:dyDescent="0.25">
      <c r="A441" s="115"/>
      <c r="B441" s="150"/>
      <c r="C441" s="152"/>
      <c r="D441" s="162"/>
      <c r="E441" s="158"/>
      <c r="F441" s="160"/>
      <c r="G441" s="162"/>
      <c r="H441" s="158"/>
      <c r="I441" s="160"/>
      <c r="J441" s="136"/>
      <c r="K441" s="158"/>
      <c r="L441" s="160"/>
    </row>
    <row r="442" spans="1:12" x14ac:dyDescent="0.2">
      <c r="A442" s="35"/>
      <c r="B442" s="36"/>
      <c r="C442" s="35" t="s">
        <v>149</v>
      </c>
      <c r="D442" s="3">
        <v>5</v>
      </c>
      <c r="E442" s="4">
        <v>0</v>
      </c>
      <c r="F442" s="18">
        <f>D442+E442</f>
        <v>5</v>
      </c>
      <c r="G442" s="3">
        <v>0</v>
      </c>
      <c r="H442" s="4">
        <v>0</v>
      </c>
      <c r="I442" s="18">
        <f>G442+H442</f>
        <v>0</v>
      </c>
      <c r="J442" s="3">
        <f t="shared" ref="J442:K445" si="105">D442+G442</f>
        <v>5</v>
      </c>
      <c r="K442" s="4">
        <f t="shared" si="105"/>
        <v>0</v>
      </c>
      <c r="L442" s="5">
        <f>J442+K442</f>
        <v>5</v>
      </c>
    </row>
    <row r="443" spans="1:12" x14ac:dyDescent="0.2">
      <c r="A443" s="39"/>
      <c r="B443" s="34"/>
      <c r="C443" s="39" t="s">
        <v>150</v>
      </c>
      <c r="D443" s="7">
        <v>12</v>
      </c>
      <c r="E443" s="8">
        <v>2</v>
      </c>
      <c r="F443" s="17">
        <f>D443+E443</f>
        <v>14</v>
      </c>
      <c r="G443" s="7">
        <v>0</v>
      </c>
      <c r="H443" s="8">
        <v>2</v>
      </c>
      <c r="I443" s="17">
        <f>G443+H443</f>
        <v>2</v>
      </c>
      <c r="J443" s="7">
        <f t="shared" si="105"/>
        <v>12</v>
      </c>
      <c r="K443" s="8">
        <f t="shared" si="105"/>
        <v>4</v>
      </c>
      <c r="L443" s="9">
        <f>J443+K443</f>
        <v>16</v>
      </c>
    </row>
    <row r="444" spans="1:12" x14ac:dyDescent="0.2">
      <c r="A444" s="39"/>
      <c r="B444" s="34"/>
      <c r="C444" s="39" t="s">
        <v>934</v>
      </c>
      <c r="D444" s="7">
        <v>0</v>
      </c>
      <c r="E444" s="8">
        <v>0</v>
      </c>
      <c r="F444" s="17">
        <f>D444+E444</f>
        <v>0</v>
      </c>
      <c r="G444" s="7">
        <v>3</v>
      </c>
      <c r="H444" s="8">
        <v>0</v>
      </c>
      <c r="I444" s="17">
        <f>G444+H444</f>
        <v>3</v>
      </c>
      <c r="J444" s="7">
        <f t="shared" si="105"/>
        <v>3</v>
      </c>
      <c r="K444" s="8">
        <f t="shared" si="105"/>
        <v>0</v>
      </c>
      <c r="L444" s="9">
        <f>J444+K444</f>
        <v>3</v>
      </c>
    </row>
    <row r="445" spans="1:12" x14ac:dyDescent="0.2">
      <c r="A445" s="39"/>
      <c r="B445" s="34"/>
      <c r="C445" s="39" t="s">
        <v>935</v>
      </c>
      <c r="D445" s="7">
        <v>0</v>
      </c>
      <c r="E445" s="8">
        <v>0</v>
      </c>
      <c r="F445" s="17">
        <f>D445+E445</f>
        <v>0</v>
      </c>
      <c r="G445" s="7">
        <v>3</v>
      </c>
      <c r="H445" s="8">
        <v>1</v>
      </c>
      <c r="I445" s="17">
        <f>G445+H445</f>
        <v>4</v>
      </c>
      <c r="J445" s="7">
        <f t="shared" si="105"/>
        <v>3</v>
      </c>
      <c r="K445" s="8">
        <f t="shared" si="105"/>
        <v>1</v>
      </c>
      <c r="L445" s="9">
        <f>J445+K445</f>
        <v>4</v>
      </c>
    </row>
    <row r="446" spans="1:12" x14ac:dyDescent="0.2">
      <c r="A446" s="39"/>
      <c r="B446" s="34"/>
      <c r="C446" s="66" t="s">
        <v>2</v>
      </c>
      <c r="D446" s="21">
        <f t="shared" ref="D446:L446" si="106">SUM(D402:D445)</f>
        <v>152</v>
      </c>
      <c r="E446" s="22">
        <f t="shared" si="106"/>
        <v>51</v>
      </c>
      <c r="F446" s="67">
        <f t="shared" si="106"/>
        <v>203</v>
      </c>
      <c r="G446" s="21">
        <f t="shared" si="106"/>
        <v>362</v>
      </c>
      <c r="H446" s="22">
        <f t="shared" si="106"/>
        <v>57</v>
      </c>
      <c r="I446" s="67">
        <f t="shared" si="106"/>
        <v>419</v>
      </c>
      <c r="J446" s="21">
        <f t="shared" si="106"/>
        <v>514</v>
      </c>
      <c r="K446" s="22">
        <f t="shared" si="106"/>
        <v>108</v>
      </c>
      <c r="L446" s="23">
        <f t="shared" si="106"/>
        <v>622</v>
      </c>
    </row>
    <row r="447" spans="1:12" x14ac:dyDescent="0.2">
      <c r="A447" s="65" t="s">
        <v>177</v>
      </c>
      <c r="B447" s="42"/>
      <c r="C447" s="41"/>
      <c r="D447" s="44"/>
      <c r="E447" s="45"/>
      <c r="F447" s="47"/>
      <c r="G447" s="44"/>
      <c r="H447" s="45"/>
      <c r="I447" s="47"/>
      <c r="J447" s="44"/>
      <c r="K447" s="45"/>
      <c r="L447" s="46"/>
    </row>
    <row r="448" spans="1:12" x14ac:dyDescent="0.2">
      <c r="A448" s="39"/>
      <c r="B448" s="34"/>
      <c r="C448" s="39" t="s">
        <v>124</v>
      </c>
      <c r="D448" s="7">
        <v>1</v>
      </c>
      <c r="E448" s="8">
        <v>3</v>
      </c>
      <c r="F448" s="17">
        <f t="shared" ref="F448:F456" si="107">D448+E448</f>
        <v>4</v>
      </c>
      <c r="G448" s="7">
        <v>1</v>
      </c>
      <c r="H448" s="8">
        <v>1</v>
      </c>
      <c r="I448" s="17">
        <f t="shared" ref="I448:I456" si="108">G448+H448</f>
        <v>2</v>
      </c>
      <c r="J448" s="7">
        <f t="shared" ref="J448:J456" si="109">D448+G448</f>
        <v>2</v>
      </c>
      <c r="K448" s="8">
        <f t="shared" ref="K448:K456" si="110">E448+H448</f>
        <v>4</v>
      </c>
      <c r="L448" s="9">
        <f t="shared" ref="L448:L456" si="111">J448+K448</f>
        <v>6</v>
      </c>
    </row>
    <row r="449" spans="1:12" x14ac:dyDescent="0.2">
      <c r="A449" s="39"/>
      <c r="B449" s="34"/>
      <c r="C449" s="39" t="s">
        <v>3</v>
      </c>
      <c r="D449" s="7">
        <v>0</v>
      </c>
      <c r="E449" s="8">
        <v>0</v>
      </c>
      <c r="F449" s="17">
        <f t="shared" si="107"/>
        <v>0</v>
      </c>
      <c r="G449" s="7">
        <v>0</v>
      </c>
      <c r="H449" s="8">
        <v>2</v>
      </c>
      <c r="I449" s="17">
        <f t="shared" si="108"/>
        <v>2</v>
      </c>
      <c r="J449" s="7">
        <f t="shared" si="109"/>
        <v>0</v>
      </c>
      <c r="K449" s="8">
        <f t="shared" si="110"/>
        <v>2</v>
      </c>
      <c r="L449" s="9">
        <f t="shared" si="111"/>
        <v>2</v>
      </c>
    </row>
    <row r="450" spans="1:12" x14ac:dyDescent="0.2">
      <c r="A450" s="39"/>
      <c r="B450" s="34"/>
      <c r="C450" s="39" t="s">
        <v>125</v>
      </c>
      <c r="D450" s="7">
        <v>0</v>
      </c>
      <c r="E450" s="8">
        <v>0</v>
      </c>
      <c r="F450" s="17">
        <f t="shared" si="107"/>
        <v>0</v>
      </c>
      <c r="G450" s="7">
        <v>1</v>
      </c>
      <c r="H450" s="8">
        <v>1</v>
      </c>
      <c r="I450" s="17">
        <f t="shared" si="108"/>
        <v>2</v>
      </c>
      <c r="J450" s="7">
        <f t="shared" si="109"/>
        <v>1</v>
      </c>
      <c r="K450" s="8">
        <f t="shared" si="110"/>
        <v>1</v>
      </c>
      <c r="L450" s="9">
        <f t="shared" si="111"/>
        <v>2</v>
      </c>
    </row>
    <row r="451" spans="1:12" x14ac:dyDescent="0.2">
      <c r="A451" s="39"/>
      <c r="B451" s="34"/>
      <c r="C451" s="39" t="s">
        <v>126</v>
      </c>
      <c r="D451" s="7">
        <v>0</v>
      </c>
      <c r="E451" s="8">
        <v>0</v>
      </c>
      <c r="F451" s="17">
        <f t="shared" si="107"/>
        <v>0</v>
      </c>
      <c r="G451" s="7">
        <v>1</v>
      </c>
      <c r="H451" s="8">
        <v>0</v>
      </c>
      <c r="I451" s="17">
        <f t="shared" si="108"/>
        <v>1</v>
      </c>
      <c r="J451" s="7">
        <f t="shared" si="109"/>
        <v>1</v>
      </c>
      <c r="K451" s="8">
        <f t="shared" si="110"/>
        <v>0</v>
      </c>
      <c r="L451" s="9">
        <f t="shared" si="111"/>
        <v>1</v>
      </c>
    </row>
    <row r="452" spans="1:12" x14ac:dyDescent="0.2">
      <c r="A452" s="39"/>
      <c r="B452" s="34"/>
      <c r="C452" s="39" t="s">
        <v>128</v>
      </c>
      <c r="D452" s="7">
        <v>0</v>
      </c>
      <c r="E452" s="8">
        <v>0</v>
      </c>
      <c r="F452" s="17">
        <f t="shared" si="107"/>
        <v>0</v>
      </c>
      <c r="G452" s="7">
        <v>1</v>
      </c>
      <c r="H452" s="8">
        <v>6</v>
      </c>
      <c r="I452" s="17">
        <f t="shared" si="108"/>
        <v>7</v>
      </c>
      <c r="J452" s="7">
        <f t="shared" si="109"/>
        <v>1</v>
      </c>
      <c r="K452" s="8">
        <f t="shared" si="110"/>
        <v>6</v>
      </c>
      <c r="L452" s="9">
        <f t="shared" si="111"/>
        <v>7</v>
      </c>
    </row>
    <row r="453" spans="1:12" x14ac:dyDescent="0.2">
      <c r="A453" s="39"/>
      <c r="B453" s="34"/>
      <c r="C453" s="39" t="s">
        <v>136</v>
      </c>
      <c r="D453" s="7">
        <v>0</v>
      </c>
      <c r="E453" s="8">
        <v>0</v>
      </c>
      <c r="F453" s="17">
        <f t="shared" si="107"/>
        <v>0</v>
      </c>
      <c r="G453" s="7">
        <v>1</v>
      </c>
      <c r="H453" s="8">
        <v>0</v>
      </c>
      <c r="I453" s="17">
        <f t="shared" si="108"/>
        <v>1</v>
      </c>
      <c r="J453" s="7">
        <f t="shared" si="109"/>
        <v>1</v>
      </c>
      <c r="K453" s="8">
        <f t="shared" si="110"/>
        <v>0</v>
      </c>
      <c r="L453" s="9">
        <f t="shared" si="111"/>
        <v>1</v>
      </c>
    </row>
    <row r="454" spans="1:12" x14ac:dyDescent="0.2">
      <c r="A454" s="39"/>
      <c r="B454" s="34"/>
      <c r="C454" s="39" t="s">
        <v>138</v>
      </c>
      <c r="D454" s="7">
        <v>1</v>
      </c>
      <c r="E454" s="8">
        <v>0</v>
      </c>
      <c r="F454" s="17">
        <f t="shared" si="107"/>
        <v>1</v>
      </c>
      <c r="G454" s="7">
        <v>0</v>
      </c>
      <c r="H454" s="8">
        <v>0</v>
      </c>
      <c r="I454" s="17">
        <f t="shared" si="108"/>
        <v>0</v>
      </c>
      <c r="J454" s="7">
        <f t="shared" si="109"/>
        <v>1</v>
      </c>
      <c r="K454" s="8">
        <f t="shared" si="110"/>
        <v>0</v>
      </c>
      <c r="L454" s="9">
        <f t="shared" si="111"/>
        <v>1</v>
      </c>
    </row>
    <row r="455" spans="1:12" x14ac:dyDescent="0.2">
      <c r="A455" s="39"/>
      <c r="B455" s="34"/>
      <c r="C455" s="39" t="s">
        <v>140</v>
      </c>
      <c r="D455" s="7">
        <v>6</v>
      </c>
      <c r="E455" s="8">
        <v>1</v>
      </c>
      <c r="F455" s="17">
        <f t="shared" si="107"/>
        <v>7</v>
      </c>
      <c r="G455" s="7">
        <v>1</v>
      </c>
      <c r="H455" s="8">
        <v>0</v>
      </c>
      <c r="I455" s="17">
        <f t="shared" si="108"/>
        <v>1</v>
      </c>
      <c r="J455" s="7">
        <f t="shared" si="109"/>
        <v>7</v>
      </c>
      <c r="K455" s="8">
        <f t="shared" si="110"/>
        <v>1</v>
      </c>
      <c r="L455" s="9">
        <f t="shared" si="111"/>
        <v>8</v>
      </c>
    </row>
    <row r="456" spans="1:12" x14ac:dyDescent="0.2">
      <c r="A456" s="39"/>
      <c r="B456" s="34"/>
      <c r="C456" s="39" t="s">
        <v>141</v>
      </c>
      <c r="D456" s="7">
        <v>0</v>
      </c>
      <c r="E456" s="8">
        <v>0</v>
      </c>
      <c r="F456" s="17">
        <f t="shared" si="107"/>
        <v>0</v>
      </c>
      <c r="G456" s="7">
        <v>1</v>
      </c>
      <c r="H456" s="8">
        <v>0</v>
      </c>
      <c r="I456" s="17">
        <f t="shared" si="108"/>
        <v>1</v>
      </c>
      <c r="J456" s="7">
        <f t="shared" si="109"/>
        <v>1</v>
      </c>
      <c r="K456" s="8">
        <f t="shared" si="110"/>
        <v>0</v>
      </c>
      <c r="L456" s="9">
        <f t="shared" si="111"/>
        <v>1</v>
      </c>
    </row>
    <row r="457" spans="1:12" x14ac:dyDescent="0.2">
      <c r="A457" s="39"/>
      <c r="B457" s="34"/>
      <c r="C457" s="66" t="s">
        <v>2</v>
      </c>
      <c r="D457" s="21">
        <f t="shared" ref="D457:L457" si="112">SUM(D447:D456)</f>
        <v>8</v>
      </c>
      <c r="E457" s="22">
        <f t="shared" si="112"/>
        <v>4</v>
      </c>
      <c r="F457" s="67">
        <f t="shared" si="112"/>
        <v>12</v>
      </c>
      <c r="G457" s="21">
        <f t="shared" si="112"/>
        <v>7</v>
      </c>
      <c r="H457" s="22">
        <f t="shared" si="112"/>
        <v>10</v>
      </c>
      <c r="I457" s="67">
        <f t="shared" si="112"/>
        <v>17</v>
      </c>
      <c r="J457" s="21">
        <f t="shared" si="112"/>
        <v>15</v>
      </c>
      <c r="K457" s="22">
        <f t="shared" si="112"/>
        <v>14</v>
      </c>
      <c r="L457" s="23">
        <f t="shared" si="112"/>
        <v>29</v>
      </c>
    </row>
    <row r="458" spans="1:12" x14ac:dyDescent="0.2">
      <c r="A458" s="65" t="s">
        <v>178</v>
      </c>
      <c r="B458" s="42"/>
      <c r="C458" s="41"/>
      <c r="D458" s="44"/>
      <c r="E458" s="45"/>
      <c r="F458" s="47"/>
      <c r="G458" s="44"/>
      <c r="H458" s="45"/>
      <c r="I458" s="47"/>
      <c r="J458" s="44"/>
      <c r="K458" s="45"/>
      <c r="L458" s="46"/>
    </row>
    <row r="459" spans="1:12" x14ac:dyDescent="0.2">
      <c r="A459" s="39"/>
      <c r="B459" s="34"/>
      <c r="C459" s="39" t="s">
        <v>124</v>
      </c>
      <c r="D459" s="7">
        <v>15</v>
      </c>
      <c r="E459" s="8">
        <v>2</v>
      </c>
      <c r="F459" s="17">
        <f t="shared" ref="F459:F476" si="113">D459+E459</f>
        <v>17</v>
      </c>
      <c r="G459" s="7">
        <v>37</v>
      </c>
      <c r="H459" s="8">
        <v>26</v>
      </c>
      <c r="I459" s="17">
        <f t="shared" ref="I459:I476" si="114">G459+H459</f>
        <v>63</v>
      </c>
      <c r="J459" s="7">
        <f t="shared" ref="J459:J476" si="115">D459+G459</f>
        <v>52</v>
      </c>
      <c r="K459" s="8">
        <f t="shared" ref="K459:K476" si="116">E459+H459</f>
        <v>28</v>
      </c>
      <c r="L459" s="9">
        <f t="shared" ref="L459:L476" si="117">J459+K459</f>
        <v>80</v>
      </c>
    </row>
    <row r="460" spans="1:12" x14ac:dyDescent="0.2">
      <c r="A460" s="39"/>
      <c r="B460" s="34"/>
      <c r="C460" s="39" t="s">
        <v>3</v>
      </c>
      <c r="D460" s="7">
        <v>0</v>
      </c>
      <c r="E460" s="8">
        <v>0</v>
      </c>
      <c r="F460" s="17">
        <f t="shared" si="113"/>
        <v>0</v>
      </c>
      <c r="G460" s="7">
        <v>18</v>
      </c>
      <c r="H460" s="8">
        <v>23</v>
      </c>
      <c r="I460" s="17">
        <f t="shared" si="114"/>
        <v>41</v>
      </c>
      <c r="J460" s="7">
        <f t="shared" si="115"/>
        <v>18</v>
      </c>
      <c r="K460" s="8">
        <f t="shared" si="116"/>
        <v>23</v>
      </c>
      <c r="L460" s="9">
        <f t="shared" si="117"/>
        <v>41</v>
      </c>
    </row>
    <row r="461" spans="1:12" x14ac:dyDescent="0.2">
      <c r="A461" s="39"/>
      <c r="B461" s="34"/>
      <c r="C461" s="39" t="s">
        <v>125</v>
      </c>
      <c r="D461" s="7">
        <v>0</v>
      </c>
      <c r="E461" s="8">
        <v>0</v>
      </c>
      <c r="F461" s="17">
        <f t="shared" si="113"/>
        <v>0</v>
      </c>
      <c r="G461" s="7">
        <v>7</v>
      </c>
      <c r="H461" s="8">
        <v>11</v>
      </c>
      <c r="I461" s="17">
        <f t="shared" si="114"/>
        <v>18</v>
      </c>
      <c r="J461" s="7">
        <f t="shared" si="115"/>
        <v>7</v>
      </c>
      <c r="K461" s="8">
        <f t="shared" si="116"/>
        <v>11</v>
      </c>
      <c r="L461" s="9">
        <f t="shared" si="117"/>
        <v>18</v>
      </c>
    </row>
    <row r="462" spans="1:12" x14ac:dyDescent="0.2">
      <c r="A462" s="39"/>
      <c r="B462" s="34"/>
      <c r="C462" s="39" t="s">
        <v>127</v>
      </c>
      <c r="D462" s="7">
        <v>0</v>
      </c>
      <c r="E462" s="8">
        <v>0</v>
      </c>
      <c r="F462" s="17">
        <f t="shared" si="113"/>
        <v>0</v>
      </c>
      <c r="G462" s="7">
        <v>27</v>
      </c>
      <c r="H462" s="8">
        <v>10</v>
      </c>
      <c r="I462" s="17">
        <f t="shared" si="114"/>
        <v>37</v>
      </c>
      <c r="J462" s="7">
        <f t="shared" si="115"/>
        <v>27</v>
      </c>
      <c r="K462" s="8">
        <f t="shared" si="116"/>
        <v>10</v>
      </c>
      <c r="L462" s="9">
        <f t="shared" si="117"/>
        <v>37</v>
      </c>
    </row>
    <row r="463" spans="1:12" x14ac:dyDescent="0.2">
      <c r="A463" s="39"/>
      <c r="B463" s="34"/>
      <c r="C463" s="39" t="s">
        <v>128</v>
      </c>
      <c r="D463" s="7">
        <v>0</v>
      </c>
      <c r="E463" s="8">
        <v>0</v>
      </c>
      <c r="F463" s="17">
        <f t="shared" si="113"/>
        <v>0</v>
      </c>
      <c r="G463" s="7">
        <v>31</v>
      </c>
      <c r="H463" s="8">
        <v>34</v>
      </c>
      <c r="I463" s="17">
        <f t="shared" si="114"/>
        <v>65</v>
      </c>
      <c r="J463" s="7">
        <f t="shared" si="115"/>
        <v>31</v>
      </c>
      <c r="K463" s="8">
        <f t="shared" si="116"/>
        <v>34</v>
      </c>
      <c r="L463" s="9">
        <f t="shared" si="117"/>
        <v>65</v>
      </c>
    </row>
    <row r="464" spans="1:12" x14ac:dyDescent="0.2">
      <c r="A464" s="39"/>
      <c r="B464" s="34"/>
      <c r="C464" s="39" t="s">
        <v>931</v>
      </c>
      <c r="D464" s="7">
        <v>0</v>
      </c>
      <c r="E464" s="8">
        <v>0</v>
      </c>
      <c r="F464" s="17">
        <f t="shared" si="113"/>
        <v>0</v>
      </c>
      <c r="G464" s="7">
        <v>1</v>
      </c>
      <c r="H464" s="8">
        <v>0</v>
      </c>
      <c r="I464" s="17">
        <f t="shared" si="114"/>
        <v>1</v>
      </c>
      <c r="J464" s="7">
        <f t="shared" si="115"/>
        <v>1</v>
      </c>
      <c r="K464" s="8">
        <f t="shared" si="116"/>
        <v>0</v>
      </c>
      <c r="L464" s="9">
        <f t="shared" si="117"/>
        <v>1</v>
      </c>
    </row>
    <row r="465" spans="1:12" x14ac:dyDescent="0.2">
      <c r="A465" s="39"/>
      <c r="B465" s="34"/>
      <c r="C465" s="39" t="s">
        <v>131</v>
      </c>
      <c r="D465" s="7">
        <v>1</v>
      </c>
      <c r="E465" s="8">
        <v>0</v>
      </c>
      <c r="F465" s="17">
        <f t="shared" si="113"/>
        <v>1</v>
      </c>
      <c r="G465" s="7">
        <v>0</v>
      </c>
      <c r="H465" s="8">
        <v>1</v>
      </c>
      <c r="I465" s="17">
        <f t="shared" si="114"/>
        <v>1</v>
      </c>
      <c r="J465" s="7">
        <f t="shared" si="115"/>
        <v>1</v>
      </c>
      <c r="K465" s="8">
        <f t="shared" si="116"/>
        <v>1</v>
      </c>
      <c r="L465" s="9">
        <f t="shared" si="117"/>
        <v>2</v>
      </c>
    </row>
    <row r="466" spans="1:12" x14ac:dyDescent="0.2">
      <c r="A466" s="39"/>
      <c r="B466" s="34"/>
      <c r="C466" s="39" t="s">
        <v>132</v>
      </c>
      <c r="D466" s="7">
        <v>0</v>
      </c>
      <c r="E466" s="8">
        <v>0</v>
      </c>
      <c r="F466" s="17">
        <f t="shared" si="113"/>
        <v>0</v>
      </c>
      <c r="G466" s="7">
        <v>0</v>
      </c>
      <c r="H466" s="8">
        <v>1</v>
      </c>
      <c r="I466" s="17">
        <f t="shared" si="114"/>
        <v>1</v>
      </c>
      <c r="J466" s="7">
        <f t="shared" si="115"/>
        <v>0</v>
      </c>
      <c r="K466" s="8">
        <f t="shared" si="116"/>
        <v>1</v>
      </c>
      <c r="L466" s="9">
        <f t="shared" si="117"/>
        <v>1</v>
      </c>
    </row>
    <row r="467" spans="1:12" x14ac:dyDescent="0.2">
      <c r="A467" s="39"/>
      <c r="B467" s="34"/>
      <c r="C467" s="39" t="s">
        <v>133</v>
      </c>
      <c r="D467" s="7">
        <v>0</v>
      </c>
      <c r="E467" s="8">
        <v>1</v>
      </c>
      <c r="F467" s="17">
        <f t="shared" si="113"/>
        <v>1</v>
      </c>
      <c r="G467" s="7">
        <v>0</v>
      </c>
      <c r="H467" s="8">
        <v>0</v>
      </c>
      <c r="I467" s="17">
        <f t="shared" si="114"/>
        <v>0</v>
      </c>
      <c r="J467" s="7">
        <f t="shared" si="115"/>
        <v>0</v>
      </c>
      <c r="K467" s="8">
        <f t="shared" si="116"/>
        <v>1</v>
      </c>
      <c r="L467" s="9">
        <f t="shared" si="117"/>
        <v>1</v>
      </c>
    </row>
    <row r="468" spans="1:12" x14ac:dyDescent="0.2">
      <c r="A468" s="39"/>
      <c r="B468" s="34"/>
      <c r="C468" s="39" t="s">
        <v>692</v>
      </c>
      <c r="D468" s="7">
        <v>0</v>
      </c>
      <c r="E468" s="8">
        <v>0</v>
      </c>
      <c r="F468" s="17">
        <f t="shared" si="113"/>
        <v>0</v>
      </c>
      <c r="G468" s="7">
        <v>1</v>
      </c>
      <c r="H468" s="8">
        <v>0</v>
      </c>
      <c r="I468" s="17">
        <f t="shared" si="114"/>
        <v>1</v>
      </c>
      <c r="J468" s="7">
        <f t="shared" si="115"/>
        <v>1</v>
      </c>
      <c r="K468" s="8">
        <f t="shared" si="116"/>
        <v>0</v>
      </c>
      <c r="L468" s="9">
        <f t="shared" si="117"/>
        <v>1</v>
      </c>
    </row>
    <row r="469" spans="1:12" x14ac:dyDescent="0.2">
      <c r="A469" s="39"/>
      <c r="B469" s="34"/>
      <c r="C469" s="39" t="s">
        <v>135</v>
      </c>
      <c r="D469" s="7">
        <v>3</v>
      </c>
      <c r="E469" s="8">
        <v>2</v>
      </c>
      <c r="F469" s="17">
        <f t="shared" si="113"/>
        <v>5</v>
      </c>
      <c r="G469" s="7">
        <v>0</v>
      </c>
      <c r="H469" s="8">
        <v>3</v>
      </c>
      <c r="I469" s="17">
        <f t="shared" si="114"/>
        <v>3</v>
      </c>
      <c r="J469" s="7">
        <f t="shared" si="115"/>
        <v>3</v>
      </c>
      <c r="K469" s="8">
        <f t="shared" si="116"/>
        <v>5</v>
      </c>
      <c r="L469" s="9">
        <f t="shared" si="117"/>
        <v>8</v>
      </c>
    </row>
    <row r="470" spans="1:12" x14ac:dyDescent="0.2">
      <c r="A470" s="39"/>
      <c r="B470" s="34"/>
      <c r="C470" s="39" t="s">
        <v>136</v>
      </c>
      <c r="D470" s="7">
        <v>4</v>
      </c>
      <c r="E470" s="8">
        <v>4</v>
      </c>
      <c r="F470" s="17">
        <f t="shared" si="113"/>
        <v>8</v>
      </c>
      <c r="G470" s="7">
        <v>2</v>
      </c>
      <c r="H470" s="8">
        <v>0</v>
      </c>
      <c r="I470" s="17">
        <f t="shared" si="114"/>
        <v>2</v>
      </c>
      <c r="J470" s="7">
        <f t="shared" si="115"/>
        <v>6</v>
      </c>
      <c r="K470" s="8">
        <f t="shared" si="116"/>
        <v>4</v>
      </c>
      <c r="L470" s="9">
        <f t="shared" si="117"/>
        <v>10</v>
      </c>
    </row>
    <row r="471" spans="1:12" x14ac:dyDescent="0.2">
      <c r="A471" s="39"/>
      <c r="B471" s="34"/>
      <c r="C471" s="39" t="s">
        <v>137</v>
      </c>
      <c r="D471" s="7">
        <v>1</v>
      </c>
      <c r="E471" s="8">
        <v>0</v>
      </c>
      <c r="F471" s="17">
        <f t="shared" si="113"/>
        <v>1</v>
      </c>
      <c r="G471" s="7">
        <v>6</v>
      </c>
      <c r="H471" s="8">
        <v>7</v>
      </c>
      <c r="I471" s="17">
        <f t="shared" si="114"/>
        <v>13</v>
      </c>
      <c r="J471" s="7">
        <f t="shared" si="115"/>
        <v>7</v>
      </c>
      <c r="K471" s="8">
        <f t="shared" si="116"/>
        <v>7</v>
      </c>
      <c r="L471" s="9">
        <f t="shared" si="117"/>
        <v>14</v>
      </c>
    </row>
    <row r="472" spans="1:12" x14ac:dyDescent="0.2">
      <c r="A472" s="39"/>
      <c r="B472" s="34"/>
      <c r="C472" s="39" t="s">
        <v>138</v>
      </c>
      <c r="D472" s="7">
        <v>4</v>
      </c>
      <c r="E472" s="8">
        <v>2</v>
      </c>
      <c r="F472" s="17">
        <f t="shared" si="113"/>
        <v>6</v>
      </c>
      <c r="G472" s="7">
        <v>3</v>
      </c>
      <c r="H472" s="8">
        <v>3</v>
      </c>
      <c r="I472" s="17">
        <f t="shared" si="114"/>
        <v>6</v>
      </c>
      <c r="J472" s="7">
        <f t="shared" si="115"/>
        <v>7</v>
      </c>
      <c r="K472" s="8">
        <f t="shared" si="116"/>
        <v>5</v>
      </c>
      <c r="L472" s="9">
        <f t="shared" si="117"/>
        <v>12</v>
      </c>
    </row>
    <row r="473" spans="1:12" x14ac:dyDescent="0.2">
      <c r="A473" s="39"/>
      <c r="B473" s="34"/>
      <c r="C473" s="39" t="s">
        <v>139</v>
      </c>
      <c r="D473" s="7">
        <v>4</v>
      </c>
      <c r="E473" s="8">
        <v>9</v>
      </c>
      <c r="F473" s="17">
        <f t="shared" si="113"/>
        <v>13</v>
      </c>
      <c r="G473" s="7">
        <v>5</v>
      </c>
      <c r="H473" s="8">
        <v>6</v>
      </c>
      <c r="I473" s="17">
        <f t="shared" si="114"/>
        <v>11</v>
      </c>
      <c r="J473" s="7">
        <f t="shared" si="115"/>
        <v>9</v>
      </c>
      <c r="K473" s="8">
        <f t="shared" si="116"/>
        <v>15</v>
      </c>
      <c r="L473" s="9">
        <f t="shared" si="117"/>
        <v>24</v>
      </c>
    </row>
    <row r="474" spans="1:12" x14ac:dyDescent="0.2">
      <c r="A474" s="39"/>
      <c r="B474" s="34"/>
      <c r="C474" s="39" t="s">
        <v>141</v>
      </c>
      <c r="D474" s="7">
        <v>0</v>
      </c>
      <c r="E474" s="8">
        <v>0</v>
      </c>
      <c r="F474" s="17">
        <f t="shared" si="113"/>
        <v>0</v>
      </c>
      <c r="G474" s="7">
        <v>5</v>
      </c>
      <c r="H474" s="8">
        <v>2</v>
      </c>
      <c r="I474" s="17">
        <f t="shared" si="114"/>
        <v>7</v>
      </c>
      <c r="J474" s="7">
        <f t="shared" si="115"/>
        <v>5</v>
      </c>
      <c r="K474" s="8">
        <f t="shared" si="116"/>
        <v>2</v>
      </c>
      <c r="L474" s="9">
        <f t="shared" si="117"/>
        <v>7</v>
      </c>
    </row>
    <row r="475" spans="1:12" x14ac:dyDescent="0.2">
      <c r="A475" s="39"/>
      <c r="B475" s="34"/>
      <c r="C475" s="39" t="s">
        <v>144</v>
      </c>
      <c r="D475" s="7">
        <v>1</v>
      </c>
      <c r="E475" s="8">
        <v>1</v>
      </c>
      <c r="F475" s="17">
        <f t="shared" si="113"/>
        <v>2</v>
      </c>
      <c r="G475" s="7">
        <v>0</v>
      </c>
      <c r="H475" s="8">
        <v>0</v>
      </c>
      <c r="I475" s="17">
        <f t="shared" si="114"/>
        <v>0</v>
      </c>
      <c r="J475" s="7">
        <f t="shared" si="115"/>
        <v>1</v>
      </c>
      <c r="K475" s="8">
        <f t="shared" si="116"/>
        <v>1</v>
      </c>
      <c r="L475" s="9">
        <f t="shared" si="117"/>
        <v>2</v>
      </c>
    </row>
    <row r="476" spans="1:12" ht="12" thickBot="1" x14ac:dyDescent="0.25">
      <c r="A476" s="52"/>
      <c r="B476" s="68"/>
      <c r="C476" s="52" t="s">
        <v>145</v>
      </c>
      <c r="D476" s="24">
        <v>1</v>
      </c>
      <c r="E476" s="25">
        <v>0</v>
      </c>
      <c r="F476" s="69">
        <f t="shared" si="113"/>
        <v>1</v>
      </c>
      <c r="G476" s="24">
        <v>0</v>
      </c>
      <c r="H476" s="25">
        <v>0</v>
      </c>
      <c r="I476" s="69">
        <f t="shared" si="114"/>
        <v>0</v>
      </c>
      <c r="J476" s="24">
        <f t="shared" si="115"/>
        <v>1</v>
      </c>
      <c r="K476" s="25">
        <f t="shared" si="116"/>
        <v>0</v>
      </c>
      <c r="L476" s="26">
        <f t="shared" si="117"/>
        <v>1</v>
      </c>
    </row>
    <row r="482" spans="1:12" ht="12" x14ac:dyDescent="0.2">
      <c r="A482" s="85" t="s">
        <v>109</v>
      </c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</row>
    <row r="483" spans="1:12" x14ac:dyDescent="0.2">
      <c r="A483" s="86" t="s">
        <v>116</v>
      </c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</row>
    <row r="484" spans="1:12" x14ac:dyDescent="0.2">
      <c r="A484" s="86" t="s">
        <v>1066</v>
      </c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</row>
    <row r="485" spans="1:12" ht="12" thickBot="1" x14ac:dyDescent="0.25"/>
    <row r="486" spans="1:12" x14ac:dyDescent="0.2">
      <c r="A486" s="113" t="s">
        <v>41</v>
      </c>
      <c r="B486" s="149"/>
      <c r="C486" s="151" t="s">
        <v>43</v>
      </c>
      <c r="D486" s="117" t="s">
        <v>355</v>
      </c>
      <c r="E486" s="118"/>
      <c r="F486" s="119"/>
      <c r="G486" s="117" t="s">
        <v>42</v>
      </c>
      <c r="H486" s="118"/>
      <c r="I486" s="119"/>
      <c r="J486" s="117" t="s">
        <v>2</v>
      </c>
      <c r="K486" s="118"/>
      <c r="L486" s="119"/>
    </row>
    <row r="487" spans="1:12" ht="12" thickBot="1" x14ac:dyDescent="0.25">
      <c r="A487" s="115"/>
      <c r="B487" s="150"/>
      <c r="C487" s="152"/>
      <c r="D487" s="153"/>
      <c r="E487" s="154"/>
      <c r="F487" s="155"/>
      <c r="G487" s="153"/>
      <c r="H487" s="154"/>
      <c r="I487" s="155"/>
      <c r="J487" s="153"/>
      <c r="K487" s="154"/>
      <c r="L487" s="155"/>
    </row>
    <row r="488" spans="1:12" x14ac:dyDescent="0.2">
      <c r="A488" s="115"/>
      <c r="B488" s="150"/>
      <c r="C488" s="152"/>
      <c r="D488" s="161" t="s">
        <v>44</v>
      </c>
      <c r="E488" s="157" t="s">
        <v>45</v>
      </c>
      <c r="F488" s="159" t="s">
        <v>2</v>
      </c>
      <c r="G488" s="161" t="s">
        <v>44</v>
      </c>
      <c r="H488" s="157" t="s">
        <v>45</v>
      </c>
      <c r="I488" s="159" t="s">
        <v>2</v>
      </c>
      <c r="J488" s="156" t="s">
        <v>44</v>
      </c>
      <c r="K488" s="157" t="s">
        <v>45</v>
      </c>
      <c r="L488" s="159" t="s">
        <v>2</v>
      </c>
    </row>
    <row r="489" spans="1:12" ht="12" thickBot="1" x14ac:dyDescent="0.25">
      <c r="A489" s="115"/>
      <c r="B489" s="150"/>
      <c r="C489" s="152"/>
      <c r="D489" s="162"/>
      <c r="E489" s="158"/>
      <c r="F489" s="160"/>
      <c r="G489" s="162"/>
      <c r="H489" s="158"/>
      <c r="I489" s="160"/>
      <c r="J489" s="136"/>
      <c r="K489" s="158"/>
      <c r="L489" s="160"/>
    </row>
    <row r="490" spans="1:12" x14ac:dyDescent="0.2">
      <c r="A490" s="35"/>
      <c r="B490" s="36"/>
      <c r="C490" s="35" t="s">
        <v>147</v>
      </c>
      <c r="D490" s="3">
        <v>1</v>
      </c>
      <c r="E490" s="4">
        <v>1</v>
      </c>
      <c r="F490" s="18">
        <f>D490+E490</f>
        <v>2</v>
      </c>
      <c r="G490" s="3">
        <v>0</v>
      </c>
      <c r="H490" s="4">
        <v>0</v>
      </c>
      <c r="I490" s="18">
        <f>G490+H490</f>
        <v>0</v>
      </c>
      <c r="J490" s="3">
        <f t="shared" ref="J490:K493" si="118">D490+G490</f>
        <v>1</v>
      </c>
      <c r="K490" s="4">
        <f t="shared" si="118"/>
        <v>1</v>
      </c>
      <c r="L490" s="5">
        <f>J490+K490</f>
        <v>2</v>
      </c>
    </row>
    <row r="491" spans="1:12" x14ac:dyDescent="0.2">
      <c r="A491" s="39"/>
      <c r="B491" s="34"/>
      <c r="C491" s="39" t="s">
        <v>148</v>
      </c>
      <c r="D491" s="7">
        <v>2</v>
      </c>
      <c r="E491" s="8">
        <v>1</v>
      </c>
      <c r="F491" s="17">
        <f>D491+E491</f>
        <v>3</v>
      </c>
      <c r="G491" s="7">
        <v>0</v>
      </c>
      <c r="H491" s="8">
        <v>0</v>
      </c>
      <c r="I491" s="17">
        <f>G491+H491</f>
        <v>0</v>
      </c>
      <c r="J491" s="7">
        <f t="shared" si="118"/>
        <v>2</v>
      </c>
      <c r="K491" s="8">
        <f t="shared" si="118"/>
        <v>1</v>
      </c>
      <c r="L491" s="9">
        <f>J491+K491</f>
        <v>3</v>
      </c>
    </row>
    <row r="492" spans="1:12" x14ac:dyDescent="0.2">
      <c r="A492" s="39"/>
      <c r="B492" s="34"/>
      <c r="C492" s="39" t="s">
        <v>150</v>
      </c>
      <c r="D492" s="7">
        <v>2</v>
      </c>
      <c r="E492" s="8">
        <v>0</v>
      </c>
      <c r="F492" s="17">
        <f>D492+E492</f>
        <v>2</v>
      </c>
      <c r="G492" s="7">
        <v>0</v>
      </c>
      <c r="H492" s="8">
        <v>0</v>
      </c>
      <c r="I492" s="17">
        <f>G492+H492</f>
        <v>0</v>
      </c>
      <c r="J492" s="7">
        <f t="shared" si="118"/>
        <v>2</v>
      </c>
      <c r="K492" s="8">
        <f t="shared" si="118"/>
        <v>0</v>
      </c>
      <c r="L492" s="9">
        <f>J492+K492</f>
        <v>2</v>
      </c>
    </row>
    <row r="493" spans="1:12" x14ac:dyDescent="0.2">
      <c r="A493" s="39"/>
      <c r="B493" s="34"/>
      <c r="C493" s="39" t="s">
        <v>934</v>
      </c>
      <c r="D493" s="7">
        <v>0</v>
      </c>
      <c r="E493" s="8">
        <v>0</v>
      </c>
      <c r="F493" s="17">
        <f>D493+E493</f>
        <v>0</v>
      </c>
      <c r="G493" s="7">
        <v>1</v>
      </c>
      <c r="H493" s="8">
        <v>0</v>
      </c>
      <c r="I493" s="17">
        <f>G493+H493</f>
        <v>1</v>
      </c>
      <c r="J493" s="7">
        <f t="shared" si="118"/>
        <v>1</v>
      </c>
      <c r="K493" s="8">
        <f t="shared" si="118"/>
        <v>0</v>
      </c>
      <c r="L493" s="9">
        <f>J493+K493</f>
        <v>1</v>
      </c>
    </row>
    <row r="494" spans="1:12" x14ac:dyDescent="0.2">
      <c r="A494" s="39"/>
      <c r="B494" s="34"/>
      <c r="C494" s="66" t="s">
        <v>2</v>
      </c>
      <c r="D494" s="21">
        <f t="shared" ref="D494:L494" si="119">SUM(D458:D493)</f>
        <v>39</v>
      </c>
      <c r="E494" s="22">
        <f t="shared" si="119"/>
        <v>23</v>
      </c>
      <c r="F494" s="67">
        <f t="shared" si="119"/>
        <v>62</v>
      </c>
      <c r="G494" s="21">
        <f t="shared" si="119"/>
        <v>144</v>
      </c>
      <c r="H494" s="22">
        <f t="shared" si="119"/>
        <v>127</v>
      </c>
      <c r="I494" s="67">
        <f t="shared" si="119"/>
        <v>271</v>
      </c>
      <c r="J494" s="21">
        <f t="shared" si="119"/>
        <v>183</v>
      </c>
      <c r="K494" s="22">
        <f t="shared" si="119"/>
        <v>150</v>
      </c>
      <c r="L494" s="23">
        <f t="shared" si="119"/>
        <v>333</v>
      </c>
    </row>
    <row r="495" spans="1:12" x14ac:dyDescent="0.2">
      <c r="A495" s="65" t="s">
        <v>179</v>
      </c>
      <c r="B495" s="42"/>
      <c r="C495" s="41"/>
      <c r="D495" s="44"/>
      <c r="E495" s="45"/>
      <c r="F495" s="47"/>
      <c r="G495" s="44"/>
      <c r="H495" s="45"/>
      <c r="I495" s="47"/>
      <c r="J495" s="44"/>
      <c r="K495" s="45"/>
      <c r="L495" s="46"/>
    </row>
    <row r="496" spans="1:12" x14ac:dyDescent="0.2">
      <c r="A496" s="39"/>
      <c r="B496" s="34"/>
      <c r="C496" s="39" t="s">
        <v>124</v>
      </c>
      <c r="D496" s="7">
        <v>4</v>
      </c>
      <c r="E496" s="8">
        <v>1</v>
      </c>
      <c r="F496" s="17">
        <f t="shared" ref="F496:F506" si="120">D496+E496</f>
        <v>5</v>
      </c>
      <c r="G496" s="7">
        <v>6</v>
      </c>
      <c r="H496" s="8">
        <v>16</v>
      </c>
      <c r="I496" s="17">
        <f t="shared" ref="I496:I506" si="121">G496+H496</f>
        <v>22</v>
      </c>
      <c r="J496" s="7">
        <f t="shared" ref="J496:J506" si="122">D496+G496</f>
        <v>10</v>
      </c>
      <c r="K496" s="8">
        <f t="shared" ref="K496:K506" si="123">E496+H496</f>
        <v>17</v>
      </c>
      <c r="L496" s="9">
        <f t="shared" ref="L496:L506" si="124">J496+K496</f>
        <v>27</v>
      </c>
    </row>
    <row r="497" spans="1:12" x14ac:dyDescent="0.2">
      <c r="A497" s="39"/>
      <c r="B497" s="34"/>
      <c r="C497" s="39" t="s">
        <v>3</v>
      </c>
      <c r="D497" s="7">
        <v>0</v>
      </c>
      <c r="E497" s="8">
        <v>0</v>
      </c>
      <c r="F497" s="17">
        <f t="shared" si="120"/>
        <v>0</v>
      </c>
      <c r="G497" s="7">
        <v>5</v>
      </c>
      <c r="H497" s="8">
        <v>16</v>
      </c>
      <c r="I497" s="17">
        <f t="shared" si="121"/>
        <v>21</v>
      </c>
      <c r="J497" s="7">
        <f t="shared" si="122"/>
        <v>5</v>
      </c>
      <c r="K497" s="8">
        <f t="shared" si="123"/>
        <v>16</v>
      </c>
      <c r="L497" s="9">
        <f t="shared" si="124"/>
        <v>21</v>
      </c>
    </row>
    <row r="498" spans="1:12" x14ac:dyDescent="0.2">
      <c r="A498" s="39"/>
      <c r="B498" s="34"/>
      <c r="C498" s="39" t="s">
        <v>125</v>
      </c>
      <c r="D498" s="7">
        <v>0</v>
      </c>
      <c r="E498" s="8">
        <v>0</v>
      </c>
      <c r="F498" s="17">
        <f t="shared" si="120"/>
        <v>0</v>
      </c>
      <c r="G498" s="7">
        <v>1</v>
      </c>
      <c r="H498" s="8">
        <v>3</v>
      </c>
      <c r="I498" s="17">
        <f t="shared" si="121"/>
        <v>4</v>
      </c>
      <c r="J498" s="7">
        <f t="shared" si="122"/>
        <v>1</v>
      </c>
      <c r="K498" s="8">
        <f t="shared" si="123"/>
        <v>3</v>
      </c>
      <c r="L498" s="9">
        <f t="shared" si="124"/>
        <v>4</v>
      </c>
    </row>
    <row r="499" spans="1:12" x14ac:dyDescent="0.2">
      <c r="A499" s="39"/>
      <c r="B499" s="34"/>
      <c r="C499" s="39" t="s">
        <v>127</v>
      </c>
      <c r="D499" s="7">
        <v>0</v>
      </c>
      <c r="E499" s="8">
        <v>0</v>
      </c>
      <c r="F499" s="17">
        <f t="shared" si="120"/>
        <v>0</v>
      </c>
      <c r="G499" s="7">
        <v>1</v>
      </c>
      <c r="H499" s="8">
        <v>0</v>
      </c>
      <c r="I499" s="17">
        <f t="shared" si="121"/>
        <v>1</v>
      </c>
      <c r="J499" s="7">
        <f t="shared" si="122"/>
        <v>1</v>
      </c>
      <c r="K499" s="8">
        <f t="shared" si="123"/>
        <v>0</v>
      </c>
      <c r="L499" s="9">
        <f t="shared" si="124"/>
        <v>1</v>
      </c>
    </row>
    <row r="500" spans="1:12" x14ac:dyDescent="0.2">
      <c r="A500" s="39"/>
      <c r="B500" s="34"/>
      <c r="C500" s="39" t="s">
        <v>128</v>
      </c>
      <c r="D500" s="7">
        <v>0</v>
      </c>
      <c r="E500" s="8">
        <v>0</v>
      </c>
      <c r="F500" s="17">
        <f t="shared" si="120"/>
        <v>0</v>
      </c>
      <c r="G500" s="7">
        <v>5</v>
      </c>
      <c r="H500" s="8">
        <v>14</v>
      </c>
      <c r="I500" s="17">
        <f t="shared" si="121"/>
        <v>19</v>
      </c>
      <c r="J500" s="7">
        <f t="shared" si="122"/>
        <v>5</v>
      </c>
      <c r="K500" s="8">
        <f t="shared" si="123"/>
        <v>14</v>
      </c>
      <c r="L500" s="9">
        <f t="shared" si="124"/>
        <v>19</v>
      </c>
    </row>
    <row r="501" spans="1:12" x14ac:dyDescent="0.2">
      <c r="A501" s="39"/>
      <c r="B501" s="34"/>
      <c r="C501" s="39" t="s">
        <v>692</v>
      </c>
      <c r="D501" s="7">
        <v>0</v>
      </c>
      <c r="E501" s="8">
        <v>0</v>
      </c>
      <c r="F501" s="17">
        <f t="shared" si="120"/>
        <v>0</v>
      </c>
      <c r="G501" s="7">
        <v>0</v>
      </c>
      <c r="H501" s="8">
        <v>2</v>
      </c>
      <c r="I501" s="17">
        <f t="shared" si="121"/>
        <v>2</v>
      </c>
      <c r="J501" s="7">
        <f t="shared" si="122"/>
        <v>0</v>
      </c>
      <c r="K501" s="8">
        <f t="shared" si="123"/>
        <v>2</v>
      </c>
      <c r="L501" s="9">
        <f t="shared" si="124"/>
        <v>2</v>
      </c>
    </row>
    <row r="502" spans="1:12" x14ac:dyDescent="0.2">
      <c r="A502" s="39"/>
      <c r="B502" s="34"/>
      <c r="C502" s="39" t="s">
        <v>136</v>
      </c>
      <c r="D502" s="7">
        <v>1</v>
      </c>
      <c r="E502" s="8">
        <v>3</v>
      </c>
      <c r="F502" s="17">
        <f t="shared" si="120"/>
        <v>4</v>
      </c>
      <c r="G502" s="7">
        <v>0</v>
      </c>
      <c r="H502" s="8">
        <v>0</v>
      </c>
      <c r="I502" s="17">
        <f t="shared" si="121"/>
        <v>0</v>
      </c>
      <c r="J502" s="7">
        <f t="shared" si="122"/>
        <v>1</v>
      </c>
      <c r="K502" s="8">
        <f t="shared" si="123"/>
        <v>3</v>
      </c>
      <c r="L502" s="9">
        <f t="shared" si="124"/>
        <v>4</v>
      </c>
    </row>
    <row r="503" spans="1:12" x14ac:dyDescent="0.2">
      <c r="A503" s="39"/>
      <c r="B503" s="34"/>
      <c r="C503" s="39" t="s">
        <v>137</v>
      </c>
      <c r="D503" s="7">
        <v>0</v>
      </c>
      <c r="E503" s="8">
        <v>0</v>
      </c>
      <c r="F503" s="17">
        <f t="shared" si="120"/>
        <v>0</v>
      </c>
      <c r="G503" s="7">
        <v>2</v>
      </c>
      <c r="H503" s="8">
        <v>6</v>
      </c>
      <c r="I503" s="17">
        <f t="shared" si="121"/>
        <v>8</v>
      </c>
      <c r="J503" s="7">
        <f t="shared" si="122"/>
        <v>2</v>
      </c>
      <c r="K503" s="8">
        <f t="shared" si="123"/>
        <v>6</v>
      </c>
      <c r="L503" s="9">
        <f t="shared" si="124"/>
        <v>8</v>
      </c>
    </row>
    <row r="504" spans="1:12" x14ac:dyDescent="0.2">
      <c r="A504" s="39"/>
      <c r="B504" s="34"/>
      <c r="C504" s="39" t="s">
        <v>138</v>
      </c>
      <c r="D504" s="7">
        <v>1</v>
      </c>
      <c r="E504" s="8">
        <v>0</v>
      </c>
      <c r="F504" s="17">
        <f t="shared" si="120"/>
        <v>1</v>
      </c>
      <c r="G504" s="7">
        <v>0</v>
      </c>
      <c r="H504" s="8">
        <v>0</v>
      </c>
      <c r="I504" s="17">
        <f t="shared" si="121"/>
        <v>0</v>
      </c>
      <c r="J504" s="7">
        <f t="shared" si="122"/>
        <v>1</v>
      </c>
      <c r="K504" s="8">
        <f t="shared" si="123"/>
        <v>0</v>
      </c>
      <c r="L504" s="9">
        <f t="shared" si="124"/>
        <v>1</v>
      </c>
    </row>
    <row r="505" spans="1:12" x14ac:dyDescent="0.2">
      <c r="A505" s="39"/>
      <c r="B505" s="34"/>
      <c r="C505" s="39" t="s">
        <v>139</v>
      </c>
      <c r="D505" s="7">
        <v>3</v>
      </c>
      <c r="E505" s="8">
        <v>5</v>
      </c>
      <c r="F505" s="17">
        <f t="shared" si="120"/>
        <v>8</v>
      </c>
      <c r="G505" s="7">
        <v>2</v>
      </c>
      <c r="H505" s="8">
        <v>2</v>
      </c>
      <c r="I505" s="17">
        <f t="shared" si="121"/>
        <v>4</v>
      </c>
      <c r="J505" s="7">
        <f t="shared" si="122"/>
        <v>5</v>
      </c>
      <c r="K505" s="8">
        <f t="shared" si="123"/>
        <v>7</v>
      </c>
      <c r="L505" s="9">
        <f t="shared" si="124"/>
        <v>12</v>
      </c>
    </row>
    <row r="506" spans="1:12" x14ac:dyDescent="0.2">
      <c r="A506" s="39"/>
      <c r="B506" s="34"/>
      <c r="C506" s="39" t="s">
        <v>934</v>
      </c>
      <c r="D506" s="7">
        <v>0</v>
      </c>
      <c r="E506" s="8">
        <v>0</v>
      </c>
      <c r="F506" s="17">
        <f t="shared" si="120"/>
        <v>0</v>
      </c>
      <c r="G506" s="7">
        <v>3</v>
      </c>
      <c r="H506" s="8">
        <v>1</v>
      </c>
      <c r="I506" s="17">
        <f t="shared" si="121"/>
        <v>4</v>
      </c>
      <c r="J506" s="7">
        <f t="shared" si="122"/>
        <v>3</v>
      </c>
      <c r="K506" s="8">
        <f t="shared" si="123"/>
        <v>1</v>
      </c>
      <c r="L506" s="9">
        <f t="shared" si="124"/>
        <v>4</v>
      </c>
    </row>
    <row r="507" spans="1:12" x14ac:dyDescent="0.2">
      <c r="A507" s="39"/>
      <c r="B507" s="34"/>
      <c r="C507" s="66" t="s">
        <v>2</v>
      </c>
      <c r="D507" s="21">
        <f t="shared" ref="D507:L507" si="125">SUM(D495:D506)</f>
        <v>9</v>
      </c>
      <c r="E507" s="22">
        <f t="shared" si="125"/>
        <v>9</v>
      </c>
      <c r="F507" s="67">
        <f t="shared" si="125"/>
        <v>18</v>
      </c>
      <c r="G507" s="21">
        <f t="shared" si="125"/>
        <v>25</v>
      </c>
      <c r="H507" s="22">
        <f t="shared" si="125"/>
        <v>60</v>
      </c>
      <c r="I507" s="67">
        <f t="shared" si="125"/>
        <v>85</v>
      </c>
      <c r="J507" s="21">
        <f t="shared" si="125"/>
        <v>34</v>
      </c>
      <c r="K507" s="22">
        <f t="shared" si="125"/>
        <v>69</v>
      </c>
      <c r="L507" s="23">
        <f t="shared" si="125"/>
        <v>103</v>
      </c>
    </row>
    <row r="508" spans="1:12" x14ac:dyDescent="0.2">
      <c r="A508" s="65" t="s">
        <v>180</v>
      </c>
      <c r="B508" s="42"/>
      <c r="C508" s="41"/>
      <c r="D508" s="44"/>
      <c r="E508" s="45"/>
      <c r="F508" s="47"/>
      <c r="G508" s="44"/>
      <c r="H508" s="45"/>
      <c r="I508" s="47"/>
      <c r="J508" s="44"/>
      <c r="K508" s="45"/>
      <c r="L508" s="46"/>
    </row>
    <row r="509" spans="1:12" x14ac:dyDescent="0.2">
      <c r="A509" s="39"/>
      <c r="B509" s="34"/>
      <c r="C509" s="39" t="s">
        <v>124</v>
      </c>
      <c r="D509" s="7">
        <v>9</v>
      </c>
      <c r="E509" s="8">
        <v>8</v>
      </c>
      <c r="F509" s="17">
        <f t="shared" ref="F509:F524" si="126">D509+E509</f>
        <v>17</v>
      </c>
      <c r="G509" s="7">
        <v>14</v>
      </c>
      <c r="H509" s="8">
        <v>4</v>
      </c>
      <c r="I509" s="17">
        <f t="shared" ref="I509:I524" si="127">G509+H509</f>
        <v>18</v>
      </c>
      <c r="J509" s="7">
        <f t="shared" ref="J509:J524" si="128">D509+G509</f>
        <v>23</v>
      </c>
      <c r="K509" s="8">
        <f t="shared" ref="K509:K524" si="129">E509+H509</f>
        <v>12</v>
      </c>
      <c r="L509" s="9">
        <f t="shared" ref="L509:L524" si="130">J509+K509</f>
        <v>35</v>
      </c>
    </row>
    <row r="510" spans="1:12" x14ac:dyDescent="0.2">
      <c r="A510" s="39"/>
      <c r="B510" s="34"/>
      <c r="C510" s="39" t="s">
        <v>3</v>
      </c>
      <c r="D510" s="7">
        <v>0</v>
      </c>
      <c r="E510" s="8">
        <v>0</v>
      </c>
      <c r="F510" s="17">
        <f t="shared" si="126"/>
        <v>0</v>
      </c>
      <c r="G510" s="7">
        <v>6</v>
      </c>
      <c r="H510" s="8">
        <v>18</v>
      </c>
      <c r="I510" s="17">
        <f t="shared" si="127"/>
        <v>24</v>
      </c>
      <c r="J510" s="7">
        <f t="shared" si="128"/>
        <v>6</v>
      </c>
      <c r="K510" s="8">
        <f t="shared" si="129"/>
        <v>18</v>
      </c>
      <c r="L510" s="9">
        <f t="shared" si="130"/>
        <v>24</v>
      </c>
    </row>
    <row r="511" spans="1:12" x14ac:dyDescent="0.2">
      <c r="A511" s="39"/>
      <c r="B511" s="34"/>
      <c r="C511" s="39" t="s">
        <v>125</v>
      </c>
      <c r="D511" s="7">
        <v>0</v>
      </c>
      <c r="E511" s="8">
        <v>0</v>
      </c>
      <c r="F511" s="17">
        <f t="shared" si="126"/>
        <v>0</v>
      </c>
      <c r="G511" s="7">
        <v>3</v>
      </c>
      <c r="H511" s="8">
        <v>10</v>
      </c>
      <c r="I511" s="17">
        <f t="shared" si="127"/>
        <v>13</v>
      </c>
      <c r="J511" s="7">
        <f t="shared" si="128"/>
        <v>3</v>
      </c>
      <c r="K511" s="8">
        <f t="shared" si="129"/>
        <v>10</v>
      </c>
      <c r="L511" s="9">
        <f t="shared" si="130"/>
        <v>13</v>
      </c>
    </row>
    <row r="512" spans="1:12" x14ac:dyDescent="0.2">
      <c r="A512" s="39"/>
      <c r="B512" s="34"/>
      <c r="C512" s="39" t="s">
        <v>126</v>
      </c>
      <c r="D512" s="7">
        <v>0</v>
      </c>
      <c r="E512" s="8">
        <v>0</v>
      </c>
      <c r="F512" s="17">
        <f t="shared" si="126"/>
        <v>0</v>
      </c>
      <c r="G512" s="7">
        <v>3</v>
      </c>
      <c r="H512" s="8">
        <v>1</v>
      </c>
      <c r="I512" s="17">
        <f t="shared" si="127"/>
        <v>4</v>
      </c>
      <c r="J512" s="7">
        <f t="shared" si="128"/>
        <v>3</v>
      </c>
      <c r="K512" s="8">
        <f t="shared" si="129"/>
        <v>1</v>
      </c>
      <c r="L512" s="9">
        <f t="shared" si="130"/>
        <v>4</v>
      </c>
    </row>
    <row r="513" spans="1:12" x14ac:dyDescent="0.2">
      <c r="A513" s="39"/>
      <c r="B513" s="34"/>
      <c r="C513" s="39" t="s">
        <v>128</v>
      </c>
      <c r="D513" s="7">
        <v>0</v>
      </c>
      <c r="E513" s="8">
        <v>0</v>
      </c>
      <c r="F513" s="17">
        <f t="shared" si="126"/>
        <v>0</v>
      </c>
      <c r="G513" s="7">
        <v>4</v>
      </c>
      <c r="H513" s="8">
        <v>26</v>
      </c>
      <c r="I513" s="17">
        <f t="shared" si="127"/>
        <v>30</v>
      </c>
      <c r="J513" s="7">
        <f t="shared" si="128"/>
        <v>4</v>
      </c>
      <c r="K513" s="8">
        <f t="shared" si="129"/>
        <v>26</v>
      </c>
      <c r="L513" s="9">
        <f t="shared" si="130"/>
        <v>30</v>
      </c>
    </row>
    <row r="514" spans="1:12" x14ac:dyDescent="0.2">
      <c r="A514" s="39"/>
      <c r="B514" s="34"/>
      <c r="C514" s="39" t="s">
        <v>931</v>
      </c>
      <c r="D514" s="7">
        <v>0</v>
      </c>
      <c r="E514" s="8">
        <v>0</v>
      </c>
      <c r="F514" s="17">
        <f t="shared" si="126"/>
        <v>0</v>
      </c>
      <c r="G514" s="7">
        <v>2</v>
      </c>
      <c r="H514" s="8">
        <v>2</v>
      </c>
      <c r="I514" s="17">
        <f t="shared" si="127"/>
        <v>4</v>
      </c>
      <c r="J514" s="7">
        <f t="shared" si="128"/>
        <v>2</v>
      </c>
      <c r="K514" s="8">
        <f t="shared" si="129"/>
        <v>2</v>
      </c>
      <c r="L514" s="9">
        <f t="shared" si="130"/>
        <v>4</v>
      </c>
    </row>
    <row r="515" spans="1:12" x14ac:dyDescent="0.2">
      <c r="A515" s="39"/>
      <c r="B515" s="34"/>
      <c r="C515" s="39" t="s">
        <v>131</v>
      </c>
      <c r="D515" s="7">
        <v>1</v>
      </c>
      <c r="E515" s="8">
        <v>0</v>
      </c>
      <c r="F515" s="17">
        <f t="shared" si="126"/>
        <v>1</v>
      </c>
      <c r="G515" s="7">
        <v>0</v>
      </c>
      <c r="H515" s="8">
        <v>0</v>
      </c>
      <c r="I515" s="17">
        <f t="shared" si="127"/>
        <v>0</v>
      </c>
      <c r="J515" s="7">
        <f t="shared" si="128"/>
        <v>1</v>
      </c>
      <c r="K515" s="8">
        <f t="shared" si="129"/>
        <v>0</v>
      </c>
      <c r="L515" s="9">
        <f t="shared" si="130"/>
        <v>1</v>
      </c>
    </row>
    <row r="516" spans="1:12" x14ac:dyDescent="0.2">
      <c r="A516" s="39"/>
      <c r="B516" s="34"/>
      <c r="C516" s="39" t="s">
        <v>135</v>
      </c>
      <c r="D516" s="7">
        <v>3</v>
      </c>
      <c r="E516" s="8">
        <v>0</v>
      </c>
      <c r="F516" s="17">
        <f t="shared" si="126"/>
        <v>3</v>
      </c>
      <c r="G516" s="7">
        <v>1</v>
      </c>
      <c r="H516" s="8">
        <v>1</v>
      </c>
      <c r="I516" s="17">
        <f t="shared" si="127"/>
        <v>2</v>
      </c>
      <c r="J516" s="7">
        <f t="shared" si="128"/>
        <v>4</v>
      </c>
      <c r="K516" s="8">
        <f t="shared" si="129"/>
        <v>1</v>
      </c>
      <c r="L516" s="9">
        <f t="shared" si="130"/>
        <v>5</v>
      </c>
    </row>
    <row r="517" spans="1:12" x14ac:dyDescent="0.2">
      <c r="A517" s="39"/>
      <c r="B517" s="34"/>
      <c r="C517" s="39" t="s">
        <v>932</v>
      </c>
      <c r="D517" s="7">
        <v>2</v>
      </c>
      <c r="E517" s="8">
        <v>0</v>
      </c>
      <c r="F517" s="17">
        <f t="shared" si="126"/>
        <v>2</v>
      </c>
      <c r="G517" s="7">
        <v>0</v>
      </c>
      <c r="H517" s="8">
        <v>0</v>
      </c>
      <c r="I517" s="17">
        <f t="shared" si="127"/>
        <v>0</v>
      </c>
      <c r="J517" s="7">
        <f t="shared" si="128"/>
        <v>2</v>
      </c>
      <c r="K517" s="8">
        <f t="shared" si="129"/>
        <v>0</v>
      </c>
      <c r="L517" s="9">
        <f t="shared" si="130"/>
        <v>2</v>
      </c>
    </row>
    <row r="518" spans="1:12" x14ac:dyDescent="0.2">
      <c r="A518" s="39"/>
      <c r="B518" s="34"/>
      <c r="C518" s="39" t="s">
        <v>136</v>
      </c>
      <c r="D518" s="7">
        <v>5</v>
      </c>
      <c r="E518" s="8">
        <v>6</v>
      </c>
      <c r="F518" s="17">
        <f t="shared" si="126"/>
        <v>11</v>
      </c>
      <c r="G518" s="7">
        <v>2</v>
      </c>
      <c r="H518" s="8">
        <v>0</v>
      </c>
      <c r="I518" s="17">
        <f t="shared" si="127"/>
        <v>2</v>
      </c>
      <c r="J518" s="7">
        <f t="shared" si="128"/>
        <v>7</v>
      </c>
      <c r="K518" s="8">
        <f t="shared" si="129"/>
        <v>6</v>
      </c>
      <c r="L518" s="9">
        <f t="shared" si="130"/>
        <v>13</v>
      </c>
    </row>
    <row r="519" spans="1:12" x14ac:dyDescent="0.2">
      <c r="A519" s="39"/>
      <c r="B519" s="34"/>
      <c r="C519" s="39" t="s">
        <v>137</v>
      </c>
      <c r="D519" s="7">
        <v>1</v>
      </c>
      <c r="E519" s="8">
        <v>2</v>
      </c>
      <c r="F519" s="17">
        <f t="shared" si="126"/>
        <v>3</v>
      </c>
      <c r="G519" s="7">
        <v>2</v>
      </c>
      <c r="H519" s="8">
        <v>6</v>
      </c>
      <c r="I519" s="17">
        <f t="shared" si="127"/>
        <v>8</v>
      </c>
      <c r="J519" s="7">
        <f t="shared" si="128"/>
        <v>3</v>
      </c>
      <c r="K519" s="8">
        <f t="shared" si="129"/>
        <v>8</v>
      </c>
      <c r="L519" s="9">
        <f t="shared" si="130"/>
        <v>11</v>
      </c>
    </row>
    <row r="520" spans="1:12" x14ac:dyDescent="0.2">
      <c r="A520" s="39"/>
      <c r="B520" s="34"/>
      <c r="C520" s="39" t="s">
        <v>138</v>
      </c>
      <c r="D520" s="7">
        <v>1</v>
      </c>
      <c r="E520" s="8">
        <v>3</v>
      </c>
      <c r="F520" s="17">
        <f t="shared" si="126"/>
        <v>4</v>
      </c>
      <c r="G520" s="7">
        <v>0</v>
      </c>
      <c r="H520" s="8">
        <v>0</v>
      </c>
      <c r="I520" s="17">
        <f t="shared" si="127"/>
        <v>0</v>
      </c>
      <c r="J520" s="7">
        <f t="shared" si="128"/>
        <v>1</v>
      </c>
      <c r="K520" s="8">
        <f t="shared" si="129"/>
        <v>3</v>
      </c>
      <c r="L520" s="9">
        <f t="shared" si="130"/>
        <v>4</v>
      </c>
    </row>
    <row r="521" spans="1:12" x14ac:dyDescent="0.2">
      <c r="A521" s="39"/>
      <c r="B521" s="34"/>
      <c r="C521" s="39" t="s">
        <v>139</v>
      </c>
      <c r="D521" s="7">
        <v>0</v>
      </c>
      <c r="E521" s="8">
        <v>0</v>
      </c>
      <c r="F521" s="17">
        <f t="shared" si="126"/>
        <v>0</v>
      </c>
      <c r="G521" s="7">
        <v>1</v>
      </c>
      <c r="H521" s="8">
        <v>0</v>
      </c>
      <c r="I521" s="17">
        <f t="shared" si="127"/>
        <v>1</v>
      </c>
      <c r="J521" s="7">
        <f t="shared" si="128"/>
        <v>1</v>
      </c>
      <c r="K521" s="8">
        <f t="shared" si="129"/>
        <v>0</v>
      </c>
      <c r="L521" s="9">
        <f t="shared" si="130"/>
        <v>1</v>
      </c>
    </row>
    <row r="522" spans="1:12" x14ac:dyDescent="0.2">
      <c r="A522" s="39"/>
      <c r="B522" s="34"/>
      <c r="C522" s="39" t="s">
        <v>140</v>
      </c>
      <c r="D522" s="7">
        <v>5</v>
      </c>
      <c r="E522" s="8">
        <v>11</v>
      </c>
      <c r="F522" s="17">
        <f t="shared" si="126"/>
        <v>16</v>
      </c>
      <c r="G522" s="7">
        <v>1</v>
      </c>
      <c r="H522" s="8">
        <v>7</v>
      </c>
      <c r="I522" s="17">
        <f t="shared" si="127"/>
        <v>8</v>
      </c>
      <c r="J522" s="7">
        <f t="shared" si="128"/>
        <v>6</v>
      </c>
      <c r="K522" s="8">
        <f t="shared" si="129"/>
        <v>18</v>
      </c>
      <c r="L522" s="9">
        <f t="shared" si="130"/>
        <v>24</v>
      </c>
    </row>
    <row r="523" spans="1:12" x14ac:dyDescent="0.2">
      <c r="A523" s="39"/>
      <c r="B523" s="34"/>
      <c r="C523" s="39" t="s">
        <v>142</v>
      </c>
      <c r="D523" s="7">
        <v>2</v>
      </c>
      <c r="E523" s="8">
        <v>0</v>
      </c>
      <c r="F523" s="17">
        <f t="shared" si="126"/>
        <v>2</v>
      </c>
      <c r="G523" s="7">
        <v>0</v>
      </c>
      <c r="H523" s="8">
        <v>0</v>
      </c>
      <c r="I523" s="17">
        <f t="shared" si="127"/>
        <v>0</v>
      </c>
      <c r="J523" s="7">
        <f t="shared" si="128"/>
        <v>2</v>
      </c>
      <c r="K523" s="8">
        <f t="shared" si="129"/>
        <v>0</v>
      </c>
      <c r="L523" s="9">
        <f t="shared" si="130"/>
        <v>2</v>
      </c>
    </row>
    <row r="524" spans="1:12" ht="12" thickBot="1" x14ac:dyDescent="0.25">
      <c r="A524" s="52"/>
      <c r="B524" s="68"/>
      <c r="C524" s="52" t="s">
        <v>144</v>
      </c>
      <c r="D524" s="24">
        <v>0</v>
      </c>
      <c r="E524" s="25">
        <v>1</v>
      </c>
      <c r="F524" s="69">
        <f t="shared" si="126"/>
        <v>1</v>
      </c>
      <c r="G524" s="24">
        <v>0</v>
      </c>
      <c r="H524" s="25">
        <v>0</v>
      </c>
      <c r="I524" s="69">
        <f t="shared" si="127"/>
        <v>0</v>
      </c>
      <c r="J524" s="24">
        <f t="shared" si="128"/>
        <v>0</v>
      </c>
      <c r="K524" s="25">
        <f t="shared" si="129"/>
        <v>1</v>
      </c>
      <c r="L524" s="26">
        <f t="shared" si="130"/>
        <v>1</v>
      </c>
    </row>
    <row r="530" spans="1:12" ht="12" x14ac:dyDescent="0.2">
      <c r="A530" s="85" t="s">
        <v>109</v>
      </c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</row>
    <row r="531" spans="1:12" x14ac:dyDescent="0.2">
      <c r="A531" s="86" t="s">
        <v>116</v>
      </c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</row>
    <row r="532" spans="1:12" x14ac:dyDescent="0.2">
      <c r="A532" s="86" t="s">
        <v>1066</v>
      </c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</row>
    <row r="533" spans="1:12" ht="12" thickBot="1" x14ac:dyDescent="0.25"/>
    <row r="534" spans="1:12" x14ac:dyDescent="0.2">
      <c r="A534" s="113" t="s">
        <v>41</v>
      </c>
      <c r="B534" s="149"/>
      <c r="C534" s="151" t="s">
        <v>43</v>
      </c>
      <c r="D534" s="117" t="s">
        <v>355</v>
      </c>
      <c r="E534" s="118"/>
      <c r="F534" s="119"/>
      <c r="G534" s="117" t="s">
        <v>42</v>
      </c>
      <c r="H534" s="118"/>
      <c r="I534" s="119"/>
      <c r="J534" s="117" t="s">
        <v>2</v>
      </c>
      <c r="K534" s="118"/>
      <c r="L534" s="119"/>
    </row>
    <row r="535" spans="1:12" ht="12" thickBot="1" x14ac:dyDescent="0.25">
      <c r="A535" s="115"/>
      <c r="B535" s="150"/>
      <c r="C535" s="152"/>
      <c r="D535" s="153"/>
      <c r="E535" s="154"/>
      <c r="F535" s="155"/>
      <c r="G535" s="153"/>
      <c r="H535" s="154"/>
      <c r="I535" s="155"/>
      <c r="J535" s="153"/>
      <c r="K535" s="154"/>
      <c r="L535" s="155"/>
    </row>
    <row r="536" spans="1:12" x14ac:dyDescent="0.2">
      <c r="A536" s="115"/>
      <c r="B536" s="150"/>
      <c r="C536" s="152"/>
      <c r="D536" s="161" t="s">
        <v>44</v>
      </c>
      <c r="E536" s="157" t="s">
        <v>45</v>
      </c>
      <c r="F536" s="159" t="s">
        <v>2</v>
      </c>
      <c r="G536" s="161" t="s">
        <v>44</v>
      </c>
      <c r="H536" s="157" t="s">
        <v>45</v>
      </c>
      <c r="I536" s="159" t="s">
        <v>2</v>
      </c>
      <c r="J536" s="156" t="s">
        <v>44</v>
      </c>
      <c r="K536" s="157" t="s">
        <v>45</v>
      </c>
      <c r="L536" s="159" t="s">
        <v>2</v>
      </c>
    </row>
    <row r="537" spans="1:12" ht="12" thickBot="1" x14ac:dyDescent="0.25">
      <c r="A537" s="115"/>
      <c r="B537" s="150"/>
      <c r="C537" s="152"/>
      <c r="D537" s="162"/>
      <c r="E537" s="158"/>
      <c r="F537" s="160"/>
      <c r="G537" s="162"/>
      <c r="H537" s="158"/>
      <c r="I537" s="160"/>
      <c r="J537" s="136"/>
      <c r="K537" s="158"/>
      <c r="L537" s="160"/>
    </row>
    <row r="538" spans="1:12" x14ac:dyDescent="0.2">
      <c r="A538" s="35"/>
      <c r="B538" s="36"/>
      <c r="C538" s="35" t="s">
        <v>147</v>
      </c>
      <c r="D538" s="3">
        <v>0</v>
      </c>
      <c r="E538" s="4">
        <v>1</v>
      </c>
      <c r="F538" s="18">
        <f>D538+E538</f>
        <v>1</v>
      </c>
      <c r="G538" s="3">
        <v>0</v>
      </c>
      <c r="H538" s="4">
        <v>0</v>
      </c>
      <c r="I538" s="18">
        <f>G538+H538</f>
        <v>0</v>
      </c>
      <c r="J538" s="3">
        <f t="shared" ref="J538:K542" si="131">D538+G538</f>
        <v>0</v>
      </c>
      <c r="K538" s="4">
        <f t="shared" si="131"/>
        <v>1</v>
      </c>
      <c r="L538" s="5">
        <f>J538+K538</f>
        <v>1</v>
      </c>
    </row>
    <row r="539" spans="1:12" x14ac:dyDescent="0.2">
      <c r="A539" s="39"/>
      <c r="B539" s="34"/>
      <c r="C539" s="39" t="s">
        <v>148</v>
      </c>
      <c r="D539" s="7">
        <v>4</v>
      </c>
      <c r="E539" s="8">
        <v>1</v>
      </c>
      <c r="F539" s="17">
        <f>D539+E539</f>
        <v>5</v>
      </c>
      <c r="G539" s="7">
        <v>0</v>
      </c>
      <c r="H539" s="8">
        <v>0</v>
      </c>
      <c r="I539" s="17">
        <f>G539+H539</f>
        <v>0</v>
      </c>
      <c r="J539" s="7">
        <f t="shared" si="131"/>
        <v>4</v>
      </c>
      <c r="K539" s="8">
        <f t="shared" si="131"/>
        <v>1</v>
      </c>
      <c r="L539" s="9">
        <f>J539+K539</f>
        <v>5</v>
      </c>
    </row>
    <row r="540" spans="1:12" x14ac:dyDescent="0.2">
      <c r="A540" s="39"/>
      <c r="B540" s="34"/>
      <c r="C540" s="39" t="s">
        <v>149</v>
      </c>
      <c r="D540" s="7">
        <v>1</v>
      </c>
      <c r="E540" s="8">
        <v>0</v>
      </c>
      <c r="F540" s="17">
        <f>D540+E540</f>
        <v>1</v>
      </c>
      <c r="G540" s="7">
        <v>0</v>
      </c>
      <c r="H540" s="8">
        <v>0</v>
      </c>
      <c r="I540" s="17">
        <f>G540+H540</f>
        <v>0</v>
      </c>
      <c r="J540" s="7">
        <f t="shared" si="131"/>
        <v>1</v>
      </c>
      <c r="K540" s="8">
        <f t="shared" si="131"/>
        <v>0</v>
      </c>
      <c r="L540" s="9">
        <f>J540+K540</f>
        <v>1</v>
      </c>
    </row>
    <row r="541" spans="1:12" x14ac:dyDescent="0.2">
      <c r="A541" s="39"/>
      <c r="B541" s="34"/>
      <c r="C541" s="39" t="s">
        <v>150</v>
      </c>
      <c r="D541" s="7">
        <v>1</v>
      </c>
      <c r="E541" s="8">
        <v>2</v>
      </c>
      <c r="F541" s="17">
        <f>D541+E541</f>
        <v>3</v>
      </c>
      <c r="G541" s="7">
        <v>0</v>
      </c>
      <c r="H541" s="8">
        <v>0</v>
      </c>
      <c r="I541" s="17">
        <f>G541+H541</f>
        <v>0</v>
      </c>
      <c r="J541" s="7">
        <f t="shared" si="131"/>
        <v>1</v>
      </c>
      <c r="K541" s="8">
        <f t="shared" si="131"/>
        <v>2</v>
      </c>
      <c r="L541" s="9">
        <f>J541+K541</f>
        <v>3</v>
      </c>
    </row>
    <row r="542" spans="1:12" x14ac:dyDescent="0.2">
      <c r="A542" s="39"/>
      <c r="B542" s="34"/>
      <c r="C542" s="39" t="s">
        <v>934</v>
      </c>
      <c r="D542" s="7">
        <v>0</v>
      </c>
      <c r="E542" s="8">
        <v>0</v>
      </c>
      <c r="F542" s="17">
        <f>D542+E542</f>
        <v>0</v>
      </c>
      <c r="G542" s="7">
        <v>2</v>
      </c>
      <c r="H542" s="8">
        <v>0</v>
      </c>
      <c r="I542" s="17">
        <f>G542+H542</f>
        <v>2</v>
      </c>
      <c r="J542" s="7">
        <f t="shared" si="131"/>
        <v>2</v>
      </c>
      <c r="K542" s="8">
        <f t="shared" si="131"/>
        <v>0</v>
      </c>
      <c r="L542" s="9">
        <f>J542+K542</f>
        <v>2</v>
      </c>
    </row>
    <row r="543" spans="1:12" x14ac:dyDescent="0.2">
      <c r="A543" s="39"/>
      <c r="B543" s="34"/>
      <c r="C543" s="66" t="s">
        <v>2</v>
      </c>
      <c r="D543" s="21">
        <f t="shared" ref="D543:L543" si="132">SUM(D508:D542)</f>
        <v>35</v>
      </c>
      <c r="E543" s="22">
        <f t="shared" si="132"/>
        <v>35</v>
      </c>
      <c r="F543" s="67">
        <f t="shared" si="132"/>
        <v>70</v>
      </c>
      <c r="G543" s="21">
        <f t="shared" si="132"/>
        <v>41</v>
      </c>
      <c r="H543" s="22">
        <f t="shared" si="132"/>
        <v>75</v>
      </c>
      <c r="I543" s="67">
        <f t="shared" si="132"/>
        <v>116</v>
      </c>
      <c r="J543" s="21">
        <f t="shared" si="132"/>
        <v>76</v>
      </c>
      <c r="K543" s="22">
        <f t="shared" si="132"/>
        <v>110</v>
      </c>
      <c r="L543" s="23">
        <f t="shared" si="132"/>
        <v>186</v>
      </c>
    </row>
    <row r="544" spans="1:12" x14ac:dyDescent="0.2">
      <c r="A544" s="65" t="s">
        <v>181</v>
      </c>
      <c r="B544" s="42"/>
      <c r="C544" s="41"/>
      <c r="D544" s="44"/>
      <c r="E544" s="45"/>
      <c r="F544" s="47"/>
      <c r="G544" s="44"/>
      <c r="H544" s="45"/>
      <c r="I544" s="47"/>
      <c r="J544" s="44"/>
      <c r="K544" s="45"/>
      <c r="L544" s="46"/>
    </row>
    <row r="545" spans="1:12" x14ac:dyDescent="0.2">
      <c r="A545" s="39"/>
      <c r="B545" s="34"/>
      <c r="C545" s="39" t="s">
        <v>124</v>
      </c>
      <c r="D545" s="7">
        <v>10</v>
      </c>
      <c r="E545" s="8">
        <v>27</v>
      </c>
      <c r="F545" s="17">
        <f t="shared" ref="F545:F568" si="133">D545+E545</f>
        <v>37</v>
      </c>
      <c r="G545" s="7">
        <v>19</v>
      </c>
      <c r="H545" s="8">
        <v>60</v>
      </c>
      <c r="I545" s="17">
        <f t="shared" ref="I545:I568" si="134">G545+H545</f>
        <v>79</v>
      </c>
      <c r="J545" s="7">
        <f t="shared" ref="J545:J568" si="135">D545+G545</f>
        <v>29</v>
      </c>
      <c r="K545" s="8">
        <f t="shared" ref="K545:K568" si="136">E545+H545</f>
        <v>87</v>
      </c>
      <c r="L545" s="9">
        <f t="shared" ref="L545:L568" si="137">J545+K545</f>
        <v>116</v>
      </c>
    </row>
    <row r="546" spans="1:12" x14ac:dyDescent="0.2">
      <c r="A546" s="39"/>
      <c r="B546" s="34"/>
      <c r="C546" s="39" t="s">
        <v>3</v>
      </c>
      <c r="D546" s="7">
        <v>0</v>
      </c>
      <c r="E546" s="8">
        <v>0</v>
      </c>
      <c r="F546" s="17">
        <f t="shared" si="133"/>
        <v>0</v>
      </c>
      <c r="G546" s="7">
        <v>4</v>
      </c>
      <c r="H546" s="8">
        <v>28</v>
      </c>
      <c r="I546" s="17">
        <f t="shared" si="134"/>
        <v>32</v>
      </c>
      <c r="J546" s="7">
        <f t="shared" si="135"/>
        <v>4</v>
      </c>
      <c r="K546" s="8">
        <f t="shared" si="136"/>
        <v>28</v>
      </c>
      <c r="L546" s="9">
        <f t="shared" si="137"/>
        <v>32</v>
      </c>
    </row>
    <row r="547" spans="1:12" x14ac:dyDescent="0.2">
      <c r="A547" s="39"/>
      <c r="B547" s="34"/>
      <c r="C547" s="39" t="s">
        <v>125</v>
      </c>
      <c r="D547" s="7">
        <v>0</v>
      </c>
      <c r="E547" s="8">
        <v>0</v>
      </c>
      <c r="F547" s="17">
        <f t="shared" si="133"/>
        <v>0</v>
      </c>
      <c r="G547" s="7">
        <v>1</v>
      </c>
      <c r="H547" s="8">
        <v>3</v>
      </c>
      <c r="I547" s="17">
        <f t="shared" si="134"/>
        <v>4</v>
      </c>
      <c r="J547" s="7">
        <f t="shared" si="135"/>
        <v>1</v>
      </c>
      <c r="K547" s="8">
        <f t="shared" si="136"/>
        <v>3</v>
      </c>
      <c r="L547" s="9">
        <f t="shared" si="137"/>
        <v>4</v>
      </c>
    </row>
    <row r="548" spans="1:12" x14ac:dyDescent="0.2">
      <c r="A548" s="39"/>
      <c r="B548" s="34"/>
      <c r="C548" s="39" t="s">
        <v>126</v>
      </c>
      <c r="D548" s="7">
        <v>0</v>
      </c>
      <c r="E548" s="8">
        <v>0</v>
      </c>
      <c r="F548" s="17">
        <f t="shared" si="133"/>
        <v>0</v>
      </c>
      <c r="G548" s="7">
        <v>3</v>
      </c>
      <c r="H548" s="8">
        <v>0</v>
      </c>
      <c r="I548" s="17">
        <f t="shared" si="134"/>
        <v>3</v>
      </c>
      <c r="J548" s="7">
        <f t="shared" si="135"/>
        <v>3</v>
      </c>
      <c r="K548" s="8">
        <f t="shared" si="136"/>
        <v>0</v>
      </c>
      <c r="L548" s="9">
        <f t="shared" si="137"/>
        <v>3</v>
      </c>
    </row>
    <row r="549" spans="1:12" x14ac:dyDescent="0.2">
      <c r="A549" s="39"/>
      <c r="B549" s="34"/>
      <c r="C549" s="39" t="s">
        <v>127</v>
      </c>
      <c r="D549" s="7">
        <v>0</v>
      </c>
      <c r="E549" s="8">
        <v>0</v>
      </c>
      <c r="F549" s="17">
        <f t="shared" si="133"/>
        <v>0</v>
      </c>
      <c r="G549" s="7">
        <v>22</v>
      </c>
      <c r="H549" s="8">
        <v>17</v>
      </c>
      <c r="I549" s="17">
        <f t="shared" si="134"/>
        <v>39</v>
      </c>
      <c r="J549" s="7">
        <f t="shared" si="135"/>
        <v>22</v>
      </c>
      <c r="K549" s="8">
        <f t="shared" si="136"/>
        <v>17</v>
      </c>
      <c r="L549" s="9">
        <f t="shared" si="137"/>
        <v>39</v>
      </c>
    </row>
    <row r="550" spans="1:12" x14ac:dyDescent="0.2">
      <c r="A550" s="39"/>
      <c r="B550" s="34"/>
      <c r="C550" s="39" t="s">
        <v>128</v>
      </c>
      <c r="D550" s="7">
        <v>0</v>
      </c>
      <c r="E550" s="8">
        <v>0</v>
      </c>
      <c r="F550" s="17">
        <f t="shared" si="133"/>
        <v>0</v>
      </c>
      <c r="G550" s="7">
        <v>4</v>
      </c>
      <c r="H550" s="8">
        <v>11</v>
      </c>
      <c r="I550" s="17">
        <f t="shared" si="134"/>
        <v>15</v>
      </c>
      <c r="J550" s="7">
        <f t="shared" si="135"/>
        <v>4</v>
      </c>
      <c r="K550" s="8">
        <f t="shared" si="136"/>
        <v>11</v>
      </c>
      <c r="L550" s="9">
        <f t="shared" si="137"/>
        <v>15</v>
      </c>
    </row>
    <row r="551" spans="1:12" x14ac:dyDescent="0.2">
      <c r="A551" s="39"/>
      <c r="B551" s="34"/>
      <c r="C551" s="39" t="s">
        <v>931</v>
      </c>
      <c r="D551" s="7">
        <v>0</v>
      </c>
      <c r="E551" s="8">
        <v>0</v>
      </c>
      <c r="F551" s="17">
        <f t="shared" si="133"/>
        <v>0</v>
      </c>
      <c r="G551" s="7">
        <v>0</v>
      </c>
      <c r="H551" s="8">
        <v>2</v>
      </c>
      <c r="I551" s="17">
        <f t="shared" si="134"/>
        <v>2</v>
      </c>
      <c r="J551" s="7">
        <f t="shared" si="135"/>
        <v>0</v>
      </c>
      <c r="K551" s="8">
        <f t="shared" si="136"/>
        <v>2</v>
      </c>
      <c r="L551" s="9">
        <f t="shared" si="137"/>
        <v>2</v>
      </c>
    </row>
    <row r="552" spans="1:12" x14ac:dyDescent="0.2">
      <c r="A552" s="39"/>
      <c r="B552" s="34"/>
      <c r="C552" s="39" t="s">
        <v>130</v>
      </c>
      <c r="D552" s="7">
        <v>1</v>
      </c>
      <c r="E552" s="8">
        <v>0</v>
      </c>
      <c r="F552" s="17">
        <f t="shared" si="133"/>
        <v>1</v>
      </c>
      <c r="G552" s="7">
        <v>0</v>
      </c>
      <c r="H552" s="8">
        <v>0</v>
      </c>
      <c r="I552" s="17">
        <f t="shared" si="134"/>
        <v>0</v>
      </c>
      <c r="J552" s="7">
        <f t="shared" si="135"/>
        <v>1</v>
      </c>
      <c r="K552" s="8">
        <f t="shared" si="136"/>
        <v>0</v>
      </c>
      <c r="L552" s="9">
        <f t="shared" si="137"/>
        <v>1</v>
      </c>
    </row>
    <row r="553" spans="1:12" x14ac:dyDescent="0.2">
      <c r="A553" s="39"/>
      <c r="B553" s="34"/>
      <c r="C553" s="39" t="s">
        <v>133</v>
      </c>
      <c r="D553" s="7">
        <v>0</v>
      </c>
      <c r="E553" s="8">
        <v>1</v>
      </c>
      <c r="F553" s="17">
        <f t="shared" si="133"/>
        <v>1</v>
      </c>
      <c r="G553" s="7">
        <v>0</v>
      </c>
      <c r="H553" s="8">
        <v>0</v>
      </c>
      <c r="I553" s="17">
        <f t="shared" si="134"/>
        <v>0</v>
      </c>
      <c r="J553" s="7">
        <f t="shared" si="135"/>
        <v>0</v>
      </c>
      <c r="K553" s="8">
        <f t="shared" si="136"/>
        <v>1</v>
      </c>
      <c r="L553" s="9">
        <f t="shared" si="137"/>
        <v>1</v>
      </c>
    </row>
    <row r="554" spans="1:12" x14ac:dyDescent="0.2">
      <c r="A554" s="39"/>
      <c r="B554" s="34"/>
      <c r="C554" s="39" t="s">
        <v>135</v>
      </c>
      <c r="D554" s="7">
        <v>1</v>
      </c>
      <c r="E554" s="8">
        <v>0</v>
      </c>
      <c r="F554" s="17">
        <f t="shared" si="133"/>
        <v>1</v>
      </c>
      <c r="G554" s="7">
        <v>0</v>
      </c>
      <c r="H554" s="8">
        <v>0</v>
      </c>
      <c r="I554" s="17">
        <f t="shared" si="134"/>
        <v>0</v>
      </c>
      <c r="J554" s="7">
        <f t="shared" si="135"/>
        <v>1</v>
      </c>
      <c r="K554" s="8">
        <f t="shared" si="136"/>
        <v>0</v>
      </c>
      <c r="L554" s="9">
        <f t="shared" si="137"/>
        <v>1</v>
      </c>
    </row>
    <row r="555" spans="1:12" x14ac:dyDescent="0.2">
      <c r="A555" s="39"/>
      <c r="B555" s="34"/>
      <c r="C555" s="39" t="s">
        <v>136</v>
      </c>
      <c r="D555" s="7">
        <v>2</v>
      </c>
      <c r="E555" s="8">
        <v>1</v>
      </c>
      <c r="F555" s="17">
        <f t="shared" si="133"/>
        <v>3</v>
      </c>
      <c r="G555" s="7">
        <v>0</v>
      </c>
      <c r="H555" s="8">
        <v>0</v>
      </c>
      <c r="I555" s="17">
        <f t="shared" si="134"/>
        <v>0</v>
      </c>
      <c r="J555" s="7">
        <f t="shared" si="135"/>
        <v>2</v>
      </c>
      <c r="K555" s="8">
        <f t="shared" si="136"/>
        <v>1</v>
      </c>
      <c r="L555" s="9">
        <f t="shared" si="137"/>
        <v>3</v>
      </c>
    </row>
    <row r="556" spans="1:12" x14ac:dyDescent="0.2">
      <c r="A556" s="39"/>
      <c r="B556" s="34"/>
      <c r="C556" s="39" t="s">
        <v>137</v>
      </c>
      <c r="D556" s="7">
        <v>4</v>
      </c>
      <c r="E556" s="8">
        <v>0</v>
      </c>
      <c r="F556" s="17">
        <f t="shared" si="133"/>
        <v>4</v>
      </c>
      <c r="G556" s="7">
        <v>1</v>
      </c>
      <c r="H556" s="8">
        <v>1</v>
      </c>
      <c r="I556" s="17">
        <f t="shared" si="134"/>
        <v>2</v>
      </c>
      <c r="J556" s="7">
        <f t="shared" si="135"/>
        <v>5</v>
      </c>
      <c r="K556" s="8">
        <f t="shared" si="136"/>
        <v>1</v>
      </c>
      <c r="L556" s="9">
        <f t="shared" si="137"/>
        <v>6</v>
      </c>
    </row>
    <row r="557" spans="1:12" x14ac:dyDescent="0.2">
      <c r="A557" s="39"/>
      <c r="B557" s="34"/>
      <c r="C557" s="39" t="s">
        <v>138</v>
      </c>
      <c r="D557" s="7">
        <v>1</v>
      </c>
      <c r="E557" s="8">
        <v>0</v>
      </c>
      <c r="F557" s="17">
        <f t="shared" si="133"/>
        <v>1</v>
      </c>
      <c r="G557" s="7">
        <v>0</v>
      </c>
      <c r="H557" s="8">
        <v>1</v>
      </c>
      <c r="I557" s="17">
        <f t="shared" si="134"/>
        <v>1</v>
      </c>
      <c r="J557" s="7">
        <f t="shared" si="135"/>
        <v>1</v>
      </c>
      <c r="K557" s="8">
        <f t="shared" si="136"/>
        <v>1</v>
      </c>
      <c r="L557" s="9">
        <f t="shared" si="137"/>
        <v>2</v>
      </c>
    </row>
    <row r="558" spans="1:12" x14ac:dyDescent="0.2">
      <c r="A558" s="39"/>
      <c r="B558" s="34"/>
      <c r="C558" s="39" t="s">
        <v>139</v>
      </c>
      <c r="D558" s="7">
        <v>0</v>
      </c>
      <c r="E558" s="8">
        <v>4</v>
      </c>
      <c r="F558" s="17">
        <f t="shared" si="133"/>
        <v>4</v>
      </c>
      <c r="G558" s="7">
        <v>3</v>
      </c>
      <c r="H558" s="8">
        <v>2</v>
      </c>
      <c r="I558" s="17">
        <f t="shared" si="134"/>
        <v>5</v>
      </c>
      <c r="J558" s="7">
        <f t="shared" si="135"/>
        <v>3</v>
      </c>
      <c r="K558" s="8">
        <f t="shared" si="136"/>
        <v>6</v>
      </c>
      <c r="L558" s="9">
        <f t="shared" si="137"/>
        <v>9</v>
      </c>
    </row>
    <row r="559" spans="1:12" x14ac:dyDescent="0.2">
      <c r="A559" s="39"/>
      <c r="B559" s="34"/>
      <c r="C559" s="39" t="s">
        <v>141</v>
      </c>
      <c r="D559" s="7">
        <v>0</v>
      </c>
      <c r="E559" s="8">
        <v>0</v>
      </c>
      <c r="F559" s="17">
        <f t="shared" si="133"/>
        <v>0</v>
      </c>
      <c r="G559" s="7">
        <v>1</v>
      </c>
      <c r="H559" s="8">
        <v>0</v>
      </c>
      <c r="I559" s="17">
        <f t="shared" si="134"/>
        <v>1</v>
      </c>
      <c r="J559" s="7">
        <f t="shared" si="135"/>
        <v>1</v>
      </c>
      <c r="K559" s="8">
        <f t="shared" si="136"/>
        <v>0</v>
      </c>
      <c r="L559" s="9">
        <f t="shared" si="137"/>
        <v>1</v>
      </c>
    </row>
    <row r="560" spans="1:12" x14ac:dyDescent="0.2">
      <c r="A560" s="39"/>
      <c r="B560" s="34"/>
      <c r="C560" s="39" t="s">
        <v>142</v>
      </c>
      <c r="D560" s="7">
        <v>1</v>
      </c>
      <c r="E560" s="8">
        <v>0</v>
      </c>
      <c r="F560" s="17">
        <f t="shared" si="133"/>
        <v>1</v>
      </c>
      <c r="G560" s="7">
        <v>1</v>
      </c>
      <c r="H560" s="8">
        <v>0</v>
      </c>
      <c r="I560" s="17">
        <f t="shared" si="134"/>
        <v>1</v>
      </c>
      <c r="J560" s="7">
        <f t="shared" si="135"/>
        <v>2</v>
      </c>
      <c r="K560" s="8">
        <f t="shared" si="136"/>
        <v>0</v>
      </c>
      <c r="L560" s="9">
        <f t="shared" si="137"/>
        <v>2</v>
      </c>
    </row>
    <row r="561" spans="1:12" x14ac:dyDescent="0.2">
      <c r="A561" s="39"/>
      <c r="B561" s="34"/>
      <c r="C561" s="39" t="s">
        <v>144</v>
      </c>
      <c r="D561" s="7">
        <v>2</v>
      </c>
      <c r="E561" s="8">
        <v>0</v>
      </c>
      <c r="F561" s="17">
        <f t="shared" si="133"/>
        <v>2</v>
      </c>
      <c r="G561" s="7">
        <v>0</v>
      </c>
      <c r="H561" s="8">
        <v>0</v>
      </c>
      <c r="I561" s="17">
        <f t="shared" si="134"/>
        <v>0</v>
      </c>
      <c r="J561" s="7">
        <f t="shared" si="135"/>
        <v>2</v>
      </c>
      <c r="K561" s="8">
        <f t="shared" si="136"/>
        <v>0</v>
      </c>
      <c r="L561" s="9">
        <f t="shared" si="137"/>
        <v>2</v>
      </c>
    </row>
    <row r="562" spans="1:12" x14ac:dyDescent="0.2">
      <c r="A562" s="39"/>
      <c r="B562" s="34"/>
      <c r="C562" s="39" t="s">
        <v>145</v>
      </c>
      <c r="D562" s="7">
        <v>1</v>
      </c>
      <c r="E562" s="8">
        <v>0</v>
      </c>
      <c r="F562" s="17">
        <f t="shared" si="133"/>
        <v>1</v>
      </c>
      <c r="G562" s="7">
        <v>0</v>
      </c>
      <c r="H562" s="8">
        <v>0</v>
      </c>
      <c r="I562" s="17">
        <f t="shared" si="134"/>
        <v>0</v>
      </c>
      <c r="J562" s="7">
        <f t="shared" si="135"/>
        <v>1</v>
      </c>
      <c r="K562" s="8">
        <f t="shared" si="136"/>
        <v>0</v>
      </c>
      <c r="L562" s="9">
        <f t="shared" si="137"/>
        <v>1</v>
      </c>
    </row>
    <row r="563" spans="1:12" x14ac:dyDescent="0.2">
      <c r="A563" s="39"/>
      <c r="B563" s="34"/>
      <c r="C563" s="39" t="s">
        <v>148</v>
      </c>
      <c r="D563" s="7">
        <v>2</v>
      </c>
      <c r="E563" s="8">
        <v>1</v>
      </c>
      <c r="F563" s="17">
        <f t="shared" si="133"/>
        <v>3</v>
      </c>
      <c r="G563" s="7">
        <v>0</v>
      </c>
      <c r="H563" s="8">
        <v>0</v>
      </c>
      <c r="I563" s="17">
        <f t="shared" si="134"/>
        <v>0</v>
      </c>
      <c r="J563" s="7">
        <f t="shared" si="135"/>
        <v>2</v>
      </c>
      <c r="K563" s="8">
        <f t="shared" si="136"/>
        <v>1</v>
      </c>
      <c r="L563" s="9">
        <f t="shared" si="137"/>
        <v>3</v>
      </c>
    </row>
    <row r="564" spans="1:12" x14ac:dyDescent="0.2">
      <c r="A564" s="39"/>
      <c r="B564" s="34"/>
      <c r="C564" s="39" t="s">
        <v>149</v>
      </c>
      <c r="D564" s="7">
        <v>1</v>
      </c>
      <c r="E564" s="8">
        <v>4</v>
      </c>
      <c r="F564" s="17">
        <f t="shared" si="133"/>
        <v>5</v>
      </c>
      <c r="G564" s="7">
        <v>0</v>
      </c>
      <c r="H564" s="8">
        <v>0</v>
      </c>
      <c r="I564" s="17">
        <f t="shared" si="134"/>
        <v>0</v>
      </c>
      <c r="J564" s="7">
        <f t="shared" si="135"/>
        <v>1</v>
      </c>
      <c r="K564" s="8">
        <f t="shared" si="136"/>
        <v>4</v>
      </c>
      <c r="L564" s="9">
        <f t="shared" si="137"/>
        <v>5</v>
      </c>
    </row>
    <row r="565" spans="1:12" x14ac:dyDescent="0.2">
      <c r="A565" s="39"/>
      <c r="B565" s="34"/>
      <c r="C565" s="39" t="s">
        <v>150</v>
      </c>
      <c r="D565" s="7">
        <v>11</v>
      </c>
      <c r="E565" s="8">
        <v>1</v>
      </c>
      <c r="F565" s="17">
        <f t="shared" si="133"/>
        <v>12</v>
      </c>
      <c r="G565" s="7">
        <v>1</v>
      </c>
      <c r="H565" s="8">
        <v>0</v>
      </c>
      <c r="I565" s="17">
        <f t="shared" si="134"/>
        <v>1</v>
      </c>
      <c r="J565" s="7">
        <f t="shared" si="135"/>
        <v>12</v>
      </c>
      <c r="K565" s="8">
        <f t="shared" si="136"/>
        <v>1</v>
      </c>
      <c r="L565" s="9">
        <f t="shared" si="137"/>
        <v>13</v>
      </c>
    </row>
    <row r="566" spans="1:12" x14ac:dyDescent="0.2">
      <c r="A566" s="39"/>
      <c r="B566" s="34"/>
      <c r="C566" s="39" t="s">
        <v>933</v>
      </c>
      <c r="D566" s="7">
        <v>0</v>
      </c>
      <c r="E566" s="8">
        <v>1</v>
      </c>
      <c r="F566" s="17">
        <f t="shared" si="133"/>
        <v>1</v>
      </c>
      <c r="G566" s="7">
        <v>0</v>
      </c>
      <c r="H566" s="8">
        <v>0</v>
      </c>
      <c r="I566" s="17">
        <f t="shared" si="134"/>
        <v>0</v>
      </c>
      <c r="J566" s="7">
        <f t="shared" si="135"/>
        <v>0</v>
      </c>
      <c r="K566" s="8">
        <f t="shared" si="136"/>
        <v>1</v>
      </c>
      <c r="L566" s="9">
        <f t="shared" si="137"/>
        <v>1</v>
      </c>
    </row>
    <row r="567" spans="1:12" x14ac:dyDescent="0.2">
      <c r="A567" s="39"/>
      <c r="B567" s="34"/>
      <c r="C567" s="39" t="s">
        <v>934</v>
      </c>
      <c r="D567" s="7">
        <v>0</v>
      </c>
      <c r="E567" s="8">
        <v>0</v>
      </c>
      <c r="F567" s="17">
        <f t="shared" si="133"/>
        <v>0</v>
      </c>
      <c r="G567" s="7">
        <v>1</v>
      </c>
      <c r="H567" s="8">
        <v>1</v>
      </c>
      <c r="I567" s="17">
        <f t="shared" si="134"/>
        <v>2</v>
      </c>
      <c r="J567" s="7">
        <f t="shared" si="135"/>
        <v>1</v>
      </c>
      <c r="K567" s="8">
        <f t="shared" si="136"/>
        <v>1</v>
      </c>
      <c r="L567" s="9">
        <f t="shared" si="137"/>
        <v>2</v>
      </c>
    </row>
    <row r="568" spans="1:12" x14ac:dyDescent="0.2">
      <c r="A568" s="39"/>
      <c r="B568" s="34"/>
      <c r="C568" s="39" t="s">
        <v>935</v>
      </c>
      <c r="D568" s="7">
        <v>0</v>
      </c>
      <c r="E568" s="8">
        <v>0</v>
      </c>
      <c r="F568" s="17">
        <f t="shared" si="133"/>
        <v>0</v>
      </c>
      <c r="G568" s="7">
        <v>4</v>
      </c>
      <c r="H568" s="8">
        <v>0</v>
      </c>
      <c r="I568" s="17">
        <f t="shared" si="134"/>
        <v>4</v>
      </c>
      <c r="J568" s="7">
        <f t="shared" si="135"/>
        <v>4</v>
      </c>
      <c r="K568" s="8">
        <f t="shared" si="136"/>
        <v>0</v>
      </c>
      <c r="L568" s="9">
        <f t="shared" si="137"/>
        <v>4</v>
      </c>
    </row>
    <row r="569" spans="1:12" x14ac:dyDescent="0.2">
      <c r="A569" s="39"/>
      <c r="B569" s="34"/>
      <c r="C569" s="66" t="s">
        <v>2</v>
      </c>
      <c r="D569" s="21">
        <f t="shared" ref="D569:L569" si="138">SUM(D544:D568)</f>
        <v>37</v>
      </c>
      <c r="E569" s="22">
        <f t="shared" si="138"/>
        <v>40</v>
      </c>
      <c r="F569" s="67">
        <f t="shared" si="138"/>
        <v>77</v>
      </c>
      <c r="G569" s="21">
        <f t="shared" si="138"/>
        <v>65</v>
      </c>
      <c r="H569" s="22">
        <f t="shared" si="138"/>
        <v>126</v>
      </c>
      <c r="I569" s="67">
        <f t="shared" si="138"/>
        <v>191</v>
      </c>
      <c r="J569" s="21">
        <f t="shared" si="138"/>
        <v>102</v>
      </c>
      <c r="K569" s="22">
        <f t="shared" si="138"/>
        <v>166</v>
      </c>
      <c r="L569" s="23">
        <f t="shared" si="138"/>
        <v>268</v>
      </c>
    </row>
    <row r="570" spans="1:12" x14ac:dyDescent="0.2">
      <c r="A570" s="65" t="s">
        <v>182</v>
      </c>
      <c r="B570" s="42"/>
      <c r="C570" s="41"/>
      <c r="D570" s="44"/>
      <c r="E570" s="45"/>
      <c r="F570" s="47"/>
      <c r="G570" s="44"/>
      <c r="H570" s="45"/>
      <c r="I570" s="47"/>
      <c r="J570" s="44"/>
      <c r="K570" s="45"/>
      <c r="L570" s="46"/>
    </row>
    <row r="571" spans="1:12" x14ac:dyDescent="0.2">
      <c r="A571" s="39"/>
      <c r="B571" s="34"/>
      <c r="C571" s="39" t="s">
        <v>124</v>
      </c>
      <c r="D571" s="7">
        <v>10</v>
      </c>
      <c r="E571" s="8">
        <v>0</v>
      </c>
      <c r="F571" s="17">
        <f>D571+E571</f>
        <v>10</v>
      </c>
      <c r="G571" s="7">
        <v>5</v>
      </c>
      <c r="H571" s="8">
        <v>3</v>
      </c>
      <c r="I571" s="17">
        <f>G571+H571</f>
        <v>8</v>
      </c>
      <c r="J571" s="7">
        <f>D571+G571</f>
        <v>15</v>
      </c>
      <c r="K571" s="8">
        <f>E571+H571</f>
        <v>3</v>
      </c>
      <c r="L571" s="9">
        <f>J571+K571</f>
        <v>18</v>
      </c>
    </row>
    <row r="572" spans="1:12" ht="12" thickBot="1" x14ac:dyDescent="0.25">
      <c r="A572" s="52"/>
      <c r="B572" s="68"/>
      <c r="C572" s="52" t="s">
        <v>3</v>
      </c>
      <c r="D572" s="24">
        <v>0</v>
      </c>
      <c r="E572" s="25">
        <v>0</v>
      </c>
      <c r="F572" s="69">
        <f>D572+E572</f>
        <v>0</v>
      </c>
      <c r="G572" s="24">
        <v>3</v>
      </c>
      <c r="H572" s="25">
        <v>15</v>
      </c>
      <c r="I572" s="69">
        <f>G572+H572</f>
        <v>18</v>
      </c>
      <c r="J572" s="24">
        <f>D572+G572</f>
        <v>3</v>
      </c>
      <c r="K572" s="25">
        <f>E572+H572</f>
        <v>15</v>
      </c>
      <c r="L572" s="26">
        <f>J572+K572</f>
        <v>18</v>
      </c>
    </row>
    <row r="578" spans="1:12" ht="12" x14ac:dyDescent="0.2">
      <c r="A578" s="85" t="s">
        <v>109</v>
      </c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</row>
    <row r="579" spans="1:12" x14ac:dyDescent="0.2">
      <c r="A579" s="86" t="s">
        <v>116</v>
      </c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</row>
    <row r="580" spans="1:12" x14ac:dyDescent="0.2">
      <c r="A580" s="86" t="s">
        <v>1066</v>
      </c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</row>
    <row r="581" spans="1:12" ht="12" thickBot="1" x14ac:dyDescent="0.25"/>
    <row r="582" spans="1:12" x14ac:dyDescent="0.2">
      <c r="A582" s="113" t="s">
        <v>41</v>
      </c>
      <c r="B582" s="149"/>
      <c r="C582" s="151" t="s">
        <v>43</v>
      </c>
      <c r="D582" s="117" t="s">
        <v>355</v>
      </c>
      <c r="E582" s="118"/>
      <c r="F582" s="119"/>
      <c r="G582" s="117" t="s">
        <v>42</v>
      </c>
      <c r="H582" s="118"/>
      <c r="I582" s="119"/>
      <c r="J582" s="117" t="s">
        <v>2</v>
      </c>
      <c r="K582" s="118"/>
      <c r="L582" s="119"/>
    </row>
    <row r="583" spans="1:12" ht="12" thickBot="1" x14ac:dyDescent="0.25">
      <c r="A583" s="115"/>
      <c r="B583" s="150"/>
      <c r="C583" s="152"/>
      <c r="D583" s="153"/>
      <c r="E583" s="154"/>
      <c r="F583" s="155"/>
      <c r="G583" s="153"/>
      <c r="H583" s="154"/>
      <c r="I583" s="155"/>
      <c r="J583" s="153"/>
      <c r="K583" s="154"/>
      <c r="L583" s="155"/>
    </row>
    <row r="584" spans="1:12" x14ac:dyDescent="0.2">
      <c r="A584" s="115"/>
      <c r="B584" s="150"/>
      <c r="C584" s="152"/>
      <c r="D584" s="161" t="s">
        <v>44</v>
      </c>
      <c r="E584" s="157" t="s">
        <v>45</v>
      </c>
      <c r="F584" s="159" t="s">
        <v>2</v>
      </c>
      <c r="G584" s="161" t="s">
        <v>44</v>
      </c>
      <c r="H584" s="157" t="s">
        <v>45</v>
      </c>
      <c r="I584" s="159" t="s">
        <v>2</v>
      </c>
      <c r="J584" s="156" t="s">
        <v>44</v>
      </c>
      <c r="K584" s="157" t="s">
        <v>45</v>
      </c>
      <c r="L584" s="159" t="s">
        <v>2</v>
      </c>
    </row>
    <row r="585" spans="1:12" ht="12" thickBot="1" x14ac:dyDescent="0.25">
      <c r="A585" s="115"/>
      <c r="B585" s="150"/>
      <c r="C585" s="152"/>
      <c r="D585" s="162"/>
      <c r="E585" s="158"/>
      <c r="F585" s="160"/>
      <c r="G585" s="162"/>
      <c r="H585" s="158"/>
      <c r="I585" s="160"/>
      <c r="J585" s="136"/>
      <c r="K585" s="158"/>
      <c r="L585" s="160"/>
    </row>
    <row r="586" spans="1:12" x14ac:dyDescent="0.2">
      <c r="A586" s="35"/>
      <c r="B586" s="36"/>
      <c r="C586" s="35" t="s">
        <v>125</v>
      </c>
      <c r="D586" s="3">
        <v>0</v>
      </c>
      <c r="E586" s="4">
        <v>0</v>
      </c>
      <c r="F586" s="18">
        <f t="shared" ref="F586:F593" si="139">D586+E586</f>
        <v>0</v>
      </c>
      <c r="G586" s="3">
        <v>2</v>
      </c>
      <c r="H586" s="4">
        <v>5</v>
      </c>
      <c r="I586" s="18">
        <f t="shared" ref="I586:I593" si="140">G586+H586</f>
        <v>7</v>
      </c>
      <c r="J586" s="3">
        <f t="shared" ref="J586:K593" si="141">D586+G586</f>
        <v>2</v>
      </c>
      <c r="K586" s="4">
        <f t="shared" si="141"/>
        <v>5</v>
      </c>
      <c r="L586" s="5">
        <f t="shared" ref="L586:L593" si="142">J586+K586</f>
        <v>7</v>
      </c>
    </row>
    <row r="587" spans="1:12" x14ac:dyDescent="0.2">
      <c r="A587" s="39"/>
      <c r="B587" s="34"/>
      <c r="C587" s="39" t="s">
        <v>127</v>
      </c>
      <c r="D587" s="7">
        <v>0</v>
      </c>
      <c r="E587" s="8">
        <v>0</v>
      </c>
      <c r="F587" s="17">
        <f t="shared" si="139"/>
        <v>0</v>
      </c>
      <c r="G587" s="7">
        <v>0</v>
      </c>
      <c r="H587" s="8">
        <v>3</v>
      </c>
      <c r="I587" s="17">
        <f t="shared" si="140"/>
        <v>3</v>
      </c>
      <c r="J587" s="7">
        <f t="shared" si="141"/>
        <v>0</v>
      </c>
      <c r="K587" s="8">
        <f t="shared" si="141"/>
        <v>3</v>
      </c>
      <c r="L587" s="9">
        <f t="shared" si="142"/>
        <v>3</v>
      </c>
    </row>
    <row r="588" spans="1:12" x14ac:dyDescent="0.2">
      <c r="A588" s="39"/>
      <c r="B588" s="34"/>
      <c r="C588" s="39" t="s">
        <v>128</v>
      </c>
      <c r="D588" s="7">
        <v>0</v>
      </c>
      <c r="E588" s="8">
        <v>0</v>
      </c>
      <c r="F588" s="17">
        <f t="shared" si="139"/>
        <v>0</v>
      </c>
      <c r="G588" s="7">
        <v>4</v>
      </c>
      <c r="H588" s="8">
        <v>9</v>
      </c>
      <c r="I588" s="17">
        <f t="shared" si="140"/>
        <v>13</v>
      </c>
      <c r="J588" s="7">
        <f t="shared" si="141"/>
        <v>4</v>
      </c>
      <c r="K588" s="8">
        <f t="shared" si="141"/>
        <v>9</v>
      </c>
      <c r="L588" s="9">
        <f t="shared" si="142"/>
        <v>13</v>
      </c>
    </row>
    <row r="589" spans="1:12" x14ac:dyDescent="0.2">
      <c r="A589" s="39"/>
      <c r="B589" s="34"/>
      <c r="C589" s="39" t="s">
        <v>136</v>
      </c>
      <c r="D589" s="7">
        <v>2</v>
      </c>
      <c r="E589" s="8">
        <v>0</v>
      </c>
      <c r="F589" s="17">
        <f t="shared" si="139"/>
        <v>2</v>
      </c>
      <c r="G589" s="7">
        <v>0</v>
      </c>
      <c r="H589" s="8">
        <v>0</v>
      </c>
      <c r="I589" s="17">
        <f t="shared" si="140"/>
        <v>0</v>
      </c>
      <c r="J589" s="7">
        <f t="shared" si="141"/>
        <v>2</v>
      </c>
      <c r="K589" s="8">
        <f t="shared" si="141"/>
        <v>0</v>
      </c>
      <c r="L589" s="9">
        <f t="shared" si="142"/>
        <v>2</v>
      </c>
    </row>
    <row r="590" spans="1:12" x14ac:dyDescent="0.2">
      <c r="A590" s="39"/>
      <c r="B590" s="34"/>
      <c r="C590" s="39" t="s">
        <v>138</v>
      </c>
      <c r="D590" s="7">
        <v>1</v>
      </c>
      <c r="E590" s="8">
        <v>0</v>
      </c>
      <c r="F590" s="17">
        <f t="shared" si="139"/>
        <v>1</v>
      </c>
      <c r="G590" s="7">
        <v>1</v>
      </c>
      <c r="H590" s="8">
        <v>0</v>
      </c>
      <c r="I590" s="17">
        <f t="shared" si="140"/>
        <v>1</v>
      </c>
      <c r="J590" s="7">
        <f t="shared" si="141"/>
        <v>2</v>
      </c>
      <c r="K590" s="8">
        <f t="shared" si="141"/>
        <v>0</v>
      </c>
      <c r="L590" s="9">
        <f t="shared" si="142"/>
        <v>2</v>
      </c>
    </row>
    <row r="591" spans="1:12" x14ac:dyDescent="0.2">
      <c r="A591" s="39"/>
      <c r="B591" s="34"/>
      <c r="C591" s="39" t="s">
        <v>139</v>
      </c>
      <c r="D591" s="7">
        <v>1</v>
      </c>
      <c r="E591" s="8">
        <v>4</v>
      </c>
      <c r="F591" s="17">
        <f t="shared" si="139"/>
        <v>5</v>
      </c>
      <c r="G591" s="7">
        <v>0</v>
      </c>
      <c r="H591" s="8">
        <v>5</v>
      </c>
      <c r="I591" s="17">
        <f t="shared" si="140"/>
        <v>5</v>
      </c>
      <c r="J591" s="7">
        <f t="shared" si="141"/>
        <v>1</v>
      </c>
      <c r="K591" s="8">
        <f t="shared" si="141"/>
        <v>9</v>
      </c>
      <c r="L591" s="9">
        <f t="shared" si="142"/>
        <v>10</v>
      </c>
    </row>
    <row r="592" spans="1:12" x14ac:dyDescent="0.2">
      <c r="A592" s="39"/>
      <c r="B592" s="34"/>
      <c r="C592" s="39" t="s">
        <v>141</v>
      </c>
      <c r="D592" s="7">
        <v>0</v>
      </c>
      <c r="E592" s="8">
        <v>0</v>
      </c>
      <c r="F592" s="17">
        <f t="shared" si="139"/>
        <v>0</v>
      </c>
      <c r="G592" s="7">
        <v>2</v>
      </c>
      <c r="H592" s="8">
        <v>2</v>
      </c>
      <c r="I592" s="17">
        <f t="shared" si="140"/>
        <v>4</v>
      </c>
      <c r="J592" s="7">
        <f t="shared" si="141"/>
        <v>2</v>
      </c>
      <c r="K592" s="8">
        <f t="shared" si="141"/>
        <v>2</v>
      </c>
      <c r="L592" s="9">
        <f t="shared" si="142"/>
        <v>4</v>
      </c>
    </row>
    <row r="593" spans="1:12" x14ac:dyDescent="0.2">
      <c r="A593" s="39"/>
      <c r="B593" s="34"/>
      <c r="C593" s="39" t="s">
        <v>148</v>
      </c>
      <c r="D593" s="7">
        <v>1</v>
      </c>
      <c r="E593" s="8">
        <v>0</v>
      </c>
      <c r="F593" s="17">
        <f t="shared" si="139"/>
        <v>1</v>
      </c>
      <c r="G593" s="7">
        <v>0</v>
      </c>
      <c r="H593" s="8">
        <v>0</v>
      </c>
      <c r="I593" s="17">
        <f t="shared" si="140"/>
        <v>0</v>
      </c>
      <c r="J593" s="7">
        <f t="shared" si="141"/>
        <v>1</v>
      </c>
      <c r="K593" s="8">
        <f t="shared" si="141"/>
        <v>0</v>
      </c>
      <c r="L593" s="9">
        <f t="shared" si="142"/>
        <v>1</v>
      </c>
    </row>
    <row r="594" spans="1:12" x14ac:dyDescent="0.2">
      <c r="A594" s="39"/>
      <c r="B594" s="34"/>
      <c r="C594" s="66" t="s">
        <v>2</v>
      </c>
      <c r="D594" s="21">
        <f t="shared" ref="D594:L594" si="143">SUM(D570:D593)</f>
        <v>15</v>
      </c>
      <c r="E594" s="22">
        <f t="shared" si="143"/>
        <v>4</v>
      </c>
      <c r="F594" s="67">
        <f t="shared" si="143"/>
        <v>19</v>
      </c>
      <c r="G594" s="21">
        <f t="shared" si="143"/>
        <v>17</v>
      </c>
      <c r="H594" s="22">
        <f t="shared" si="143"/>
        <v>42</v>
      </c>
      <c r="I594" s="67">
        <f t="shared" si="143"/>
        <v>59</v>
      </c>
      <c r="J594" s="21">
        <f t="shared" si="143"/>
        <v>32</v>
      </c>
      <c r="K594" s="22">
        <f t="shared" si="143"/>
        <v>46</v>
      </c>
      <c r="L594" s="23">
        <f t="shared" si="143"/>
        <v>78</v>
      </c>
    </row>
    <row r="595" spans="1:12" x14ac:dyDescent="0.2">
      <c r="A595" s="65" t="s">
        <v>183</v>
      </c>
      <c r="B595" s="42"/>
      <c r="C595" s="41"/>
      <c r="D595" s="44"/>
      <c r="E595" s="45"/>
      <c r="F595" s="47"/>
      <c r="G595" s="44"/>
      <c r="H595" s="45"/>
      <c r="I595" s="47"/>
      <c r="J595" s="44"/>
      <c r="K595" s="45"/>
      <c r="L595" s="46"/>
    </row>
    <row r="596" spans="1:12" x14ac:dyDescent="0.2">
      <c r="A596" s="39"/>
      <c r="B596" s="34"/>
      <c r="C596" s="39" t="s">
        <v>124</v>
      </c>
      <c r="D596" s="7">
        <v>47</v>
      </c>
      <c r="E596" s="8">
        <v>29</v>
      </c>
      <c r="F596" s="17">
        <f t="shared" ref="F596:F620" si="144">D596+E596</f>
        <v>76</v>
      </c>
      <c r="G596" s="7">
        <v>51</v>
      </c>
      <c r="H596" s="8">
        <v>24</v>
      </c>
      <c r="I596" s="17">
        <f t="shared" ref="I596:I620" si="145">G596+H596</f>
        <v>75</v>
      </c>
      <c r="J596" s="7">
        <f t="shared" ref="J596:J620" si="146">D596+G596</f>
        <v>98</v>
      </c>
      <c r="K596" s="8">
        <f t="shared" ref="K596:K620" si="147">E596+H596</f>
        <v>53</v>
      </c>
      <c r="L596" s="9">
        <f t="shared" ref="L596:L620" si="148">J596+K596</f>
        <v>151</v>
      </c>
    </row>
    <row r="597" spans="1:12" x14ac:dyDescent="0.2">
      <c r="A597" s="39"/>
      <c r="B597" s="34"/>
      <c r="C597" s="39" t="s">
        <v>3</v>
      </c>
      <c r="D597" s="7">
        <v>0</v>
      </c>
      <c r="E597" s="8">
        <v>0</v>
      </c>
      <c r="F597" s="17">
        <f t="shared" si="144"/>
        <v>0</v>
      </c>
      <c r="G597" s="7">
        <v>17</v>
      </c>
      <c r="H597" s="8">
        <v>38</v>
      </c>
      <c r="I597" s="17">
        <f t="shared" si="145"/>
        <v>55</v>
      </c>
      <c r="J597" s="7">
        <f t="shared" si="146"/>
        <v>17</v>
      </c>
      <c r="K597" s="8">
        <f t="shared" si="147"/>
        <v>38</v>
      </c>
      <c r="L597" s="9">
        <f t="shared" si="148"/>
        <v>55</v>
      </c>
    </row>
    <row r="598" spans="1:12" x14ac:dyDescent="0.2">
      <c r="A598" s="39"/>
      <c r="B598" s="34"/>
      <c r="C598" s="39" t="s">
        <v>125</v>
      </c>
      <c r="D598" s="7">
        <v>0</v>
      </c>
      <c r="E598" s="8">
        <v>0</v>
      </c>
      <c r="F598" s="17">
        <f t="shared" si="144"/>
        <v>0</v>
      </c>
      <c r="G598" s="7">
        <v>4</v>
      </c>
      <c r="H598" s="8">
        <v>6</v>
      </c>
      <c r="I598" s="17">
        <f t="shared" si="145"/>
        <v>10</v>
      </c>
      <c r="J598" s="7">
        <f t="shared" si="146"/>
        <v>4</v>
      </c>
      <c r="K598" s="8">
        <f t="shared" si="147"/>
        <v>6</v>
      </c>
      <c r="L598" s="9">
        <f t="shared" si="148"/>
        <v>10</v>
      </c>
    </row>
    <row r="599" spans="1:12" x14ac:dyDescent="0.2">
      <c r="A599" s="39"/>
      <c r="B599" s="34"/>
      <c r="C599" s="39" t="s">
        <v>126</v>
      </c>
      <c r="D599" s="7">
        <v>0</v>
      </c>
      <c r="E599" s="8">
        <v>0</v>
      </c>
      <c r="F599" s="17">
        <f t="shared" si="144"/>
        <v>0</v>
      </c>
      <c r="G599" s="7">
        <v>4</v>
      </c>
      <c r="H599" s="8">
        <v>0</v>
      </c>
      <c r="I599" s="17">
        <f t="shared" si="145"/>
        <v>4</v>
      </c>
      <c r="J599" s="7">
        <f t="shared" si="146"/>
        <v>4</v>
      </c>
      <c r="K599" s="8">
        <f t="shared" si="147"/>
        <v>0</v>
      </c>
      <c r="L599" s="9">
        <f t="shared" si="148"/>
        <v>4</v>
      </c>
    </row>
    <row r="600" spans="1:12" x14ac:dyDescent="0.2">
      <c r="A600" s="39"/>
      <c r="B600" s="34"/>
      <c r="C600" s="39" t="s">
        <v>127</v>
      </c>
      <c r="D600" s="7">
        <v>0</v>
      </c>
      <c r="E600" s="8">
        <v>0</v>
      </c>
      <c r="F600" s="17">
        <f t="shared" si="144"/>
        <v>0</v>
      </c>
      <c r="G600" s="7">
        <v>6</v>
      </c>
      <c r="H600" s="8">
        <v>5</v>
      </c>
      <c r="I600" s="17">
        <f t="shared" si="145"/>
        <v>11</v>
      </c>
      <c r="J600" s="7">
        <f t="shared" si="146"/>
        <v>6</v>
      </c>
      <c r="K600" s="8">
        <f t="shared" si="147"/>
        <v>5</v>
      </c>
      <c r="L600" s="9">
        <f t="shared" si="148"/>
        <v>11</v>
      </c>
    </row>
    <row r="601" spans="1:12" x14ac:dyDescent="0.2">
      <c r="A601" s="39"/>
      <c r="B601" s="34"/>
      <c r="C601" s="39" t="s">
        <v>128</v>
      </c>
      <c r="D601" s="7">
        <v>0</v>
      </c>
      <c r="E601" s="8">
        <v>0</v>
      </c>
      <c r="F601" s="17">
        <f t="shared" si="144"/>
        <v>0</v>
      </c>
      <c r="G601" s="7">
        <v>17</v>
      </c>
      <c r="H601" s="8">
        <v>37</v>
      </c>
      <c r="I601" s="17">
        <f t="shared" si="145"/>
        <v>54</v>
      </c>
      <c r="J601" s="7">
        <f t="shared" si="146"/>
        <v>17</v>
      </c>
      <c r="K601" s="8">
        <f t="shared" si="147"/>
        <v>37</v>
      </c>
      <c r="L601" s="9">
        <f t="shared" si="148"/>
        <v>54</v>
      </c>
    </row>
    <row r="602" spans="1:12" x14ac:dyDescent="0.2">
      <c r="A602" s="39"/>
      <c r="B602" s="34"/>
      <c r="C602" s="39" t="s">
        <v>931</v>
      </c>
      <c r="D602" s="7">
        <v>0</v>
      </c>
      <c r="E602" s="8">
        <v>0</v>
      </c>
      <c r="F602" s="17">
        <f t="shared" si="144"/>
        <v>0</v>
      </c>
      <c r="G602" s="7">
        <v>3</v>
      </c>
      <c r="H602" s="8">
        <v>8</v>
      </c>
      <c r="I602" s="17">
        <f t="shared" si="145"/>
        <v>11</v>
      </c>
      <c r="J602" s="7">
        <f t="shared" si="146"/>
        <v>3</v>
      </c>
      <c r="K602" s="8">
        <f t="shared" si="147"/>
        <v>8</v>
      </c>
      <c r="L602" s="9">
        <f t="shared" si="148"/>
        <v>11</v>
      </c>
    </row>
    <row r="603" spans="1:12" x14ac:dyDescent="0.2">
      <c r="A603" s="39"/>
      <c r="B603" s="34"/>
      <c r="C603" s="39" t="s">
        <v>129</v>
      </c>
      <c r="D603" s="7">
        <v>0</v>
      </c>
      <c r="E603" s="8">
        <v>0</v>
      </c>
      <c r="F603" s="17">
        <f t="shared" si="144"/>
        <v>0</v>
      </c>
      <c r="G603" s="7">
        <v>1</v>
      </c>
      <c r="H603" s="8">
        <v>0</v>
      </c>
      <c r="I603" s="17">
        <f t="shared" si="145"/>
        <v>1</v>
      </c>
      <c r="J603" s="7">
        <f t="shared" si="146"/>
        <v>1</v>
      </c>
      <c r="K603" s="8">
        <f t="shared" si="147"/>
        <v>0</v>
      </c>
      <c r="L603" s="9">
        <f t="shared" si="148"/>
        <v>1</v>
      </c>
    </row>
    <row r="604" spans="1:12" x14ac:dyDescent="0.2">
      <c r="A604" s="39"/>
      <c r="B604" s="34"/>
      <c r="C604" s="39" t="s">
        <v>131</v>
      </c>
      <c r="D604" s="7">
        <v>2</v>
      </c>
      <c r="E604" s="8">
        <v>0</v>
      </c>
      <c r="F604" s="17">
        <f t="shared" si="144"/>
        <v>2</v>
      </c>
      <c r="G604" s="7">
        <v>0</v>
      </c>
      <c r="H604" s="8">
        <v>2</v>
      </c>
      <c r="I604" s="17">
        <f t="shared" si="145"/>
        <v>2</v>
      </c>
      <c r="J604" s="7">
        <f t="shared" si="146"/>
        <v>2</v>
      </c>
      <c r="K604" s="8">
        <f t="shared" si="147"/>
        <v>2</v>
      </c>
      <c r="L604" s="9">
        <f t="shared" si="148"/>
        <v>4</v>
      </c>
    </row>
    <row r="605" spans="1:12" x14ac:dyDescent="0.2">
      <c r="A605" s="39"/>
      <c r="B605" s="34"/>
      <c r="C605" s="39" t="s">
        <v>132</v>
      </c>
      <c r="D605" s="7">
        <v>0</v>
      </c>
      <c r="E605" s="8">
        <v>0</v>
      </c>
      <c r="F605" s="17">
        <f t="shared" si="144"/>
        <v>0</v>
      </c>
      <c r="G605" s="7">
        <v>0</v>
      </c>
      <c r="H605" s="8">
        <v>1</v>
      </c>
      <c r="I605" s="17">
        <f t="shared" si="145"/>
        <v>1</v>
      </c>
      <c r="J605" s="7">
        <f t="shared" si="146"/>
        <v>0</v>
      </c>
      <c r="K605" s="8">
        <f t="shared" si="147"/>
        <v>1</v>
      </c>
      <c r="L605" s="9">
        <f t="shared" si="148"/>
        <v>1</v>
      </c>
    </row>
    <row r="606" spans="1:12" x14ac:dyDescent="0.2">
      <c r="A606" s="39"/>
      <c r="B606" s="34"/>
      <c r="C606" s="39" t="s">
        <v>133</v>
      </c>
      <c r="D606" s="7">
        <v>1</v>
      </c>
      <c r="E606" s="8">
        <v>0</v>
      </c>
      <c r="F606" s="17">
        <f t="shared" si="144"/>
        <v>1</v>
      </c>
      <c r="G606" s="7">
        <v>0</v>
      </c>
      <c r="H606" s="8">
        <v>0</v>
      </c>
      <c r="I606" s="17">
        <f t="shared" si="145"/>
        <v>0</v>
      </c>
      <c r="J606" s="7">
        <f t="shared" si="146"/>
        <v>1</v>
      </c>
      <c r="K606" s="8">
        <f t="shared" si="147"/>
        <v>0</v>
      </c>
      <c r="L606" s="9">
        <f t="shared" si="148"/>
        <v>1</v>
      </c>
    </row>
    <row r="607" spans="1:12" x14ac:dyDescent="0.2">
      <c r="A607" s="39"/>
      <c r="B607" s="34"/>
      <c r="C607" s="39" t="s">
        <v>134</v>
      </c>
      <c r="D607" s="7">
        <v>0</v>
      </c>
      <c r="E607" s="8">
        <v>0</v>
      </c>
      <c r="F607" s="17">
        <f t="shared" si="144"/>
        <v>0</v>
      </c>
      <c r="G607" s="7">
        <v>1</v>
      </c>
      <c r="H607" s="8">
        <v>0</v>
      </c>
      <c r="I607" s="17">
        <f t="shared" si="145"/>
        <v>1</v>
      </c>
      <c r="J607" s="7">
        <f t="shared" si="146"/>
        <v>1</v>
      </c>
      <c r="K607" s="8">
        <f t="shared" si="147"/>
        <v>0</v>
      </c>
      <c r="L607" s="9">
        <f t="shared" si="148"/>
        <v>1</v>
      </c>
    </row>
    <row r="608" spans="1:12" x14ac:dyDescent="0.2">
      <c r="A608" s="39"/>
      <c r="B608" s="34"/>
      <c r="C608" s="39" t="s">
        <v>135</v>
      </c>
      <c r="D608" s="7">
        <v>13</v>
      </c>
      <c r="E608" s="8">
        <v>7</v>
      </c>
      <c r="F608" s="17">
        <f t="shared" si="144"/>
        <v>20</v>
      </c>
      <c r="G608" s="7">
        <v>4</v>
      </c>
      <c r="H608" s="8">
        <v>10</v>
      </c>
      <c r="I608" s="17">
        <f t="shared" si="145"/>
        <v>14</v>
      </c>
      <c r="J608" s="7">
        <f t="shared" si="146"/>
        <v>17</v>
      </c>
      <c r="K608" s="8">
        <f t="shared" si="147"/>
        <v>17</v>
      </c>
      <c r="L608" s="9">
        <f t="shared" si="148"/>
        <v>34</v>
      </c>
    </row>
    <row r="609" spans="1:12" x14ac:dyDescent="0.2">
      <c r="A609" s="39"/>
      <c r="B609" s="34"/>
      <c r="C609" s="39" t="s">
        <v>932</v>
      </c>
      <c r="D609" s="7">
        <v>1</v>
      </c>
      <c r="E609" s="8">
        <v>0</v>
      </c>
      <c r="F609" s="17">
        <f t="shared" si="144"/>
        <v>1</v>
      </c>
      <c r="G609" s="7">
        <v>0</v>
      </c>
      <c r="H609" s="8">
        <v>0</v>
      </c>
      <c r="I609" s="17">
        <f t="shared" si="145"/>
        <v>0</v>
      </c>
      <c r="J609" s="7">
        <f t="shared" si="146"/>
        <v>1</v>
      </c>
      <c r="K609" s="8">
        <f t="shared" si="147"/>
        <v>0</v>
      </c>
      <c r="L609" s="9">
        <f t="shared" si="148"/>
        <v>1</v>
      </c>
    </row>
    <row r="610" spans="1:12" x14ac:dyDescent="0.2">
      <c r="A610" s="39"/>
      <c r="B610" s="34"/>
      <c r="C610" s="39" t="s">
        <v>136</v>
      </c>
      <c r="D610" s="7">
        <v>17</v>
      </c>
      <c r="E610" s="8">
        <v>8</v>
      </c>
      <c r="F610" s="17">
        <f t="shared" si="144"/>
        <v>25</v>
      </c>
      <c r="G610" s="7">
        <v>8</v>
      </c>
      <c r="H610" s="8">
        <v>3</v>
      </c>
      <c r="I610" s="17">
        <f t="shared" si="145"/>
        <v>11</v>
      </c>
      <c r="J610" s="7">
        <f t="shared" si="146"/>
        <v>25</v>
      </c>
      <c r="K610" s="8">
        <f t="shared" si="147"/>
        <v>11</v>
      </c>
      <c r="L610" s="9">
        <f t="shared" si="148"/>
        <v>36</v>
      </c>
    </row>
    <row r="611" spans="1:12" x14ac:dyDescent="0.2">
      <c r="A611" s="39"/>
      <c r="B611" s="34"/>
      <c r="C611" s="39" t="s">
        <v>137</v>
      </c>
      <c r="D611" s="7">
        <v>1</v>
      </c>
      <c r="E611" s="8">
        <v>0</v>
      </c>
      <c r="F611" s="17">
        <f t="shared" si="144"/>
        <v>1</v>
      </c>
      <c r="G611" s="7">
        <v>5</v>
      </c>
      <c r="H611" s="8">
        <v>2</v>
      </c>
      <c r="I611" s="17">
        <f t="shared" si="145"/>
        <v>7</v>
      </c>
      <c r="J611" s="7">
        <f t="shared" si="146"/>
        <v>6</v>
      </c>
      <c r="K611" s="8">
        <f t="shared" si="147"/>
        <v>2</v>
      </c>
      <c r="L611" s="9">
        <f t="shared" si="148"/>
        <v>8</v>
      </c>
    </row>
    <row r="612" spans="1:12" x14ac:dyDescent="0.2">
      <c r="A612" s="39"/>
      <c r="B612" s="34"/>
      <c r="C612" s="39" t="s">
        <v>138</v>
      </c>
      <c r="D612" s="7">
        <v>4</v>
      </c>
      <c r="E612" s="8">
        <v>4</v>
      </c>
      <c r="F612" s="17">
        <f t="shared" si="144"/>
        <v>8</v>
      </c>
      <c r="G612" s="7">
        <v>6</v>
      </c>
      <c r="H612" s="8">
        <v>13</v>
      </c>
      <c r="I612" s="17">
        <f t="shared" si="145"/>
        <v>19</v>
      </c>
      <c r="J612" s="7">
        <f t="shared" si="146"/>
        <v>10</v>
      </c>
      <c r="K612" s="8">
        <f t="shared" si="147"/>
        <v>17</v>
      </c>
      <c r="L612" s="9">
        <f t="shared" si="148"/>
        <v>27</v>
      </c>
    </row>
    <row r="613" spans="1:12" x14ac:dyDescent="0.2">
      <c r="A613" s="39"/>
      <c r="B613" s="34"/>
      <c r="C613" s="39" t="s">
        <v>139</v>
      </c>
      <c r="D613" s="7">
        <v>1</v>
      </c>
      <c r="E613" s="8">
        <v>1</v>
      </c>
      <c r="F613" s="17">
        <f t="shared" si="144"/>
        <v>2</v>
      </c>
      <c r="G613" s="7">
        <v>13</v>
      </c>
      <c r="H613" s="8">
        <v>5</v>
      </c>
      <c r="I613" s="17">
        <f t="shared" si="145"/>
        <v>18</v>
      </c>
      <c r="J613" s="7">
        <f t="shared" si="146"/>
        <v>14</v>
      </c>
      <c r="K613" s="8">
        <f t="shared" si="147"/>
        <v>6</v>
      </c>
      <c r="L613" s="9">
        <f t="shared" si="148"/>
        <v>20</v>
      </c>
    </row>
    <row r="614" spans="1:12" x14ac:dyDescent="0.2">
      <c r="A614" s="39"/>
      <c r="B614" s="34"/>
      <c r="C614" s="39" t="s">
        <v>140</v>
      </c>
      <c r="D614" s="7">
        <v>27</v>
      </c>
      <c r="E614" s="8">
        <v>14</v>
      </c>
      <c r="F614" s="17">
        <f t="shared" si="144"/>
        <v>41</v>
      </c>
      <c r="G614" s="7">
        <v>11</v>
      </c>
      <c r="H614" s="8">
        <v>5</v>
      </c>
      <c r="I614" s="17">
        <f t="shared" si="145"/>
        <v>16</v>
      </c>
      <c r="J614" s="7">
        <f t="shared" si="146"/>
        <v>38</v>
      </c>
      <c r="K614" s="8">
        <f t="shared" si="147"/>
        <v>19</v>
      </c>
      <c r="L614" s="9">
        <f t="shared" si="148"/>
        <v>57</v>
      </c>
    </row>
    <row r="615" spans="1:12" x14ac:dyDescent="0.2">
      <c r="A615" s="39"/>
      <c r="B615" s="34"/>
      <c r="C615" s="39" t="s">
        <v>141</v>
      </c>
      <c r="D615" s="7">
        <v>0</v>
      </c>
      <c r="E615" s="8">
        <v>0</v>
      </c>
      <c r="F615" s="17">
        <f t="shared" si="144"/>
        <v>0</v>
      </c>
      <c r="G615" s="7">
        <v>6</v>
      </c>
      <c r="H615" s="8">
        <v>4</v>
      </c>
      <c r="I615" s="17">
        <f t="shared" si="145"/>
        <v>10</v>
      </c>
      <c r="J615" s="7">
        <f t="shared" si="146"/>
        <v>6</v>
      </c>
      <c r="K615" s="8">
        <f t="shared" si="147"/>
        <v>4</v>
      </c>
      <c r="L615" s="9">
        <f t="shared" si="148"/>
        <v>10</v>
      </c>
    </row>
    <row r="616" spans="1:12" x14ac:dyDescent="0.2">
      <c r="A616" s="39"/>
      <c r="B616" s="34"/>
      <c r="C616" s="39" t="s">
        <v>142</v>
      </c>
      <c r="D616" s="7">
        <v>8</v>
      </c>
      <c r="E616" s="8">
        <v>0</v>
      </c>
      <c r="F616" s="17">
        <f t="shared" si="144"/>
        <v>8</v>
      </c>
      <c r="G616" s="7">
        <v>1</v>
      </c>
      <c r="H616" s="8">
        <v>0</v>
      </c>
      <c r="I616" s="17">
        <f t="shared" si="145"/>
        <v>1</v>
      </c>
      <c r="J616" s="7">
        <f t="shared" si="146"/>
        <v>9</v>
      </c>
      <c r="K616" s="8">
        <f t="shared" si="147"/>
        <v>0</v>
      </c>
      <c r="L616" s="9">
        <f t="shared" si="148"/>
        <v>9</v>
      </c>
    </row>
    <row r="617" spans="1:12" x14ac:dyDescent="0.2">
      <c r="A617" s="39"/>
      <c r="B617" s="34"/>
      <c r="C617" s="39" t="s">
        <v>143</v>
      </c>
      <c r="D617" s="7">
        <v>3</v>
      </c>
      <c r="E617" s="8">
        <v>0</v>
      </c>
      <c r="F617" s="17">
        <f t="shared" si="144"/>
        <v>3</v>
      </c>
      <c r="G617" s="7">
        <v>2</v>
      </c>
      <c r="H617" s="8">
        <v>0</v>
      </c>
      <c r="I617" s="17">
        <f t="shared" si="145"/>
        <v>2</v>
      </c>
      <c r="J617" s="7">
        <f t="shared" si="146"/>
        <v>5</v>
      </c>
      <c r="K617" s="8">
        <f t="shared" si="147"/>
        <v>0</v>
      </c>
      <c r="L617" s="9">
        <f t="shared" si="148"/>
        <v>5</v>
      </c>
    </row>
    <row r="618" spans="1:12" x14ac:dyDescent="0.2">
      <c r="A618" s="39"/>
      <c r="B618" s="34"/>
      <c r="C618" s="39" t="s">
        <v>144</v>
      </c>
      <c r="D618" s="7">
        <v>6</v>
      </c>
      <c r="E618" s="8">
        <v>2</v>
      </c>
      <c r="F618" s="17">
        <f t="shared" si="144"/>
        <v>8</v>
      </c>
      <c r="G618" s="7">
        <v>3</v>
      </c>
      <c r="H618" s="8">
        <v>2</v>
      </c>
      <c r="I618" s="17">
        <f t="shared" si="145"/>
        <v>5</v>
      </c>
      <c r="J618" s="7">
        <f t="shared" si="146"/>
        <v>9</v>
      </c>
      <c r="K618" s="8">
        <f t="shared" si="147"/>
        <v>4</v>
      </c>
      <c r="L618" s="9">
        <f t="shared" si="148"/>
        <v>13</v>
      </c>
    </row>
    <row r="619" spans="1:12" x14ac:dyDescent="0.2">
      <c r="A619" s="39"/>
      <c r="B619" s="34"/>
      <c r="C619" s="39" t="s">
        <v>145</v>
      </c>
      <c r="D619" s="7">
        <v>1</v>
      </c>
      <c r="E619" s="8">
        <v>0</v>
      </c>
      <c r="F619" s="17">
        <f t="shared" si="144"/>
        <v>1</v>
      </c>
      <c r="G619" s="7">
        <v>0</v>
      </c>
      <c r="H619" s="8">
        <v>0</v>
      </c>
      <c r="I619" s="17">
        <f t="shared" si="145"/>
        <v>0</v>
      </c>
      <c r="J619" s="7">
        <f t="shared" si="146"/>
        <v>1</v>
      </c>
      <c r="K619" s="8">
        <f t="shared" si="147"/>
        <v>0</v>
      </c>
      <c r="L619" s="9">
        <f t="shared" si="148"/>
        <v>1</v>
      </c>
    </row>
    <row r="620" spans="1:12" ht="12" thickBot="1" x14ac:dyDescent="0.25">
      <c r="A620" s="52"/>
      <c r="B620" s="68"/>
      <c r="C620" s="52" t="s">
        <v>146</v>
      </c>
      <c r="D620" s="24">
        <v>3</v>
      </c>
      <c r="E620" s="25">
        <v>1</v>
      </c>
      <c r="F620" s="69">
        <f t="shared" si="144"/>
        <v>4</v>
      </c>
      <c r="G620" s="24">
        <v>0</v>
      </c>
      <c r="H620" s="25">
        <v>1</v>
      </c>
      <c r="I620" s="69">
        <f t="shared" si="145"/>
        <v>1</v>
      </c>
      <c r="J620" s="24">
        <f t="shared" si="146"/>
        <v>3</v>
      </c>
      <c r="K620" s="25">
        <f t="shared" si="147"/>
        <v>2</v>
      </c>
      <c r="L620" s="26">
        <f t="shared" si="148"/>
        <v>5</v>
      </c>
    </row>
    <row r="626" spans="1:12" ht="12" x14ac:dyDescent="0.2">
      <c r="A626" s="85" t="s">
        <v>109</v>
      </c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</row>
    <row r="627" spans="1:12" x14ac:dyDescent="0.2">
      <c r="A627" s="86" t="s">
        <v>116</v>
      </c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</row>
    <row r="628" spans="1:12" x14ac:dyDescent="0.2">
      <c r="A628" s="86" t="s">
        <v>1066</v>
      </c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</row>
    <row r="629" spans="1:12" ht="12" thickBot="1" x14ac:dyDescent="0.25"/>
    <row r="630" spans="1:12" x14ac:dyDescent="0.2">
      <c r="A630" s="113" t="s">
        <v>41</v>
      </c>
      <c r="B630" s="149"/>
      <c r="C630" s="151" t="s">
        <v>43</v>
      </c>
      <c r="D630" s="117" t="s">
        <v>355</v>
      </c>
      <c r="E630" s="118"/>
      <c r="F630" s="119"/>
      <c r="G630" s="117" t="s">
        <v>42</v>
      </c>
      <c r="H630" s="118"/>
      <c r="I630" s="119"/>
      <c r="J630" s="117" t="s">
        <v>2</v>
      </c>
      <c r="K630" s="118"/>
      <c r="L630" s="119"/>
    </row>
    <row r="631" spans="1:12" ht="12" thickBot="1" x14ac:dyDescent="0.25">
      <c r="A631" s="115"/>
      <c r="B631" s="150"/>
      <c r="C631" s="152"/>
      <c r="D631" s="153"/>
      <c r="E631" s="154"/>
      <c r="F631" s="155"/>
      <c r="G631" s="153"/>
      <c r="H631" s="154"/>
      <c r="I631" s="155"/>
      <c r="J631" s="153"/>
      <c r="K631" s="154"/>
      <c r="L631" s="155"/>
    </row>
    <row r="632" spans="1:12" x14ac:dyDescent="0.2">
      <c r="A632" s="115"/>
      <c r="B632" s="150"/>
      <c r="C632" s="152"/>
      <c r="D632" s="161" t="s">
        <v>44</v>
      </c>
      <c r="E632" s="157" t="s">
        <v>45</v>
      </c>
      <c r="F632" s="159" t="s">
        <v>2</v>
      </c>
      <c r="G632" s="161" t="s">
        <v>44</v>
      </c>
      <c r="H632" s="157" t="s">
        <v>45</v>
      </c>
      <c r="I632" s="159" t="s">
        <v>2</v>
      </c>
      <c r="J632" s="156" t="s">
        <v>44</v>
      </c>
      <c r="K632" s="157" t="s">
        <v>45</v>
      </c>
      <c r="L632" s="159" t="s">
        <v>2</v>
      </c>
    </row>
    <row r="633" spans="1:12" ht="12" thickBot="1" x14ac:dyDescent="0.25">
      <c r="A633" s="115"/>
      <c r="B633" s="150"/>
      <c r="C633" s="152"/>
      <c r="D633" s="162"/>
      <c r="E633" s="158"/>
      <c r="F633" s="160"/>
      <c r="G633" s="162"/>
      <c r="H633" s="158"/>
      <c r="I633" s="160"/>
      <c r="J633" s="136"/>
      <c r="K633" s="158"/>
      <c r="L633" s="160"/>
    </row>
    <row r="634" spans="1:12" x14ac:dyDescent="0.2">
      <c r="A634" s="35"/>
      <c r="B634" s="36"/>
      <c r="C634" s="35" t="s">
        <v>147</v>
      </c>
      <c r="D634" s="3">
        <v>6</v>
      </c>
      <c r="E634" s="4">
        <v>3</v>
      </c>
      <c r="F634" s="18">
        <f t="shared" ref="F634:F641" si="149">D634+E634</f>
        <v>9</v>
      </c>
      <c r="G634" s="3">
        <v>0</v>
      </c>
      <c r="H634" s="4">
        <v>0</v>
      </c>
      <c r="I634" s="18">
        <f t="shared" ref="I634:I641" si="150">G634+H634</f>
        <v>0</v>
      </c>
      <c r="J634" s="3">
        <f t="shared" ref="J634:K641" si="151">D634+G634</f>
        <v>6</v>
      </c>
      <c r="K634" s="4">
        <f t="shared" si="151"/>
        <v>3</v>
      </c>
      <c r="L634" s="5">
        <f t="shared" ref="L634:L641" si="152">J634+K634</f>
        <v>9</v>
      </c>
    </row>
    <row r="635" spans="1:12" x14ac:dyDescent="0.2">
      <c r="A635" s="39"/>
      <c r="B635" s="34"/>
      <c r="C635" s="39" t="s">
        <v>148</v>
      </c>
      <c r="D635" s="7">
        <v>3</v>
      </c>
      <c r="E635" s="8">
        <v>1</v>
      </c>
      <c r="F635" s="17">
        <f t="shared" si="149"/>
        <v>4</v>
      </c>
      <c r="G635" s="7">
        <v>0</v>
      </c>
      <c r="H635" s="8">
        <v>0</v>
      </c>
      <c r="I635" s="17">
        <f t="shared" si="150"/>
        <v>0</v>
      </c>
      <c r="J635" s="7">
        <f t="shared" si="151"/>
        <v>3</v>
      </c>
      <c r="K635" s="8">
        <f t="shared" si="151"/>
        <v>1</v>
      </c>
      <c r="L635" s="9">
        <f t="shared" si="152"/>
        <v>4</v>
      </c>
    </row>
    <row r="636" spans="1:12" x14ac:dyDescent="0.2">
      <c r="A636" s="39"/>
      <c r="B636" s="34"/>
      <c r="C636" s="39" t="s">
        <v>149</v>
      </c>
      <c r="D636" s="7">
        <v>0</v>
      </c>
      <c r="E636" s="8">
        <v>2</v>
      </c>
      <c r="F636" s="17">
        <f t="shared" si="149"/>
        <v>2</v>
      </c>
      <c r="G636" s="7">
        <v>0</v>
      </c>
      <c r="H636" s="8">
        <v>0</v>
      </c>
      <c r="I636" s="17">
        <f t="shared" si="150"/>
        <v>0</v>
      </c>
      <c r="J636" s="7">
        <f t="shared" si="151"/>
        <v>0</v>
      </c>
      <c r="K636" s="8">
        <f t="shared" si="151"/>
        <v>2</v>
      </c>
      <c r="L636" s="9">
        <f t="shared" si="152"/>
        <v>2</v>
      </c>
    </row>
    <row r="637" spans="1:12" x14ac:dyDescent="0.2">
      <c r="A637" s="39"/>
      <c r="B637" s="34"/>
      <c r="C637" s="39" t="s">
        <v>150</v>
      </c>
      <c r="D637" s="7">
        <v>17</v>
      </c>
      <c r="E637" s="8">
        <v>0</v>
      </c>
      <c r="F637" s="17">
        <f t="shared" si="149"/>
        <v>17</v>
      </c>
      <c r="G637" s="7">
        <v>0</v>
      </c>
      <c r="H637" s="8">
        <v>0</v>
      </c>
      <c r="I637" s="17">
        <f t="shared" si="150"/>
        <v>0</v>
      </c>
      <c r="J637" s="7">
        <f t="shared" si="151"/>
        <v>17</v>
      </c>
      <c r="K637" s="8">
        <f t="shared" si="151"/>
        <v>0</v>
      </c>
      <c r="L637" s="9">
        <f t="shared" si="152"/>
        <v>17</v>
      </c>
    </row>
    <row r="638" spans="1:12" x14ac:dyDescent="0.2">
      <c r="A638" s="39"/>
      <c r="B638" s="34"/>
      <c r="C638" s="39" t="s">
        <v>933</v>
      </c>
      <c r="D638" s="7">
        <v>1</v>
      </c>
      <c r="E638" s="8">
        <v>0</v>
      </c>
      <c r="F638" s="17">
        <f t="shared" si="149"/>
        <v>1</v>
      </c>
      <c r="G638" s="7">
        <v>0</v>
      </c>
      <c r="H638" s="8">
        <v>0</v>
      </c>
      <c r="I638" s="17">
        <f t="shared" si="150"/>
        <v>0</v>
      </c>
      <c r="J638" s="7">
        <f t="shared" si="151"/>
        <v>1</v>
      </c>
      <c r="K638" s="8">
        <f t="shared" si="151"/>
        <v>0</v>
      </c>
      <c r="L638" s="9">
        <f t="shared" si="152"/>
        <v>1</v>
      </c>
    </row>
    <row r="639" spans="1:12" x14ac:dyDescent="0.2">
      <c r="A639" s="39"/>
      <c r="B639" s="34"/>
      <c r="C639" s="39" t="s">
        <v>934</v>
      </c>
      <c r="D639" s="7">
        <v>0</v>
      </c>
      <c r="E639" s="8">
        <v>0</v>
      </c>
      <c r="F639" s="17">
        <f t="shared" si="149"/>
        <v>0</v>
      </c>
      <c r="G639" s="7">
        <v>6</v>
      </c>
      <c r="H639" s="8">
        <v>0</v>
      </c>
      <c r="I639" s="17">
        <f t="shared" si="150"/>
        <v>6</v>
      </c>
      <c r="J639" s="7">
        <f t="shared" si="151"/>
        <v>6</v>
      </c>
      <c r="K639" s="8">
        <f t="shared" si="151"/>
        <v>0</v>
      </c>
      <c r="L639" s="9">
        <f t="shared" si="152"/>
        <v>6</v>
      </c>
    </row>
    <row r="640" spans="1:12" x14ac:dyDescent="0.2">
      <c r="A640" s="39"/>
      <c r="B640" s="34"/>
      <c r="C640" s="39" t="s">
        <v>935</v>
      </c>
      <c r="D640" s="7">
        <v>0</v>
      </c>
      <c r="E640" s="8">
        <v>0</v>
      </c>
      <c r="F640" s="17">
        <f t="shared" si="149"/>
        <v>0</v>
      </c>
      <c r="G640" s="7">
        <v>1</v>
      </c>
      <c r="H640" s="8">
        <v>0</v>
      </c>
      <c r="I640" s="17">
        <f t="shared" si="150"/>
        <v>1</v>
      </c>
      <c r="J640" s="7">
        <f t="shared" si="151"/>
        <v>1</v>
      </c>
      <c r="K640" s="8">
        <f t="shared" si="151"/>
        <v>0</v>
      </c>
      <c r="L640" s="9">
        <f t="shared" si="152"/>
        <v>1</v>
      </c>
    </row>
    <row r="641" spans="1:12" x14ac:dyDescent="0.2">
      <c r="A641" s="39"/>
      <c r="B641" s="34"/>
      <c r="C641" s="39" t="s">
        <v>936</v>
      </c>
      <c r="D641" s="7">
        <v>0</v>
      </c>
      <c r="E641" s="8">
        <v>0</v>
      </c>
      <c r="F641" s="17">
        <f t="shared" si="149"/>
        <v>0</v>
      </c>
      <c r="G641" s="7">
        <v>0</v>
      </c>
      <c r="H641" s="8">
        <v>2</v>
      </c>
      <c r="I641" s="17">
        <f t="shared" si="150"/>
        <v>2</v>
      </c>
      <c r="J641" s="7">
        <f t="shared" si="151"/>
        <v>0</v>
      </c>
      <c r="K641" s="8">
        <f t="shared" si="151"/>
        <v>2</v>
      </c>
      <c r="L641" s="9">
        <f t="shared" si="152"/>
        <v>2</v>
      </c>
    </row>
    <row r="642" spans="1:12" x14ac:dyDescent="0.2">
      <c r="A642" s="39"/>
      <c r="B642" s="34"/>
      <c r="C642" s="66" t="s">
        <v>2</v>
      </c>
      <c r="D642" s="21">
        <f t="shared" ref="D642:L642" si="153">SUM(D595:D641)</f>
        <v>162</v>
      </c>
      <c r="E642" s="22">
        <f t="shared" si="153"/>
        <v>72</v>
      </c>
      <c r="F642" s="67">
        <f t="shared" si="153"/>
        <v>234</v>
      </c>
      <c r="G642" s="21">
        <f t="shared" si="153"/>
        <v>170</v>
      </c>
      <c r="H642" s="22">
        <f t="shared" si="153"/>
        <v>168</v>
      </c>
      <c r="I642" s="67">
        <f t="shared" si="153"/>
        <v>338</v>
      </c>
      <c r="J642" s="21">
        <f t="shared" si="153"/>
        <v>332</v>
      </c>
      <c r="K642" s="22">
        <f t="shared" si="153"/>
        <v>240</v>
      </c>
      <c r="L642" s="23">
        <f t="shared" si="153"/>
        <v>572</v>
      </c>
    </row>
    <row r="643" spans="1:12" x14ac:dyDescent="0.2">
      <c r="A643" s="65" t="s">
        <v>184</v>
      </c>
      <c r="B643" s="42"/>
      <c r="C643" s="41"/>
      <c r="D643" s="44"/>
      <c r="E643" s="45"/>
      <c r="F643" s="47"/>
      <c r="G643" s="44"/>
      <c r="H643" s="45"/>
      <c r="I643" s="47"/>
      <c r="J643" s="44"/>
      <c r="K643" s="45"/>
      <c r="L643" s="46"/>
    </row>
    <row r="644" spans="1:12" x14ac:dyDescent="0.2">
      <c r="A644" s="39"/>
      <c r="B644" s="34"/>
      <c r="C644" s="39" t="s">
        <v>124</v>
      </c>
      <c r="D644" s="7">
        <v>0</v>
      </c>
      <c r="E644" s="8">
        <v>0</v>
      </c>
      <c r="F644" s="17">
        <f>D644+E644</f>
        <v>0</v>
      </c>
      <c r="G644" s="7">
        <v>2</v>
      </c>
      <c r="H644" s="8">
        <v>0</v>
      </c>
      <c r="I644" s="17">
        <f>G644+H644</f>
        <v>2</v>
      </c>
      <c r="J644" s="7">
        <f>D644+G644</f>
        <v>2</v>
      </c>
      <c r="K644" s="8">
        <f>E644+H644</f>
        <v>0</v>
      </c>
      <c r="L644" s="9">
        <f>J644+K644</f>
        <v>2</v>
      </c>
    </row>
    <row r="645" spans="1:12" x14ac:dyDescent="0.2">
      <c r="A645" s="39"/>
      <c r="B645" s="34"/>
      <c r="C645" s="39" t="s">
        <v>145</v>
      </c>
      <c r="D645" s="7">
        <v>1</v>
      </c>
      <c r="E645" s="8">
        <v>0</v>
      </c>
      <c r="F645" s="17">
        <f>D645+E645</f>
        <v>1</v>
      </c>
      <c r="G645" s="7">
        <v>0</v>
      </c>
      <c r="H645" s="8">
        <v>0</v>
      </c>
      <c r="I645" s="17">
        <f>G645+H645</f>
        <v>0</v>
      </c>
      <c r="J645" s="7">
        <f>D645+G645</f>
        <v>1</v>
      </c>
      <c r="K645" s="8">
        <f>E645+H645</f>
        <v>0</v>
      </c>
      <c r="L645" s="9">
        <f>J645+K645</f>
        <v>1</v>
      </c>
    </row>
    <row r="646" spans="1:12" x14ac:dyDescent="0.2">
      <c r="A646" s="39"/>
      <c r="B646" s="34"/>
      <c r="C646" s="66" t="s">
        <v>2</v>
      </c>
      <c r="D646" s="21">
        <f t="shared" ref="D646:L646" si="154">SUM(D643:D645)</f>
        <v>1</v>
      </c>
      <c r="E646" s="22">
        <f t="shared" si="154"/>
        <v>0</v>
      </c>
      <c r="F646" s="67">
        <f t="shared" si="154"/>
        <v>1</v>
      </c>
      <c r="G646" s="21">
        <f t="shared" si="154"/>
        <v>2</v>
      </c>
      <c r="H646" s="22">
        <f t="shared" si="154"/>
        <v>0</v>
      </c>
      <c r="I646" s="67">
        <f t="shared" si="154"/>
        <v>2</v>
      </c>
      <c r="J646" s="21">
        <f t="shared" si="154"/>
        <v>3</v>
      </c>
      <c r="K646" s="22">
        <f t="shared" si="154"/>
        <v>0</v>
      </c>
      <c r="L646" s="23">
        <f t="shared" si="154"/>
        <v>3</v>
      </c>
    </row>
    <row r="647" spans="1:12" x14ac:dyDescent="0.2">
      <c r="A647" s="65" t="s">
        <v>185</v>
      </c>
      <c r="B647" s="42"/>
      <c r="C647" s="41"/>
      <c r="D647" s="44"/>
      <c r="E647" s="45"/>
      <c r="F647" s="47"/>
      <c r="G647" s="44"/>
      <c r="H647" s="45"/>
      <c r="I647" s="47"/>
      <c r="J647" s="44"/>
      <c r="K647" s="45"/>
      <c r="L647" s="46"/>
    </row>
    <row r="648" spans="1:12" x14ac:dyDescent="0.2">
      <c r="A648" s="39"/>
      <c r="B648" s="34"/>
      <c r="C648" s="39" t="s">
        <v>124</v>
      </c>
      <c r="D648" s="7">
        <v>25</v>
      </c>
      <c r="E648" s="8">
        <v>6</v>
      </c>
      <c r="F648" s="17">
        <f t="shared" ref="F648:F668" si="155">D648+E648</f>
        <v>31</v>
      </c>
      <c r="G648" s="7">
        <v>19</v>
      </c>
      <c r="H648" s="8">
        <v>12</v>
      </c>
      <c r="I648" s="17">
        <f t="shared" ref="I648:I668" si="156">G648+H648</f>
        <v>31</v>
      </c>
      <c r="J648" s="7">
        <f t="shared" ref="J648:J668" si="157">D648+G648</f>
        <v>44</v>
      </c>
      <c r="K648" s="8">
        <f t="shared" ref="K648:K668" si="158">E648+H648</f>
        <v>18</v>
      </c>
      <c r="L648" s="9">
        <f t="shared" ref="L648:L668" si="159">J648+K648</f>
        <v>62</v>
      </c>
    </row>
    <row r="649" spans="1:12" x14ac:dyDescent="0.2">
      <c r="A649" s="39"/>
      <c r="B649" s="34"/>
      <c r="C649" s="39" t="s">
        <v>3</v>
      </c>
      <c r="D649" s="7">
        <v>0</v>
      </c>
      <c r="E649" s="8">
        <v>0</v>
      </c>
      <c r="F649" s="17">
        <f t="shared" si="155"/>
        <v>0</v>
      </c>
      <c r="G649" s="7">
        <v>11</v>
      </c>
      <c r="H649" s="8">
        <v>3</v>
      </c>
      <c r="I649" s="17">
        <f t="shared" si="156"/>
        <v>14</v>
      </c>
      <c r="J649" s="7">
        <f t="shared" si="157"/>
        <v>11</v>
      </c>
      <c r="K649" s="8">
        <f t="shared" si="158"/>
        <v>3</v>
      </c>
      <c r="L649" s="9">
        <f t="shared" si="159"/>
        <v>14</v>
      </c>
    </row>
    <row r="650" spans="1:12" x14ac:dyDescent="0.2">
      <c r="A650" s="39"/>
      <c r="B650" s="34"/>
      <c r="C650" s="39" t="s">
        <v>125</v>
      </c>
      <c r="D650" s="7">
        <v>0</v>
      </c>
      <c r="E650" s="8">
        <v>0</v>
      </c>
      <c r="F650" s="17">
        <f t="shared" si="155"/>
        <v>0</v>
      </c>
      <c r="G650" s="7">
        <v>4</v>
      </c>
      <c r="H650" s="8">
        <v>1</v>
      </c>
      <c r="I650" s="17">
        <f t="shared" si="156"/>
        <v>5</v>
      </c>
      <c r="J650" s="7">
        <f t="shared" si="157"/>
        <v>4</v>
      </c>
      <c r="K650" s="8">
        <f t="shared" si="158"/>
        <v>1</v>
      </c>
      <c r="L650" s="9">
        <f t="shared" si="159"/>
        <v>5</v>
      </c>
    </row>
    <row r="651" spans="1:12" x14ac:dyDescent="0.2">
      <c r="A651" s="39"/>
      <c r="B651" s="34"/>
      <c r="C651" s="39" t="s">
        <v>126</v>
      </c>
      <c r="D651" s="7">
        <v>0</v>
      </c>
      <c r="E651" s="8">
        <v>0</v>
      </c>
      <c r="F651" s="17">
        <f t="shared" si="155"/>
        <v>0</v>
      </c>
      <c r="G651" s="7">
        <v>2</v>
      </c>
      <c r="H651" s="8">
        <v>0</v>
      </c>
      <c r="I651" s="17">
        <f t="shared" si="156"/>
        <v>2</v>
      </c>
      <c r="J651" s="7">
        <f t="shared" si="157"/>
        <v>2</v>
      </c>
      <c r="K651" s="8">
        <f t="shared" si="158"/>
        <v>0</v>
      </c>
      <c r="L651" s="9">
        <f t="shared" si="159"/>
        <v>2</v>
      </c>
    </row>
    <row r="652" spans="1:12" x14ac:dyDescent="0.2">
      <c r="A652" s="39"/>
      <c r="B652" s="34"/>
      <c r="C652" s="39" t="s">
        <v>127</v>
      </c>
      <c r="D652" s="7">
        <v>0</v>
      </c>
      <c r="E652" s="8">
        <v>0</v>
      </c>
      <c r="F652" s="17">
        <f t="shared" si="155"/>
        <v>0</v>
      </c>
      <c r="G652" s="7">
        <v>6</v>
      </c>
      <c r="H652" s="8">
        <v>5</v>
      </c>
      <c r="I652" s="17">
        <f t="shared" si="156"/>
        <v>11</v>
      </c>
      <c r="J652" s="7">
        <f t="shared" si="157"/>
        <v>6</v>
      </c>
      <c r="K652" s="8">
        <f t="shared" si="158"/>
        <v>5</v>
      </c>
      <c r="L652" s="9">
        <f t="shared" si="159"/>
        <v>11</v>
      </c>
    </row>
    <row r="653" spans="1:12" x14ac:dyDescent="0.2">
      <c r="A653" s="39"/>
      <c r="B653" s="34"/>
      <c r="C653" s="39" t="s">
        <v>128</v>
      </c>
      <c r="D653" s="7">
        <v>0</v>
      </c>
      <c r="E653" s="8">
        <v>0</v>
      </c>
      <c r="F653" s="17">
        <f t="shared" si="155"/>
        <v>0</v>
      </c>
      <c r="G653" s="7">
        <v>8</v>
      </c>
      <c r="H653" s="8">
        <v>14</v>
      </c>
      <c r="I653" s="17">
        <f t="shared" si="156"/>
        <v>22</v>
      </c>
      <c r="J653" s="7">
        <f t="shared" si="157"/>
        <v>8</v>
      </c>
      <c r="K653" s="8">
        <f t="shared" si="158"/>
        <v>14</v>
      </c>
      <c r="L653" s="9">
        <f t="shared" si="159"/>
        <v>22</v>
      </c>
    </row>
    <row r="654" spans="1:12" x14ac:dyDescent="0.2">
      <c r="A654" s="39"/>
      <c r="B654" s="34"/>
      <c r="C654" s="39" t="s">
        <v>931</v>
      </c>
      <c r="D654" s="7">
        <v>0</v>
      </c>
      <c r="E654" s="8">
        <v>0</v>
      </c>
      <c r="F654" s="17">
        <f t="shared" si="155"/>
        <v>0</v>
      </c>
      <c r="G654" s="7">
        <v>1</v>
      </c>
      <c r="H654" s="8">
        <v>0</v>
      </c>
      <c r="I654" s="17">
        <f t="shared" si="156"/>
        <v>1</v>
      </c>
      <c r="J654" s="7">
        <f t="shared" si="157"/>
        <v>1</v>
      </c>
      <c r="K654" s="8">
        <f t="shared" si="158"/>
        <v>0</v>
      </c>
      <c r="L654" s="9">
        <f t="shared" si="159"/>
        <v>1</v>
      </c>
    </row>
    <row r="655" spans="1:12" x14ac:dyDescent="0.2">
      <c r="A655" s="39"/>
      <c r="B655" s="34"/>
      <c r="C655" s="39" t="s">
        <v>692</v>
      </c>
      <c r="D655" s="7">
        <v>0</v>
      </c>
      <c r="E655" s="8">
        <v>0</v>
      </c>
      <c r="F655" s="17">
        <f t="shared" si="155"/>
        <v>0</v>
      </c>
      <c r="G655" s="7">
        <v>1</v>
      </c>
      <c r="H655" s="8">
        <v>0</v>
      </c>
      <c r="I655" s="17">
        <f t="shared" si="156"/>
        <v>1</v>
      </c>
      <c r="J655" s="7">
        <f t="shared" si="157"/>
        <v>1</v>
      </c>
      <c r="K655" s="8">
        <f t="shared" si="158"/>
        <v>0</v>
      </c>
      <c r="L655" s="9">
        <f t="shared" si="159"/>
        <v>1</v>
      </c>
    </row>
    <row r="656" spans="1:12" x14ac:dyDescent="0.2">
      <c r="A656" s="39"/>
      <c r="B656" s="34"/>
      <c r="C656" s="39" t="s">
        <v>135</v>
      </c>
      <c r="D656" s="7">
        <v>3</v>
      </c>
      <c r="E656" s="8">
        <v>0</v>
      </c>
      <c r="F656" s="17">
        <f t="shared" si="155"/>
        <v>3</v>
      </c>
      <c r="G656" s="7">
        <v>0</v>
      </c>
      <c r="H656" s="8">
        <v>0</v>
      </c>
      <c r="I656" s="17">
        <f t="shared" si="156"/>
        <v>0</v>
      </c>
      <c r="J656" s="7">
        <f t="shared" si="157"/>
        <v>3</v>
      </c>
      <c r="K656" s="8">
        <f t="shared" si="158"/>
        <v>0</v>
      </c>
      <c r="L656" s="9">
        <f t="shared" si="159"/>
        <v>3</v>
      </c>
    </row>
    <row r="657" spans="1:12" x14ac:dyDescent="0.2">
      <c r="A657" s="39"/>
      <c r="B657" s="34"/>
      <c r="C657" s="39" t="s">
        <v>932</v>
      </c>
      <c r="D657" s="7">
        <v>1</v>
      </c>
      <c r="E657" s="8">
        <v>0</v>
      </c>
      <c r="F657" s="17">
        <f t="shared" si="155"/>
        <v>1</v>
      </c>
      <c r="G657" s="7">
        <v>0</v>
      </c>
      <c r="H657" s="8">
        <v>0</v>
      </c>
      <c r="I657" s="17">
        <f t="shared" si="156"/>
        <v>0</v>
      </c>
      <c r="J657" s="7">
        <f t="shared" si="157"/>
        <v>1</v>
      </c>
      <c r="K657" s="8">
        <f t="shared" si="158"/>
        <v>0</v>
      </c>
      <c r="L657" s="9">
        <f t="shared" si="159"/>
        <v>1</v>
      </c>
    </row>
    <row r="658" spans="1:12" x14ac:dyDescent="0.2">
      <c r="A658" s="39"/>
      <c r="B658" s="34"/>
      <c r="C658" s="39" t="s">
        <v>136</v>
      </c>
      <c r="D658" s="7">
        <v>3</v>
      </c>
      <c r="E658" s="8">
        <v>0</v>
      </c>
      <c r="F658" s="17">
        <f t="shared" si="155"/>
        <v>3</v>
      </c>
      <c r="G658" s="7">
        <v>2</v>
      </c>
      <c r="H658" s="8">
        <v>0</v>
      </c>
      <c r="I658" s="17">
        <f t="shared" si="156"/>
        <v>2</v>
      </c>
      <c r="J658" s="7">
        <f t="shared" si="157"/>
        <v>5</v>
      </c>
      <c r="K658" s="8">
        <f t="shared" si="158"/>
        <v>0</v>
      </c>
      <c r="L658" s="9">
        <f t="shared" si="159"/>
        <v>5</v>
      </c>
    </row>
    <row r="659" spans="1:12" x14ac:dyDescent="0.2">
      <c r="A659" s="39"/>
      <c r="B659" s="34"/>
      <c r="C659" s="39" t="s">
        <v>137</v>
      </c>
      <c r="D659" s="7">
        <v>0</v>
      </c>
      <c r="E659" s="8">
        <v>0</v>
      </c>
      <c r="F659" s="17">
        <f t="shared" si="155"/>
        <v>0</v>
      </c>
      <c r="G659" s="7">
        <v>1</v>
      </c>
      <c r="H659" s="8">
        <v>0</v>
      </c>
      <c r="I659" s="17">
        <f t="shared" si="156"/>
        <v>1</v>
      </c>
      <c r="J659" s="7">
        <f t="shared" si="157"/>
        <v>1</v>
      </c>
      <c r="K659" s="8">
        <f t="shared" si="158"/>
        <v>0</v>
      </c>
      <c r="L659" s="9">
        <f t="shared" si="159"/>
        <v>1</v>
      </c>
    </row>
    <row r="660" spans="1:12" x14ac:dyDescent="0.2">
      <c r="A660" s="39"/>
      <c r="B660" s="34"/>
      <c r="C660" s="39" t="s">
        <v>138</v>
      </c>
      <c r="D660" s="7">
        <v>8</v>
      </c>
      <c r="E660" s="8">
        <v>3</v>
      </c>
      <c r="F660" s="17">
        <f t="shared" si="155"/>
        <v>11</v>
      </c>
      <c r="G660" s="7">
        <v>2</v>
      </c>
      <c r="H660" s="8">
        <v>2</v>
      </c>
      <c r="I660" s="17">
        <f t="shared" si="156"/>
        <v>4</v>
      </c>
      <c r="J660" s="7">
        <f t="shared" si="157"/>
        <v>10</v>
      </c>
      <c r="K660" s="8">
        <f t="shared" si="158"/>
        <v>5</v>
      </c>
      <c r="L660" s="9">
        <f t="shared" si="159"/>
        <v>15</v>
      </c>
    </row>
    <row r="661" spans="1:12" x14ac:dyDescent="0.2">
      <c r="A661" s="39"/>
      <c r="B661" s="34"/>
      <c r="C661" s="39" t="s">
        <v>139</v>
      </c>
      <c r="D661" s="7">
        <v>0</v>
      </c>
      <c r="E661" s="8">
        <v>1</v>
      </c>
      <c r="F661" s="17">
        <f t="shared" si="155"/>
        <v>1</v>
      </c>
      <c r="G661" s="7">
        <v>5</v>
      </c>
      <c r="H661" s="8">
        <v>1</v>
      </c>
      <c r="I661" s="17">
        <f t="shared" si="156"/>
        <v>6</v>
      </c>
      <c r="J661" s="7">
        <f t="shared" si="157"/>
        <v>5</v>
      </c>
      <c r="K661" s="8">
        <f t="shared" si="158"/>
        <v>2</v>
      </c>
      <c r="L661" s="9">
        <f t="shared" si="159"/>
        <v>7</v>
      </c>
    </row>
    <row r="662" spans="1:12" x14ac:dyDescent="0.2">
      <c r="A662" s="39"/>
      <c r="B662" s="34"/>
      <c r="C662" s="39" t="s">
        <v>141</v>
      </c>
      <c r="D662" s="7">
        <v>0</v>
      </c>
      <c r="E662" s="8">
        <v>0</v>
      </c>
      <c r="F662" s="17">
        <f t="shared" si="155"/>
        <v>0</v>
      </c>
      <c r="G662" s="7">
        <v>1</v>
      </c>
      <c r="H662" s="8">
        <v>0</v>
      </c>
      <c r="I662" s="17">
        <f t="shared" si="156"/>
        <v>1</v>
      </c>
      <c r="J662" s="7">
        <f t="shared" si="157"/>
        <v>1</v>
      </c>
      <c r="K662" s="8">
        <f t="shared" si="158"/>
        <v>0</v>
      </c>
      <c r="L662" s="9">
        <f t="shared" si="159"/>
        <v>1</v>
      </c>
    </row>
    <row r="663" spans="1:12" x14ac:dyDescent="0.2">
      <c r="A663" s="39"/>
      <c r="B663" s="34"/>
      <c r="C663" s="39" t="s">
        <v>143</v>
      </c>
      <c r="D663" s="7">
        <v>0</v>
      </c>
      <c r="E663" s="8">
        <v>0</v>
      </c>
      <c r="F663" s="17">
        <f t="shared" si="155"/>
        <v>0</v>
      </c>
      <c r="G663" s="7">
        <v>1</v>
      </c>
      <c r="H663" s="8">
        <v>0</v>
      </c>
      <c r="I663" s="17">
        <f t="shared" si="156"/>
        <v>1</v>
      </c>
      <c r="J663" s="7">
        <f t="shared" si="157"/>
        <v>1</v>
      </c>
      <c r="K663" s="8">
        <f t="shared" si="158"/>
        <v>0</v>
      </c>
      <c r="L663" s="9">
        <f t="shared" si="159"/>
        <v>1</v>
      </c>
    </row>
    <row r="664" spans="1:12" x14ac:dyDescent="0.2">
      <c r="A664" s="39"/>
      <c r="B664" s="34"/>
      <c r="C664" s="39" t="s">
        <v>145</v>
      </c>
      <c r="D664" s="7">
        <v>2</v>
      </c>
      <c r="E664" s="8">
        <v>0</v>
      </c>
      <c r="F664" s="17">
        <f t="shared" si="155"/>
        <v>2</v>
      </c>
      <c r="G664" s="7">
        <v>0</v>
      </c>
      <c r="H664" s="8">
        <v>0</v>
      </c>
      <c r="I664" s="17">
        <f t="shared" si="156"/>
        <v>0</v>
      </c>
      <c r="J664" s="7">
        <f t="shared" si="157"/>
        <v>2</v>
      </c>
      <c r="K664" s="8">
        <f t="shared" si="158"/>
        <v>0</v>
      </c>
      <c r="L664" s="9">
        <f t="shared" si="159"/>
        <v>2</v>
      </c>
    </row>
    <row r="665" spans="1:12" x14ac:dyDescent="0.2">
      <c r="A665" s="39"/>
      <c r="B665" s="34"/>
      <c r="C665" s="39" t="s">
        <v>146</v>
      </c>
      <c r="D665" s="7">
        <v>1</v>
      </c>
      <c r="E665" s="8">
        <v>0</v>
      </c>
      <c r="F665" s="17">
        <f t="shared" si="155"/>
        <v>1</v>
      </c>
      <c r="G665" s="7">
        <v>0</v>
      </c>
      <c r="H665" s="8">
        <v>0</v>
      </c>
      <c r="I665" s="17">
        <f t="shared" si="156"/>
        <v>0</v>
      </c>
      <c r="J665" s="7">
        <f t="shared" si="157"/>
        <v>1</v>
      </c>
      <c r="K665" s="8">
        <f t="shared" si="158"/>
        <v>0</v>
      </c>
      <c r="L665" s="9">
        <f t="shared" si="159"/>
        <v>1</v>
      </c>
    </row>
    <row r="666" spans="1:12" x14ac:dyDescent="0.2">
      <c r="A666" s="39"/>
      <c r="B666" s="34"/>
      <c r="C666" s="39" t="s">
        <v>147</v>
      </c>
      <c r="D666" s="7">
        <v>3</v>
      </c>
      <c r="E666" s="8">
        <v>0</v>
      </c>
      <c r="F666" s="17">
        <f t="shared" si="155"/>
        <v>3</v>
      </c>
      <c r="G666" s="7">
        <v>0</v>
      </c>
      <c r="H666" s="8">
        <v>0</v>
      </c>
      <c r="I666" s="17">
        <f t="shared" si="156"/>
        <v>0</v>
      </c>
      <c r="J666" s="7">
        <f t="shared" si="157"/>
        <v>3</v>
      </c>
      <c r="K666" s="8">
        <f t="shared" si="158"/>
        <v>0</v>
      </c>
      <c r="L666" s="9">
        <f t="shared" si="159"/>
        <v>3</v>
      </c>
    </row>
    <row r="667" spans="1:12" x14ac:dyDescent="0.2">
      <c r="A667" s="39"/>
      <c r="B667" s="34"/>
      <c r="C667" s="39" t="s">
        <v>149</v>
      </c>
      <c r="D667" s="7">
        <v>1</v>
      </c>
      <c r="E667" s="8">
        <v>0</v>
      </c>
      <c r="F667" s="17">
        <f t="shared" si="155"/>
        <v>1</v>
      </c>
      <c r="G667" s="7">
        <v>0</v>
      </c>
      <c r="H667" s="8">
        <v>0</v>
      </c>
      <c r="I667" s="17">
        <f t="shared" si="156"/>
        <v>0</v>
      </c>
      <c r="J667" s="7">
        <f t="shared" si="157"/>
        <v>1</v>
      </c>
      <c r="K667" s="8">
        <f t="shared" si="158"/>
        <v>0</v>
      </c>
      <c r="L667" s="9">
        <f t="shared" si="159"/>
        <v>1</v>
      </c>
    </row>
    <row r="668" spans="1:12" ht="12" thickBot="1" x14ac:dyDescent="0.25">
      <c r="A668" s="52"/>
      <c r="B668" s="68"/>
      <c r="C668" s="52" t="s">
        <v>150</v>
      </c>
      <c r="D668" s="24">
        <v>14</v>
      </c>
      <c r="E668" s="25">
        <v>4</v>
      </c>
      <c r="F668" s="69">
        <f t="shared" si="155"/>
        <v>18</v>
      </c>
      <c r="G668" s="24">
        <v>0</v>
      </c>
      <c r="H668" s="25">
        <v>0</v>
      </c>
      <c r="I668" s="69">
        <f t="shared" si="156"/>
        <v>0</v>
      </c>
      <c r="J668" s="24">
        <f t="shared" si="157"/>
        <v>14</v>
      </c>
      <c r="K668" s="25">
        <f t="shared" si="158"/>
        <v>4</v>
      </c>
      <c r="L668" s="26">
        <f t="shared" si="159"/>
        <v>18</v>
      </c>
    </row>
    <row r="674" spans="1:12" ht="12" x14ac:dyDescent="0.2">
      <c r="A674" s="85" t="s">
        <v>109</v>
      </c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</row>
    <row r="675" spans="1:12" x14ac:dyDescent="0.2">
      <c r="A675" s="86" t="s">
        <v>116</v>
      </c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</row>
    <row r="676" spans="1:12" x14ac:dyDescent="0.2">
      <c r="A676" s="86" t="s">
        <v>1066</v>
      </c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</row>
    <row r="677" spans="1:12" ht="12" thickBot="1" x14ac:dyDescent="0.25"/>
    <row r="678" spans="1:12" x14ac:dyDescent="0.2">
      <c r="A678" s="113" t="s">
        <v>41</v>
      </c>
      <c r="B678" s="149"/>
      <c r="C678" s="151" t="s">
        <v>43</v>
      </c>
      <c r="D678" s="117" t="s">
        <v>355</v>
      </c>
      <c r="E678" s="118"/>
      <c r="F678" s="119"/>
      <c r="G678" s="117" t="s">
        <v>42</v>
      </c>
      <c r="H678" s="118"/>
      <c r="I678" s="119"/>
      <c r="J678" s="117" t="s">
        <v>2</v>
      </c>
      <c r="K678" s="118"/>
      <c r="L678" s="119"/>
    </row>
    <row r="679" spans="1:12" ht="12" thickBot="1" x14ac:dyDescent="0.25">
      <c r="A679" s="115"/>
      <c r="B679" s="150"/>
      <c r="C679" s="152"/>
      <c r="D679" s="153"/>
      <c r="E679" s="154"/>
      <c r="F679" s="155"/>
      <c r="G679" s="153"/>
      <c r="H679" s="154"/>
      <c r="I679" s="155"/>
      <c r="J679" s="153"/>
      <c r="K679" s="154"/>
      <c r="L679" s="155"/>
    </row>
    <row r="680" spans="1:12" x14ac:dyDescent="0.2">
      <c r="A680" s="115"/>
      <c r="B680" s="150"/>
      <c r="C680" s="152"/>
      <c r="D680" s="161" t="s">
        <v>44</v>
      </c>
      <c r="E680" s="157" t="s">
        <v>45</v>
      </c>
      <c r="F680" s="159" t="s">
        <v>2</v>
      </c>
      <c r="G680" s="161" t="s">
        <v>44</v>
      </c>
      <c r="H680" s="157" t="s">
        <v>45</v>
      </c>
      <c r="I680" s="159" t="s">
        <v>2</v>
      </c>
      <c r="J680" s="156" t="s">
        <v>44</v>
      </c>
      <c r="K680" s="157" t="s">
        <v>45</v>
      </c>
      <c r="L680" s="159" t="s">
        <v>2</v>
      </c>
    </row>
    <row r="681" spans="1:12" ht="12" thickBot="1" x14ac:dyDescent="0.25">
      <c r="A681" s="115"/>
      <c r="B681" s="150"/>
      <c r="C681" s="152"/>
      <c r="D681" s="162"/>
      <c r="E681" s="158"/>
      <c r="F681" s="160"/>
      <c r="G681" s="162"/>
      <c r="H681" s="158"/>
      <c r="I681" s="160"/>
      <c r="J681" s="136"/>
      <c r="K681" s="158"/>
      <c r="L681" s="160"/>
    </row>
    <row r="682" spans="1:12" x14ac:dyDescent="0.2">
      <c r="A682" s="35"/>
      <c r="B682" s="36"/>
      <c r="C682" s="35" t="s">
        <v>934</v>
      </c>
      <c r="D682" s="3">
        <v>0</v>
      </c>
      <c r="E682" s="4">
        <v>0</v>
      </c>
      <c r="F682" s="18">
        <f>D682+E682</f>
        <v>0</v>
      </c>
      <c r="G682" s="3">
        <v>4</v>
      </c>
      <c r="H682" s="4">
        <v>0</v>
      </c>
      <c r="I682" s="18">
        <f>G682+H682</f>
        <v>4</v>
      </c>
      <c r="J682" s="3">
        <f>D682+G682</f>
        <v>4</v>
      </c>
      <c r="K682" s="4">
        <f>E682+H682</f>
        <v>0</v>
      </c>
      <c r="L682" s="5">
        <f>J682+K682</f>
        <v>4</v>
      </c>
    </row>
    <row r="683" spans="1:12" x14ac:dyDescent="0.2">
      <c r="A683" s="39"/>
      <c r="B683" s="34"/>
      <c r="C683" s="66" t="s">
        <v>2</v>
      </c>
      <c r="D683" s="21">
        <f t="shared" ref="D683:L683" si="160">SUM(D647:D682)</f>
        <v>61</v>
      </c>
      <c r="E683" s="22">
        <f t="shared" si="160"/>
        <v>14</v>
      </c>
      <c r="F683" s="67">
        <f t="shared" si="160"/>
        <v>75</v>
      </c>
      <c r="G683" s="21">
        <f t="shared" si="160"/>
        <v>68</v>
      </c>
      <c r="H683" s="22">
        <f t="shared" si="160"/>
        <v>38</v>
      </c>
      <c r="I683" s="67">
        <f t="shared" si="160"/>
        <v>106</v>
      </c>
      <c r="J683" s="21">
        <f t="shared" si="160"/>
        <v>129</v>
      </c>
      <c r="K683" s="22">
        <f t="shared" si="160"/>
        <v>52</v>
      </c>
      <c r="L683" s="23">
        <f t="shared" si="160"/>
        <v>181</v>
      </c>
    </row>
    <row r="684" spans="1:12" x14ac:dyDescent="0.2">
      <c r="A684" s="65" t="s">
        <v>186</v>
      </c>
      <c r="B684" s="42"/>
      <c r="C684" s="41"/>
      <c r="D684" s="44"/>
      <c r="E684" s="45"/>
      <c r="F684" s="47"/>
      <c r="G684" s="44"/>
      <c r="H684" s="45"/>
      <c r="I684" s="47"/>
      <c r="J684" s="44"/>
      <c r="K684" s="45"/>
      <c r="L684" s="46"/>
    </row>
    <row r="685" spans="1:12" x14ac:dyDescent="0.2">
      <c r="A685" s="39"/>
      <c r="B685" s="34"/>
      <c r="C685" s="39" t="s">
        <v>124</v>
      </c>
      <c r="D685" s="7">
        <v>4</v>
      </c>
      <c r="E685" s="8">
        <v>5</v>
      </c>
      <c r="F685" s="17">
        <f t="shared" ref="F685:F707" si="161">D685+E685</f>
        <v>9</v>
      </c>
      <c r="G685" s="7">
        <v>35</v>
      </c>
      <c r="H685" s="8">
        <v>15</v>
      </c>
      <c r="I685" s="17">
        <f t="shared" ref="I685:I707" si="162">G685+H685</f>
        <v>50</v>
      </c>
      <c r="J685" s="7">
        <f t="shared" ref="J685:J707" si="163">D685+G685</f>
        <v>39</v>
      </c>
      <c r="K685" s="8">
        <f t="shared" ref="K685:K707" si="164">E685+H685</f>
        <v>20</v>
      </c>
      <c r="L685" s="9">
        <f t="shared" ref="L685:L707" si="165">J685+K685</f>
        <v>59</v>
      </c>
    </row>
    <row r="686" spans="1:12" x14ac:dyDescent="0.2">
      <c r="A686" s="39"/>
      <c r="B686" s="34"/>
      <c r="C686" s="39" t="s">
        <v>3</v>
      </c>
      <c r="D686" s="7">
        <v>0</v>
      </c>
      <c r="E686" s="8">
        <v>0</v>
      </c>
      <c r="F686" s="17">
        <f t="shared" si="161"/>
        <v>0</v>
      </c>
      <c r="G686" s="7">
        <v>8</v>
      </c>
      <c r="H686" s="8">
        <v>18</v>
      </c>
      <c r="I686" s="17">
        <f t="shared" si="162"/>
        <v>26</v>
      </c>
      <c r="J686" s="7">
        <f t="shared" si="163"/>
        <v>8</v>
      </c>
      <c r="K686" s="8">
        <f t="shared" si="164"/>
        <v>18</v>
      </c>
      <c r="L686" s="9">
        <f t="shared" si="165"/>
        <v>26</v>
      </c>
    </row>
    <row r="687" spans="1:12" x14ac:dyDescent="0.2">
      <c r="A687" s="39"/>
      <c r="B687" s="34"/>
      <c r="C687" s="39" t="s">
        <v>125</v>
      </c>
      <c r="D687" s="7">
        <v>0</v>
      </c>
      <c r="E687" s="8">
        <v>0</v>
      </c>
      <c r="F687" s="17">
        <f t="shared" si="161"/>
        <v>0</v>
      </c>
      <c r="G687" s="7">
        <v>12</v>
      </c>
      <c r="H687" s="8">
        <v>13</v>
      </c>
      <c r="I687" s="17">
        <f t="shared" si="162"/>
        <v>25</v>
      </c>
      <c r="J687" s="7">
        <f t="shared" si="163"/>
        <v>12</v>
      </c>
      <c r="K687" s="8">
        <f t="shared" si="164"/>
        <v>13</v>
      </c>
      <c r="L687" s="9">
        <f t="shared" si="165"/>
        <v>25</v>
      </c>
    </row>
    <row r="688" spans="1:12" x14ac:dyDescent="0.2">
      <c r="A688" s="39"/>
      <c r="B688" s="34"/>
      <c r="C688" s="39" t="s">
        <v>126</v>
      </c>
      <c r="D688" s="7">
        <v>0</v>
      </c>
      <c r="E688" s="8">
        <v>0</v>
      </c>
      <c r="F688" s="17">
        <f t="shared" si="161"/>
        <v>0</v>
      </c>
      <c r="G688" s="7">
        <v>1</v>
      </c>
      <c r="H688" s="8">
        <v>0</v>
      </c>
      <c r="I688" s="17">
        <f t="shared" si="162"/>
        <v>1</v>
      </c>
      <c r="J688" s="7">
        <f t="shared" si="163"/>
        <v>1</v>
      </c>
      <c r="K688" s="8">
        <f t="shared" si="164"/>
        <v>0</v>
      </c>
      <c r="L688" s="9">
        <f t="shared" si="165"/>
        <v>1</v>
      </c>
    </row>
    <row r="689" spans="1:12" x14ac:dyDescent="0.2">
      <c r="A689" s="39"/>
      <c r="B689" s="34"/>
      <c r="C689" s="39" t="s">
        <v>127</v>
      </c>
      <c r="D689" s="7">
        <v>1</v>
      </c>
      <c r="E689" s="8">
        <v>0</v>
      </c>
      <c r="F689" s="17">
        <f t="shared" si="161"/>
        <v>1</v>
      </c>
      <c r="G689" s="7">
        <v>7</v>
      </c>
      <c r="H689" s="8">
        <v>43</v>
      </c>
      <c r="I689" s="17">
        <f t="shared" si="162"/>
        <v>50</v>
      </c>
      <c r="J689" s="7">
        <f t="shared" si="163"/>
        <v>8</v>
      </c>
      <c r="K689" s="8">
        <f t="shared" si="164"/>
        <v>43</v>
      </c>
      <c r="L689" s="9">
        <f t="shared" si="165"/>
        <v>51</v>
      </c>
    </row>
    <row r="690" spans="1:12" x14ac:dyDescent="0.2">
      <c r="A690" s="39"/>
      <c r="B690" s="34"/>
      <c r="C690" s="39" t="s">
        <v>128</v>
      </c>
      <c r="D690" s="7">
        <v>0</v>
      </c>
      <c r="E690" s="8">
        <v>0</v>
      </c>
      <c r="F690" s="17">
        <f t="shared" si="161"/>
        <v>0</v>
      </c>
      <c r="G690" s="7">
        <v>30</v>
      </c>
      <c r="H690" s="8">
        <v>44</v>
      </c>
      <c r="I690" s="17">
        <f t="shared" si="162"/>
        <v>74</v>
      </c>
      <c r="J690" s="7">
        <f t="shared" si="163"/>
        <v>30</v>
      </c>
      <c r="K690" s="8">
        <f t="shared" si="164"/>
        <v>44</v>
      </c>
      <c r="L690" s="9">
        <f t="shared" si="165"/>
        <v>74</v>
      </c>
    </row>
    <row r="691" spans="1:12" x14ac:dyDescent="0.2">
      <c r="A691" s="39"/>
      <c r="B691" s="34"/>
      <c r="C691" s="39" t="s">
        <v>133</v>
      </c>
      <c r="D691" s="7">
        <v>0</v>
      </c>
      <c r="E691" s="8">
        <v>1</v>
      </c>
      <c r="F691" s="17">
        <f t="shared" si="161"/>
        <v>1</v>
      </c>
      <c r="G691" s="7">
        <v>0</v>
      </c>
      <c r="H691" s="8">
        <v>0</v>
      </c>
      <c r="I691" s="17">
        <f t="shared" si="162"/>
        <v>0</v>
      </c>
      <c r="J691" s="7">
        <f t="shared" si="163"/>
        <v>0</v>
      </c>
      <c r="K691" s="8">
        <f t="shared" si="164"/>
        <v>1</v>
      </c>
      <c r="L691" s="9">
        <f t="shared" si="165"/>
        <v>1</v>
      </c>
    </row>
    <row r="692" spans="1:12" x14ac:dyDescent="0.2">
      <c r="A692" s="39"/>
      <c r="B692" s="34"/>
      <c r="C692" s="39" t="s">
        <v>692</v>
      </c>
      <c r="D692" s="7">
        <v>0</v>
      </c>
      <c r="E692" s="8">
        <v>0</v>
      </c>
      <c r="F692" s="17">
        <f t="shared" si="161"/>
        <v>0</v>
      </c>
      <c r="G692" s="7">
        <v>0</v>
      </c>
      <c r="H692" s="8">
        <v>1</v>
      </c>
      <c r="I692" s="17">
        <f t="shared" si="162"/>
        <v>1</v>
      </c>
      <c r="J692" s="7">
        <f t="shared" si="163"/>
        <v>0</v>
      </c>
      <c r="K692" s="8">
        <f t="shared" si="164"/>
        <v>1</v>
      </c>
      <c r="L692" s="9">
        <f t="shared" si="165"/>
        <v>1</v>
      </c>
    </row>
    <row r="693" spans="1:12" x14ac:dyDescent="0.2">
      <c r="A693" s="39"/>
      <c r="B693" s="34"/>
      <c r="C693" s="39" t="s">
        <v>134</v>
      </c>
      <c r="D693" s="7">
        <v>0</v>
      </c>
      <c r="E693" s="8">
        <v>0</v>
      </c>
      <c r="F693" s="17">
        <f t="shared" si="161"/>
        <v>0</v>
      </c>
      <c r="G693" s="7">
        <v>1</v>
      </c>
      <c r="H693" s="8">
        <v>0</v>
      </c>
      <c r="I693" s="17">
        <f t="shared" si="162"/>
        <v>1</v>
      </c>
      <c r="J693" s="7">
        <f t="shared" si="163"/>
        <v>1</v>
      </c>
      <c r="K693" s="8">
        <f t="shared" si="164"/>
        <v>0</v>
      </c>
      <c r="L693" s="9">
        <f t="shared" si="165"/>
        <v>1</v>
      </c>
    </row>
    <row r="694" spans="1:12" x14ac:dyDescent="0.2">
      <c r="A694" s="39"/>
      <c r="B694" s="34"/>
      <c r="C694" s="39" t="s">
        <v>135</v>
      </c>
      <c r="D694" s="7">
        <v>4</v>
      </c>
      <c r="E694" s="8">
        <v>0</v>
      </c>
      <c r="F694" s="17">
        <f t="shared" si="161"/>
        <v>4</v>
      </c>
      <c r="G694" s="7">
        <v>0</v>
      </c>
      <c r="H694" s="8">
        <v>0</v>
      </c>
      <c r="I694" s="17">
        <f t="shared" si="162"/>
        <v>0</v>
      </c>
      <c r="J694" s="7">
        <f t="shared" si="163"/>
        <v>4</v>
      </c>
      <c r="K694" s="8">
        <f t="shared" si="164"/>
        <v>0</v>
      </c>
      <c r="L694" s="9">
        <f t="shared" si="165"/>
        <v>4</v>
      </c>
    </row>
    <row r="695" spans="1:12" x14ac:dyDescent="0.2">
      <c r="A695" s="39"/>
      <c r="B695" s="34"/>
      <c r="C695" s="39" t="s">
        <v>136</v>
      </c>
      <c r="D695" s="7">
        <v>4</v>
      </c>
      <c r="E695" s="8">
        <v>8</v>
      </c>
      <c r="F695" s="17">
        <f t="shared" si="161"/>
        <v>12</v>
      </c>
      <c r="G695" s="7">
        <v>4</v>
      </c>
      <c r="H695" s="8">
        <v>2</v>
      </c>
      <c r="I695" s="17">
        <f t="shared" si="162"/>
        <v>6</v>
      </c>
      <c r="J695" s="7">
        <f t="shared" si="163"/>
        <v>8</v>
      </c>
      <c r="K695" s="8">
        <f t="shared" si="164"/>
        <v>10</v>
      </c>
      <c r="L695" s="9">
        <f t="shared" si="165"/>
        <v>18</v>
      </c>
    </row>
    <row r="696" spans="1:12" x14ac:dyDescent="0.2">
      <c r="A696" s="39"/>
      <c r="B696" s="34"/>
      <c r="C696" s="39" t="s">
        <v>137</v>
      </c>
      <c r="D696" s="7">
        <v>1</v>
      </c>
      <c r="E696" s="8">
        <v>0</v>
      </c>
      <c r="F696" s="17">
        <f t="shared" si="161"/>
        <v>1</v>
      </c>
      <c r="G696" s="7">
        <v>8</v>
      </c>
      <c r="H696" s="8">
        <v>24</v>
      </c>
      <c r="I696" s="17">
        <f t="shared" si="162"/>
        <v>32</v>
      </c>
      <c r="J696" s="7">
        <f t="shared" si="163"/>
        <v>9</v>
      </c>
      <c r="K696" s="8">
        <f t="shared" si="164"/>
        <v>24</v>
      </c>
      <c r="L696" s="9">
        <f t="shared" si="165"/>
        <v>33</v>
      </c>
    </row>
    <row r="697" spans="1:12" x14ac:dyDescent="0.2">
      <c r="A697" s="39"/>
      <c r="B697" s="34"/>
      <c r="C697" s="39" t="s">
        <v>138</v>
      </c>
      <c r="D697" s="7">
        <v>4</v>
      </c>
      <c r="E697" s="8">
        <v>0</v>
      </c>
      <c r="F697" s="17">
        <f t="shared" si="161"/>
        <v>4</v>
      </c>
      <c r="G697" s="7">
        <v>3</v>
      </c>
      <c r="H697" s="8">
        <v>0</v>
      </c>
      <c r="I697" s="17">
        <f t="shared" si="162"/>
        <v>3</v>
      </c>
      <c r="J697" s="7">
        <f t="shared" si="163"/>
        <v>7</v>
      </c>
      <c r="K697" s="8">
        <f t="shared" si="164"/>
        <v>0</v>
      </c>
      <c r="L697" s="9">
        <f t="shared" si="165"/>
        <v>7</v>
      </c>
    </row>
    <row r="698" spans="1:12" x14ac:dyDescent="0.2">
      <c r="A698" s="39"/>
      <c r="B698" s="34"/>
      <c r="C698" s="39" t="s">
        <v>139</v>
      </c>
      <c r="D698" s="7">
        <v>4</v>
      </c>
      <c r="E698" s="8">
        <v>14</v>
      </c>
      <c r="F698" s="17">
        <f t="shared" si="161"/>
        <v>18</v>
      </c>
      <c r="G698" s="7">
        <v>13</v>
      </c>
      <c r="H698" s="8">
        <v>66</v>
      </c>
      <c r="I698" s="17">
        <f t="shared" si="162"/>
        <v>79</v>
      </c>
      <c r="J698" s="7">
        <f t="shared" si="163"/>
        <v>17</v>
      </c>
      <c r="K698" s="8">
        <f t="shared" si="164"/>
        <v>80</v>
      </c>
      <c r="L698" s="9">
        <f t="shared" si="165"/>
        <v>97</v>
      </c>
    </row>
    <row r="699" spans="1:12" x14ac:dyDescent="0.2">
      <c r="A699" s="39"/>
      <c r="B699" s="34"/>
      <c r="C699" s="39" t="s">
        <v>141</v>
      </c>
      <c r="D699" s="7">
        <v>0</v>
      </c>
      <c r="E699" s="8">
        <v>0</v>
      </c>
      <c r="F699" s="17">
        <f t="shared" si="161"/>
        <v>0</v>
      </c>
      <c r="G699" s="7">
        <v>4</v>
      </c>
      <c r="H699" s="8">
        <v>3</v>
      </c>
      <c r="I699" s="17">
        <f t="shared" si="162"/>
        <v>7</v>
      </c>
      <c r="J699" s="7">
        <f t="shared" si="163"/>
        <v>4</v>
      </c>
      <c r="K699" s="8">
        <f t="shared" si="164"/>
        <v>3</v>
      </c>
      <c r="L699" s="9">
        <f t="shared" si="165"/>
        <v>7</v>
      </c>
    </row>
    <row r="700" spans="1:12" x14ac:dyDescent="0.2">
      <c r="A700" s="39"/>
      <c r="B700" s="34"/>
      <c r="C700" s="39" t="s">
        <v>142</v>
      </c>
      <c r="D700" s="7">
        <v>2</v>
      </c>
      <c r="E700" s="8">
        <v>0</v>
      </c>
      <c r="F700" s="17">
        <f t="shared" si="161"/>
        <v>2</v>
      </c>
      <c r="G700" s="7">
        <v>0</v>
      </c>
      <c r="H700" s="8">
        <v>0</v>
      </c>
      <c r="I700" s="17">
        <f t="shared" si="162"/>
        <v>0</v>
      </c>
      <c r="J700" s="7">
        <f t="shared" si="163"/>
        <v>2</v>
      </c>
      <c r="K700" s="8">
        <f t="shared" si="164"/>
        <v>0</v>
      </c>
      <c r="L700" s="9">
        <f t="shared" si="165"/>
        <v>2</v>
      </c>
    </row>
    <row r="701" spans="1:12" x14ac:dyDescent="0.2">
      <c r="A701" s="39"/>
      <c r="B701" s="34"/>
      <c r="C701" s="39" t="s">
        <v>143</v>
      </c>
      <c r="D701" s="7">
        <v>1</v>
      </c>
      <c r="E701" s="8">
        <v>0</v>
      </c>
      <c r="F701" s="17">
        <f t="shared" si="161"/>
        <v>1</v>
      </c>
      <c r="G701" s="7">
        <v>1</v>
      </c>
      <c r="H701" s="8">
        <v>0</v>
      </c>
      <c r="I701" s="17">
        <f t="shared" si="162"/>
        <v>1</v>
      </c>
      <c r="J701" s="7">
        <f t="shared" si="163"/>
        <v>2</v>
      </c>
      <c r="K701" s="8">
        <f t="shared" si="164"/>
        <v>0</v>
      </c>
      <c r="L701" s="9">
        <f t="shared" si="165"/>
        <v>2</v>
      </c>
    </row>
    <row r="702" spans="1:12" x14ac:dyDescent="0.2">
      <c r="A702" s="39"/>
      <c r="B702" s="34"/>
      <c r="C702" s="39" t="s">
        <v>144</v>
      </c>
      <c r="D702" s="7">
        <v>1</v>
      </c>
      <c r="E702" s="8">
        <v>0</v>
      </c>
      <c r="F702" s="17">
        <f t="shared" si="161"/>
        <v>1</v>
      </c>
      <c r="G702" s="7">
        <v>2</v>
      </c>
      <c r="H702" s="8">
        <v>0</v>
      </c>
      <c r="I702" s="17">
        <f t="shared" si="162"/>
        <v>2</v>
      </c>
      <c r="J702" s="7">
        <f t="shared" si="163"/>
        <v>3</v>
      </c>
      <c r="K702" s="8">
        <f t="shared" si="164"/>
        <v>0</v>
      </c>
      <c r="L702" s="9">
        <f t="shared" si="165"/>
        <v>3</v>
      </c>
    </row>
    <row r="703" spans="1:12" x14ac:dyDescent="0.2">
      <c r="A703" s="39"/>
      <c r="B703" s="34"/>
      <c r="C703" s="39" t="s">
        <v>145</v>
      </c>
      <c r="D703" s="7">
        <v>0</v>
      </c>
      <c r="E703" s="8">
        <v>1</v>
      </c>
      <c r="F703" s="17">
        <f t="shared" si="161"/>
        <v>1</v>
      </c>
      <c r="G703" s="7">
        <v>0</v>
      </c>
      <c r="H703" s="8">
        <v>0</v>
      </c>
      <c r="I703" s="17">
        <f t="shared" si="162"/>
        <v>0</v>
      </c>
      <c r="J703" s="7">
        <f t="shared" si="163"/>
        <v>0</v>
      </c>
      <c r="K703" s="8">
        <f t="shared" si="164"/>
        <v>1</v>
      </c>
      <c r="L703" s="9">
        <f t="shared" si="165"/>
        <v>1</v>
      </c>
    </row>
    <row r="704" spans="1:12" x14ac:dyDescent="0.2">
      <c r="A704" s="39"/>
      <c r="B704" s="34"/>
      <c r="C704" s="39" t="s">
        <v>147</v>
      </c>
      <c r="D704" s="7">
        <v>1</v>
      </c>
      <c r="E704" s="8">
        <v>0</v>
      </c>
      <c r="F704" s="17">
        <f t="shared" si="161"/>
        <v>1</v>
      </c>
      <c r="G704" s="7">
        <v>0</v>
      </c>
      <c r="H704" s="8">
        <v>0</v>
      </c>
      <c r="I704" s="17">
        <f t="shared" si="162"/>
        <v>0</v>
      </c>
      <c r="J704" s="7">
        <f t="shared" si="163"/>
        <v>1</v>
      </c>
      <c r="K704" s="8">
        <f t="shared" si="164"/>
        <v>0</v>
      </c>
      <c r="L704" s="9">
        <f t="shared" si="165"/>
        <v>1</v>
      </c>
    </row>
    <row r="705" spans="1:12" x14ac:dyDescent="0.2">
      <c r="A705" s="39"/>
      <c r="B705" s="34"/>
      <c r="C705" s="39" t="s">
        <v>148</v>
      </c>
      <c r="D705" s="7">
        <v>1</v>
      </c>
      <c r="E705" s="8">
        <v>1</v>
      </c>
      <c r="F705" s="17">
        <f t="shared" si="161"/>
        <v>2</v>
      </c>
      <c r="G705" s="7">
        <v>0</v>
      </c>
      <c r="H705" s="8">
        <v>0</v>
      </c>
      <c r="I705" s="17">
        <f t="shared" si="162"/>
        <v>0</v>
      </c>
      <c r="J705" s="7">
        <f t="shared" si="163"/>
        <v>1</v>
      </c>
      <c r="K705" s="8">
        <f t="shared" si="164"/>
        <v>1</v>
      </c>
      <c r="L705" s="9">
        <f t="shared" si="165"/>
        <v>2</v>
      </c>
    </row>
    <row r="706" spans="1:12" x14ac:dyDescent="0.2">
      <c r="A706" s="39"/>
      <c r="B706" s="34"/>
      <c r="C706" s="39" t="s">
        <v>150</v>
      </c>
      <c r="D706" s="7">
        <v>3</v>
      </c>
      <c r="E706" s="8">
        <v>1</v>
      </c>
      <c r="F706" s="17">
        <f t="shared" si="161"/>
        <v>4</v>
      </c>
      <c r="G706" s="7">
        <v>0</v>
      </c>
      <c r="H706" s="8">
        <v>0</v>
      </c>
      <c r="I706" s="17">
        <f t="shared" si="162"/>
        <v>0</v>
      </c>
      <c r="J706" s="7">
        <f t="shared" si="163"/>
        <v>3</v>
      </c>
      <c r="K706" s="8">
        <f t="shared" si="164"/>
        <v>1</v>
      </c>
      <c r="L706" s="9">
        <f t="shared" si="165"/>
        <v>4</v>
      </c>
    </row>
    <row r="707" spans="1:12" x14ac:dyDescent="0.2">
      <c r="A707" s="39"/>
      <c r="B707" s="34"/>
      <c r="C707" s="39" t="s">
        <v>934</v>
      </c>
      <c r="D707" s="7">
        <v>0</v>
      </c>
      <c r="E707" s="8">
        <v>0</v>
      </c>
      <c r="F707" s="17">
        <f t="shared" si="161"/>
        <v>0</v>
      </c>
      <c r="G707" s="7">
        <v>1</v>
      </c>
      <c r="H707" s="8">
        <v>0</v>
      </c>
      <c r="I707" s="17">
        <f t="shared" si="162"/>
        <v>1</v>
      </c>
      <c r="J707" s="7">
        <f t="shared" si="163"/>
        <v>1</v>
      </c>
      <c r="K707" s="8">
        <f t="shared" si="164"/>
        <v>0</v>
      </c>
      <c r="L707" s="9">
        <f t="shared" si="165"/>
        <v>1</v>
      </c>
    </row>
    <row r="708" spans="1:12" x14ac:dyDescent="0.2">
      <c r="A708" s="39"/>
      <c r="B708" s="34"/>
      <c r="C708" s="66" t="s">
        <v>2</v>
      </c>
      <c r="D708" s="21">
        <f t="shared" ref="D708:L708" si="166">SUM(D684:D707)</f>
        <v>31</v>
      </c>
      <c r="E708" s="22">
        <f t="shared" si="166"/>
        <v>31</v>
      </c>
      <c r="F708" s="67">
        <f t="shared" si="166"/>
        <v>62</v>
      </c>
      <c r="G708" s="21">
        <f t="shared" si="166"/>
        <v>130</v>
      </c>
      <c r="H708" s="22">
        <f t="shared" si="166"/>
        <v>229</v>
      </c>
      <c r="I708" s="67">
        <f t="shared" si="166"/>
        <v>359</v>
      </c>
      <c r="J708" s="21">
        <f t="shared" si="166"/>
        <v>161</v>
      </c>
      <c r="K708" s="22">
        <f t="shared" si="166"/>
        <v>260</v>
      </c>
      <c r="L708" s="23">
        <f t="shared" si="166"/>
        <v>421</v>
      </c>
    </row>
    <row r="709" spans="1:12" x14ac:dyDescent="0.2">
      <c r="A709" s="65" t="s">
        <v>187</v>
      </c>
      <c r="B709" s="42"/>
      <c r="C709" s="41"/>
      <c r="D709" s="44"/>
      <c r="E709" s="45"/>
      <c r="F709" s="47"/>
      <c r="G709" s="44"/>
      <c r="H709" s="45"/>
      <c r="I709" s="47"/>
      <c r="J709" s="44"/>
      <c r="K709" s="45"/>
      <c r="L709" s="46"/>
    </row>
    <row r="710" spans="1:12" x14ac:dyDescent="0.2">
      <c r="A710" s="39"/>
      <c r="B710" s="34"/>
      <c r="C710" s="39" t="s">
        <v>124</v>
      </c>
      <c r="D710" s="7">
        <v>7</v>
      </c>
      <c r="E710" s="8">
        <v>43</v>
      </c>
      <c r="F710" s="17">
        <f t="shared" ref="F710:F716" si="167">D710+E710</f>
        <v>50</v>
      </c>
      <c r="G710" s="7">
        <v>31</v>
      </c>
      <c r="H710" s="8">
        <v>49</v>
      </c>
      <c r="I710" s="17">
        <f t="shared" ref="I710:I716" si="168">G710+H710</f>
        <v>80</v>
      </c>
      <c r="J710" s="7">
        <f t="shared" ref="J710:K716" si="169">D710+G710</f>
        <v>38</v>
      </c>
      <c r="K710" s="8">
        <f t="shared" si="169"/>
        <v>92</v>
      </c>
      <c r="L710" s="9">
        <f t="shared" ref="L710:L716" si="170">J710+K710</f>
        <v>130</v>
      </c>
    </row>
    <row r="711" spans="1:12" x14ac:dyDescent="0.2">
      <c r="A711" s="39"/>
      <c r="B711" s="34"/>
      <c r="C711" s="39" t="s">
        <v>3</v>
      </c>
      <c r="D711" s="7">
        <v>0</v>
      </c>
      <c r="E711" s="8">
        <v>0</v>
      </c>
      <c r="F711" s="17">
        <f t="shared" si="167"/>
        <v>0</v>
      </c>
      <c r="G711" s="7">
        <v>8</v>
      </c>
      <c r="H711" s="8">
        <v>41</v>
      </c>
      <c r="I711" s="17">
        <f t="shared" si="168"/>
        <v>49</v>
      </c>
      <c r="J711" s="7">
        <f t="shared" si="169"/>
        <v>8</v>
      </c>
      <c r="K711" s="8">
        <f t="shared" si="169"/>
        <v>41</v>
      </c>
      <c r="L711" s="9">
        <f t="shared" si="170"/>
        <v>49</v>
      </c>
    </row>
    <row r="712" spans="1:12" x14ac:dyDescent="0.2">
      <c r="A712" s="39"/>
      <c r="B712" s="34"/>
      <c r="C712" s="39" t="s">
        <v>125</v>
      </c>
      <c r="D712" s="7">
        <v>0</v>
      </c>
      <c r="E712" s="8">
        <v>0</v>
      </c>
      <c r="F712" s="17">
        <f t="shared" si="167"/>
        <v>0</v>
      </c>
      <c r="G712" s="7">
        <v>0</v>
      </c>
      <c r="H712" s="8">
        <v>7</v>
      </c>
      <c r="I712" s="17">
        <f t="shared" si="168"/>
        <v>7</v>
      </c>
      <c r="J712" s="7">
        <f t="shared" si="169"/>
        <v>0</v>
      </c>
      <c r="K712" s="8">
        <f t="shared" si="169"/>
        <v>7</v>
      </c>
      <c r="L712" s="9">
        <f t="shared" si="170"/>
        <v>7</v>
      </c>
    </row>
    <row r="713" spans="1:12" x14ac:dyDescent="0.2">
      <c r="A713" s="39"/>
      <c r="B713" s="34"/>
      <c r="C713" s="39" t="s">
        <v>127</v>
      </c>
      <c r="D713" s="7">
        <v>0</v>
      </c>
      <c r="E713" s="8">
        <v>1</v>
      </c>
      <c r="F713" s="17">
        <f t="shared" si="167"/>
        <v>1</v>
      </c>
      <c r="G713" s="7">
        <v>28</v>
      </c>
      <c r="H713" s="8">
        <v>47</v>
      </c>
      <c r="I713" s="17">
        <f t="shared" si="168"/>
        <v>75</v>
      </c>
      <c r="J713" s="7">
        <f t="shared" si="169"/>
        <v>28</v>
      </c>
      <c r="K713" s="8">
        <f t="shared" si="169"/>
        <v>48</v>
      </c>
      <c r="L713" s="9">
        <f t="shared" si="170"/>
        <v>76</v>
      </c>
    </row>
    <row r="714" spans="1:12" x14ac:dyDescent="0.2">
      <c r="A714" s="39"/>
      <c r="B714" s="34"/>
      <c r="C714" s="39" t="s">
        <v>128</v>
      </c>
      <c r="D714" s="7">
        <v>0</v>
      </c>
      <c r="E714" s="8">
        <v>0</v>
      </c>
      <c r="F714" s="17">
        <f t="shared" si="167"/>
        <v>0</v>
      </c>
      <c r="G714" s="7">
        <v>20</v>
      </c>
      <c r="H714" s="8">
        <v>33</v>
      </c>
      <c r="I714" s="17">
        <f t="shared" si="168"/>
        <v>53</v>
      </c>
      <c r="J714" s="7">
        <f t="shared" si="169"/>
        <v>20</v>
      </c>
      <c r="K714" s="8">
        <f t="shared" si="169"/>
        <v>33</v>
      </c>
      <c r="L714" s="9">
        <f t="shared" si="170"/>
        <v>53</v>
      </c>
    </row>
    <row r="715" spans="1:12" x14ac:dyDescent="0.2">
      <c r="A715" s="39"/>
      <c r="B715" s="34"/>
      <c r="C715" s="39" t="s">
        <v>931</v>
      </c>
      <c r="D715" s="7">
        <v>0</v>
      </c>
      <c r="E715" s="8">
        <v>0</v>
      </c>
      <c r="F715" s="17">
        <f t="shared" si="167"/>
        <v>0</v>
      </c>
      <c r="G715" s="7">
        <v>3</v>
      </c>
      <c r="H715" s="8">
        <v>3</v>
      </c>
      <c r="I715" s="17">
        <f t="shared" si="168"/>
        <v>6</v>
      </c>
      <c r="J715" s="7">
        <f t="shared" si="169"/>
        <v>3</v>
      </c>
      <c r="K715" s="8">
        <f t="shared" si="169"/>
        <v>3</v>
      </c>
      <c r="L715" s="9">
        <f t="shared" si="170"/>
        <v>6</v>
      </c>
    </row>
    <row r="716" spans="1:12" ht="12" thickBot="1" x14ac:dyDescent="0.25">
      <c r="A716" s="52"/>
      <c r="B716" s="68"/>
      <c r="C716" s="52" t="s">
        <v>135</v>
      </c>
      <c r="D716" s="24">
        <v>1</v>
      </c>
      <c r="E716" s="25">
        <v>1</v>
      </c>
      <c r="F716" s="69">
        <f t="shared" si="167"/>
        <v>2</v>
      </c>
      <c r="G716" s="24">
        <v>0</v>
      </c>
      <c r="H716" s="25">
        <v>1</v>
      </c>
      <c r="I716" s="69">
        <f t="shared" si="168"/>
        <v>1</v>
      </c>
      <c r="J716" s="24">
        <f t="shared" si="169"/>
        <v>1</v>
      </c>
      <c r="K716" s="25">
        <f t="shared" si="169"/>
        <v>2</v>
      </c>
      <c r="L716" s="26">
        <f t="shared" si="170"/>
        <v>3</v>
      </c>
    </row>
    <row r="722" spans="1:12" ht="12" x14ac:dyDescent="0.2">
      <c r="A722" s="85" t="s">
        <v>109</v>
      </c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</row>
    <row r="723" spans="1:12" x14ac:dyDescent="0.2">
      <c r="A723" s="86" t="s">
        <v>116</v>
      </c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</row>
    <row r="724" spans="1:12" x14ac:dyDescent="0.2">
      <c r="A724" s="86" t="s">
        <v>1066</v>
      </c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</row>
    <row r="725" spans="1:12" ht="12" thickBot="1" x14ac:dyDescent="0.25"/>
    <row r="726" spans="1:12" x14ac:dyDescent="0.2">
      <c r="A726" s="113" t="s">
        <v>41</v>
      </c>
      <c r="B726" s="149"/>
      <c r="C726" s="151" t="s">
        <v>43</v>
      </c>
      <c r="D726" s="117" t="s">
        <v>355</v>
      </c>
      <c r="E726" s="118"/>
      <c r="F726" s="119"/>
      <c r="G726" s="117" t="s">
        <v>42</v>
      </c>
      <c r="H726" s="118"/>
      <c r="I726" s="119"/>
      <c r="J726" s="117" t="s">
        <v>2</v>
      </c>
      <c r="K726" s="118"/>
      <c r="L726" s="119"/>
    </row>
    <row r="727" spans="1:12" ht="12" thickBot="1" x14ac:dyDescent="0.25">
      <c r="A727" s="115"/>
      <c r="B727" s="150"/>
      <c r="C727" s="152"/>
      <c r="D727" s="153"/>
      <c r="E727" s="154"/>
      <c r="F727" s="155"/>
      <c r="G727" s="153"/>
      <c r="H727" s="154"/>
      <c r="I727" s="155"/>
      <c r="J727" s="153"/>
      <c r="K727" s="154"/>
      <c r="L727" s="155"/>
    </row>
    <row r="728" spans="1:12" x14ac:dyDescent="0.2">
      <c r="A728" s="115"/>
      <c r="B728" s="150"/>
      <c r="C728" s="152"/>
      <c r="D728" s="161" t="s">
        <v>44</v>
      </c>
      <c r="E728" s="157" t="s">
        <v>45</v>
      </c>
      <c r="F728" s="159" t="s">
        <v>2</v>
      </c>
      <c r="G728" s="161" t="s">
        <v>44</v>
      </c>
      <c r="H728" s="157" t="s">
        <v>45</v>
      </c>
      <c r="I728" s="159" t="s">
        <v>2</v>
      </c>
      <c r="J728" s="156" t="s">
        <v>44</v>
      </c>
      <c r="K728" s="157" t="s">
        <v>45</v>
      </c>
      <c r="L728" s="159" t="s">
        <v>2</v>
      </c>
    </row>
    <row r="729" spans="1:12" ht="12" thickBot="1" x14ac:dyDescent="0.25">
      <c r="A729" s="115"/>
      <c r="B729" s="150"/>
      <c r="C729" s="152"/>
      <c r="D729" s="162"/>
      <c r="E729" s="158"/>
      <c r="F729" s="160"/>
      <c r="G729" s="162"/>
      <c r="H729" s="158"/>
      <c r="I729" s="160"/>
      <c r="J729" s="136"/>
      <c r="K729" s="158"/>
      <c r="L729" s="160"/>
    </row>
    <row r="730" spans="1:12" x14ac:dyDescent="0.2">
      <c r="A730" s="35"/>
      <c r="B730" s="36"/>
      <c r="C730" s="35" t="s">
        <v>136</v>
      </c>
      <c r="D730" s="3">
        <v>2</v>
      </c>
      <c r="E730" s="4">
        <v>7</v>
      </c>
      <c r="F730" s="18">
        <f t="shared" ref="F730:F736" si="171">D730+E730</f>
        <v>9</v>
      </c>
      <c r="G730" s="3">
        <v>4</v>
      </c>
      <c r="H730" s="4">
        <v>0</v>
      </c>
      <c r="I730" s="18">
        <f t="shared" ref="I730:I736" si="172">G730+H730</f>
        <v>4</v>
      </c>
      <c r="J730" s="3">
        <f t="shared" ref="J730:K736" si="173">D730+G730</f>
        <v>6</v>
      </c>
      <c r="K730" s="4">
        <f t="shared" si="173"/>
        <v>7</v>
      </c>
      <c r="L730" s="5">
        <f t="shared" ref="L730:L736" si="174">J730+K730</f>
        <v>13</v>
      </c>
    </row>
    <row r="731" spans="1:12" x14ac:dyDescent="0.2">
      <c r="A731" s="39"/>
      <c r="B731" s="34"/>
      <c r="C731" s="39" t="s">
        <v>137</v>
      </c>
      <c r="D731" s="7">
        <v>2</v>
      </c>
      <c r="E731" s="8">
        <v>0</v>
      </c>
      <c r="F731" s="17">
        <f t="shared" si="171"/>
        <v>2</v>
      </c>
      <c r="G731" s="7">
        <v>11</v>
      </c>
      <c r="H731" s="8">
        <v>68</v>
      </c>
      <c r="I731" s="17">
        <f t="shared" si="172"/>
        <v>79</v>
      </c>
      <c r="J731" s="7">
        <f t="shared" si="173"/>
        <v>13</v>
      </c>
      <c r="K731" s="8">
        <f t="shared" si="173"/>
        <v>68</v>
      </c>
      <c r="L731" s="9">
        <f t="shared" si="174"/>
        <v>81</v>
      </c>
    </row>
    <row r="732" spans="1:12" x14ac:dyDescent="0.2">
      <c r="A732" s="39"/>
      <c r="B732" s="34"/>
      <c r="C732" s="39" t="s">
        <v>138</v>
      </c>
      <c r="D732" s="7">
        <v>2</v>
      </c>
      <c r="E732" s="8">
        <v>3</v>
      </c>
      <c r="F732" s="17">
        <f t="shared" si="171"/>
        <v>5</v>
      </c>
      <c r="G732" s="7">
        <v>1</v>
      </c>
      <c r="H732" s="8">
        <v>1</v>
      </c>
      <c r="I732" s="17">
        <f t="shared" si="172"/>
        <v>2</v>
      </c>
      <c r="J732" s="7">
        <f t="shared" si="173"/>
        <v>3</v>
      </c>
      <c r="K732" s="8">
        <f t="shared" si="173"/>
        <v>4</v>
      </c>
      <c r="L732" s="9">
        <f t="shared" si="174"/>
        <v>7</v>
      </c>
    </row>
    <row r="733" spans="1:12" x14ac:dyDescent="0.2">
      <c r="A733" s="39"/>
      <c r="B733" s="34"/>
      <c r="C733" s="39" t="s">
        <v>139</v>
      </c>
      <c r="D733" s="7">
        <v>0</v>
      </c>
      <c r="E733" s="8">
        <v>13</v>
      </c>
      <c r="F733" s="17">
        <f t="shared" si="171"/>
        <v>13</v>
      </c>
      <c r="G733" s="7">
        <v>11</v>
      </c>
      <c r="H733" s="8">
        <v>4</v>
      </c>
      <c r="I733" s="17">
        <f t="shared" si="172"/>
        <v>15</v>
      </c>
      <c r="J733" s="7">
        <f t="shared" si="173"/>
        <v>11</v>
      </c>
      <c r="K733" s="8">
        <f t="shared" si="173"/>
        <v>17</v>
      </c>
      <c r="L733" s="9">
        <f t="shared" si="174"/>
        <v>28</v>
      </c>
    </row>
    <row r="734" spans="1:12" x14ac:dyDescent="0.2">
      <c r="A734" s="39"/>
      <c r="B734" s="34"/>
      <c r="C734" s="39" t="s">
        <v>141</v>
      </c>
      <c r="D734" s="7">
        <v>0</v>
      </c>
      <c r="E734" s="8">
        <v>0</v>
      </c>
      <c r="F734" s="17">
        <f t="shared" si="171"/>
        <v>0</v>
      </c>
      <c r="G734" s="7">
        <v>4</v>
      </c>
      <c r="H734" s="8">
        <v>2</v>
      </c>
      <c r="I734" s="17">
        <f t="shared" si="172"/>
        <v>6</v>
      </c>
      <c r="J734" s="7">
        <f t="shared" si="173"/>
        <v>4</v>
      </c>
      <c r="K734" s="8">
        <f t="shared" si="173"/>
        <v>2</v>
      </c>
      <c r="L734" s="9">
        <f t="shared" si="174"/>
        <v>6</v>
      </c>
    </row>
    <row r="735" spans="1:12" x14ac:dyDescent="0.2">
      <c r="A735" s="39"/>
      <c r="B735" s="34"/>
      <c r="C735" s="39" t="s">
        <v>142</v>
      </c>
      <c r="D735" s="7">
        <v>1</v>
      </c>
      <c r="E735" s="8">
        <v>0</v>
      </c>
      <c r="F735" s="17">
        <f t="shared" si="171"/>
        <v>1</v>
      </c>
      <c r="G735" s="7">
        <v>0</v>
      </c>
      <c r="H735" s="8">
        <v>0</v>
      </c>
      <c r="I735" s="17">
        <f t="shared" si="172"/>
        <v>0</v>
      </c>
      <c r="J735" s="7">
        <f t="shared" si="173"/>
        <v>1</v>
      </c>
      <c r="K735" s="8">
        <f t="shared" si="173"/>
        <v>0</v>
      </c>
      <c r="L735" s="9">
        <f t="shared" si="174"/>
        <v>1</v>
      </c>
    </row>
    <row r="736" spans="1:12" x14ac:dyDescent="0.2">
      <c r="A736" s="39"/>
      <c r="B736" s="34"/>
      <c r="C736" s="39" t="s">
        <v>144</v>
      </c>
      <c r="D736" s="7">
        <v>1</v>
      </c>
      <c r="E736" s="8">
        <v>0</v>
      </c>
      <c r="F736" s="17">
        <f t="shared" si="171"/>
        <v>1</v>
      </c>
      <c r="G736" s="7">
        <v>0</v>
      </c>
      <c r="H736" s="8">
        <v>0</v>
      </c>
      <c r="I736" s="17">
        <f t="shared" si="172"/>
        <v>0</v>
      </c>
      <c r="J736" s="7">
        <f t="shared" si="173"/>
        <v>1</v>
      </c>
      <c r="K736" s="8">
        <f t="shared" si="173"/>
        <v>0</v>
      </c>
      <c r="L736" s="9">
        <f t="shared" si="174"/>
        <v>1</v>
      </c>
    </row>
    <row r="737" spans="1:12" x14ac:dyDescent="0.2">
      <c r="A737" s="39"/>
      <c r="B737" s="34"/>
      <c r="C737" s="66" t="s">
        <v>2</v>
      </c>
      <c r="D737" s="21">
        <f t="shared" ref="D737:L737" si="175">SUM(D709:D736)</f>
        <v>16</v>
      </c>
      <c r="E737" s="22">
        <f t="shared" si="175"/>
        <v>68</v>
      </c>
      <c r="F737" s="67">
        <f t="shared" si="175"/>
        <v>84</v>
      </c>
      <c r="G737" s="21">
        <f t="shared" si="175"/>
        <v>121</v>
      </c>
      <c r="H737" s="22">
        <f t="shared" si="175"/>
        <v>256</v>
      </c>
      <c r="I737" s="67">
        <f t="shared" si="175"/>
        <v>377</v>
      </c>
      <c r="J737" s="21">
        <f t="shared" si="175"/>
        <v>137</v>
      </c>
      <c r="K737" s="22">
        <f t="shared" si="175"/>
        <v>324</v>
      </c>
      <c r="L737" s="23">
        <f t="shared" si="175"/>
        <v>461</v>
      </c>
    </row>
    <row r="738" spans="1:12" x14ac:dyDescent="0.2">
      <c r="A738" s="65" t="s">
        <v>188</v>
      </c>
      <c r="B738" s="42"/>
      <c r="C738" s="41"/>
      <c r="D738" s="44"/>
      <c r="E738" s="45"/>
      <c r="F738" s="47"/>
      <c r="G738" s="44"/>
      <c r="H738" s="45"/>
      <c r="I738" s="47"/>
      <c r="J738" s="44"/>
      <c r="K738" s="45"/>
      <c r="L738" s="46"/>
    </row>
    <row r="739" spans="1:12" x14ac:dyDescent="0.2">
      <c r="A739" s="39"/>
      <c r="B739" s="34"/>
      <c r="C739" s="39" t="s">
        <v>124</v>
      </c>
      <c r="D739" s="7">
        <v>1</v>
      </c>
      <c r="E739" s="8">
        <v>2</v>
      </c>
      <c r="F739" s="17">
        <f t="shared" ref="F739:F756" si="176">D739+E739</f>
        <v>3</v>
      </c>
      <c r="G739" s="7">
        <v>5</v>
      </c>
      <c r="H739" s="8">
        <v>48</v>
      </c>
      <c r="I739" s="17">
        <f t="shared" ref="I739:I756" si="177">G739+H739</f>
        <v>53</v>
      </c>
      <c r="J739" s="7">
        <f t="shared" ref="J739:J756" si="178">D739+G739</f>
        <v>6</v>
      </c>
      <c r="K739" s="8">
        <f t="shared" ref="K739:K756" si="179">E739+H739</f>
        <v>50</v>
      </c>
      <c r="L739" s="9">
        <f t="shared" ref="L739:L756" si="180">J739+K739</f>
        <v>56</v>
      </c>
    </row>
    <row r="740" spans="1:12" x14ac:dyDescent="0.2">
      <c r="A740" s="39"/>
      <c r="B740" s="34"/>
      <c r="C740" s="39" t="s">
        <v>3</v>
      </c>
      <c r="D740" s="7">
        <v>0</v>
      </c>
      <c r="E740" s="8">
        <v>0</v>
      </c>
      <c r="F740" s="17">
        <f t="shared" si="176"/>
        <v>0</v>
      </c>
      <c r="G740" s="7">
        <v>1</v>
      </c>
      <c r="H740" s="8">
        <v>36</v>
      </c>
      <c r="I740" s="17">
        <f t="shared" si="177"/>
        <v>37</v>
      </c>
      <c r="J740" s="7">
        <f t="shared" si="178"/>
        <v>1</v>
      </c>
      <c r="K740" s="8">
        <f t="shared" si="179"/>
        <v>36</v>
      </c>
      <c r="L740" s="9">
        <f t="shared" si="180"/>
        <v>37</v>
      </c>
    </row>
    <row r="741" spans="1:12" x14ac:dyDescent="0.2">
      <c r="A741" s="39"/>
      <c r="B741" s="34"/>
      <c r="C741" s="39" t="s">
        <v>125</v>
      </c>
      <c r="D741" s="7">
        <v>0</v>
      </c>
      <c r="E741" s="8">
        <v>0</v>
      </c>
      <c r="F741" s="17">
        <f t="shared" si="176"/>
        <v>0</v>
      </c>
      <c r="G741" s="7">
        <v>0</v>
      </c>
      <c r="H741" s="8">
        <v>9</v>
      </c>
      <c r="I741" s="17">
        <f t="shared" si="177"/>
        <v>9</v>
      </c>
      <c r="J741" s="7">
        <f t="shared" si="178"/>
        <v>0</v>
      </c>
      <c r="K741" s="8">
        <f t="shared" si="179"/>
        <v>9</v>
      </c>
      <c r="L741" s="9">
        <f t="shared" si="180"/>
        <v>9</v>
      </c>
    </row>
    <row r="742" spans="1:12" x14ac:dyDescent="0.2">
      <c r="A742" s="39"/>
      <c r="B742" s="34"/>
      <c r="C742" s="39" t="s">
        <v>127</v>
      </c>
      <c r="D742" s="7">
        <v>0</v>
      </c>
      <c r="E742" s="8">
        <v>1</v>
      </c>
      <c r="F742" s="17">
        <f t="shared" si="176"/>
        <v>1</v>
      </c>
      <c r="G742" s="7">
        <v>2</v>
      </c>
      <c r="H742" s="8">
        <v>0</v>
      </c>
      <c r="I742" s="17">
        <f t="shared" si="177"/>
        <v>2</v>
      </c>
      <c r="J742" s="7">
        <f t="shared" si="178"/>
        <v>2</v>
      </c>
      <c r="K742" s="8">
        <f t="shared" si="179"/>
        <v>1</v>
      </c>
      <c r="L742" s="9">
        <f t="shared" si="180"/>
        <v>3</v>
      </c>
    </row>
    <row r="743" spans="1:12" x14ac:dyDescent="0.2">
      <c r="A743" s="39"/>
      <c r="B743" s="34"/>
      <c r="C743" s="39" t="s">
        <v>128</v>
      </c>
      <c r="D743" s="7">
        <v>0</v>
      </c>
      <c r="E743" s="8">
        <v>0</v>
      </c>
      <c r="F743" s="17">
        <f t="shared" si="176"/>
        <v>0</v>
      </c>
      <c r="G743" s="7">
        <v>2</v>
      </c>
      <c r="H743" s="8">
        <v>44</v>
      </c>
      <c r="I743" s="17">
        <f t="shared" si="177"/>
        <v>46</v>
      </c>
      <c r="J743" s="7">
        <f t="shared" si="178"/>
        <v>2</v>
      </c>
      <c r="K743" s="8">
        <f t="shared" si="179"/>
        <v>44</v>
      </c>
      <c r="L743" s="9">
        <f t="shared" si="180"/>
        <v>46</v>
      </c>
    </row>
    <row r="744" spans="1:12" x14ac:dyDescent="0.2">
      <c r="A744" s="39"/>
      <c r="B744" s="34"/>
      <c r="C744" s="39" t="s">
        <v>931</v>
      </c>
      <c r="D744" s="7">
        <v>0</v>
      </c>
      <c r="E744" s="8">
        <v>0</v>
      </c>
      <c r="F744" s="17">
        <f t="shared" si="176"/>
        <v>0</v>
      </c>
      <c r="G744" s="7">
        <v>0</v>
      </c>
      <c r="H744" s="8">
        <v>3</v>
      </c>
      <c r="I744" s="17">
        <f t="shared" si="177"/>
        <v>3</v>
      </c>
      <c r="J744" s="7">
        <f t="shared" si="178"/>
        <v>0</v>
      </c>
      <c r="K744" s="8">
        <f t="shared" si="179"/>
        <v>3</v>
      </c>
      <c r="L744" s="9">
        <f t="shared" si="180"/>
        <v>3</v>
      </c>
    </row>
    <row r="745" spans="1:12" x14ac:dyDescent="0.2">
      <c r="A745" s="39"/>
      <c r="B745" s="34"/>
      <c r="C745" s="39" t="s">
        <v>133</v>
      </c>
      <c r="D745" s="7">
        <v>1</v>
      </c>
      <c r="E745" s="8">
        <v>0</v>
      </c>
      <c r="F745" s="17">
        <f t="shared" si="176"/>
        <v>1</v>
      </c>
      <c r="G745" s="7">
        <v>0</v>
      </c>
      <c r="H745" s="8">
        <v>0</v>
      </c>
      <c r="I745" s="17">
        <f t="shared" si="177"/>
        <v>0</v>
      </c>
      <c r="J745" s="7">
        <f t="shared" si="178"/>
        <v>1</v>
      </c>
      <c r="K745" s="8">
        <f t="shared" si="179"/>
        <v>0</v>
      </c>
      <c r="L745" s="9">
        <f t="shared" si="180"/>
        <v>1</v>
      </c>
    </row>
    <row r="746" spans="1:12" x14ac:dyDescent="0.2">
      <c r="A746" s="39"/>
      <c r="B746" s="34"/>
      <c r="C746" s="39" t="s">
        <v>692</v>
      </c>
      <c r="D746" s="7">
        <v>0</v>
      </c>
      <c r="E746" s="8">
        <v>0</v>
      </c>
      <c r="F746" s="17">
        <f t="shared" si="176"/>
        <v>0</v>
      </c>
      <c r="G746" s="7">
        <v>2</v>
      </c>
      <c r="H746" s="8">
        <v>0</v>
      </c>
      <c r="I746" s="17">
        <f t="shared" si="177"/>
        <v>2</v>
      </c>
      <c r="J746" s="7">
        <f t="shared" si="178"/>
        <v>2</v>
      </c>
      <c r="K746" s="8">
        <f t="shared" si="179"/>
        <v>0</v>
      </c>
      <c r="L746" s="9">
        <f t="shared" si="180"/>
        <v>2</v>
      </c>
    </row>
    <row r="747" spans="1:12" x14ac:dyDescent="0.2">
      <c r="A747" s="39"/>
      <c r="B747" s="34"/>
      <c r="C747" s="39" t="s">
        <v>135</v>
      </c>
      <c r="D747" s="7">
        <v>0</v>
      </c>
      <c r="E747" s="8">
        <v>1</v>
      </c>
      <c r="F747" s="17">
        <f t="shared" si="176"/>
        <v>1</v>
      </c>
      <c r="G747" s="7">
        <v>4</v>
      </c>
      <c r="H747" s="8">
        <v>16</v>
      </c>
      <c r="I747" s="17">
        <f t="shared" si="177"/>
        <v>20</v>
      </c>
      <c r="J747" s="7">
        <f t="shared" si="178"/>
        <v>4</v>
      </c>
      <c r="K747" s="8">
        <f t="shared" si="179"/>
        <v>17</v>
      </c>
      <c r="L747" s="9">
        <f t="shared" si="180"/>
        <v>21</v>
      </c>
    </row>
    <row r="748" spans="1:12" x14ac:dyDescent="0.2">
      <c r="A748" s="39"/>
      <c r="B748" s="34"/>
      <c r="C748" s="39" t="s">
        <v>136</v>
      </c>
      <c r="D748" s="7">
        <v>2</v>
      </c>
      <c r="E748" s="8">
        <v>8</v>
      </c>
      <c r="F748" s="17">
        <f t="shared" si="176"/>
        <v>10</v>
      </c>
      <c r="G748" s="7">
        <v>0</v>
      </c>
      <c r="H748" s="8">
        <v>3</v>
      </c>
      <c r="I748" s="17">
        <f t="shared" si="177"/>
        <v>3</v>
      </c>
      <c r="J748" s="7">
        <f t="shared" si="178"/>
        <v>2</v>
      </c>
      <c r="K748" s="8">
        <f t="shared" si="179"/>
        <v>11</v>
      </c>
      <c r="L748" s="9">
        <f t="shared" si="180"/>
        <v>13</v>
      </c>
    </row>
    <row r="749" spans="1:12" x14ac:dyDescent="0.2">
      <c r="A749" s="39"/>
      <c r="B749" s="34"/>
      <c r="C749" s="39" t="s">
        <v>137</v>
      </c>
      <c r="D749" s="7">
        <v>0</v>
      </c>
      <c r="E749" s="8">
        <v>0</v>
      </c>
      <c r="F749" s="17">
        <f t="shared" si="176"/>
        <v>0</v>
      </c>
      <c r="G749" s="7">
        <v>0</v>
      </c>
      <c r="H749" s="8">
        <v>36</v>
      </c>
      <c r="I749" s="17">
        <f t="shared" si="177"/>
        <v>36</v>
      </c>
      <c r="J749" s="7">
        <f t="shared" si="178"/>
        <v>0</v>
      </c>
      <c r="K749" s="8">
        <f t="shared" si="179"/>
        <v>36</v>
      </c>
      <c r="L749" s="9">
        <f t="shared" si="180"/>
        <v>36</v>
      </c>
    </row>
    <row r="750" spans="1:12" x14ac:dyDescent="0.2">
      <c r="A750" s="39"/>
      <c r="B750" s="34"/>
      <c r="C750" s="39" t="s">
        <v>138</v>
      </c>
      <c r="D750" s="7">
        <v>2</v>
      </c>
      <c r="E750" s="8">
        <v>7</v>
      </c>
      <c r="F750" s="17">
        <f t="shared" si="176"/>
        <v>9</v>
      </c>
      <c r="G750" s="7">
        <v>1</v>
      </c>
      <c r="H750" s="8">
        <v>1</v>
      </c>
      <c r="I750" s="17">
        <f t="shared" si="177"/>
        <v>2</v>
      </c>
      <c r="J750" s="7">
        <f t="shared" si="178"/>
        <v>3</v>
      </c>
      <c r="K750" s="8">
        <f t="shared" si="179"/>
        <v>8</v>
      </c>
      <c r="L750" s="9">
        <f t="shared" si="180"/>
        <v>11</v>
      </c>
    </row>
    <row r="751" spans="1:12" x14ac:dyDescent="0.2">
      <c r="A751" s="39"/>
      <c r="B751" s="34"/>
      <c r="C751" s="39" t="s">
        <v>139</v>
      </c>
      <c r="D751" s="7">
        <v>2</v>
      </c>
      <c r="E751" s="8">
        <v>8</v>
      </c>
      <c r="F751" s="17">
        <f t="shared" si="176"/>
        <v>10</v>
      </c>
      <c r="G751" s="7">
        <v>0</v>
      </c>
      <c r="H751" s="8">
        <v>12</v>
      </c>
      <c r="I751" s="17">
        <f t="shared" si="177"/>
        <v>12</v>
      </c>
      <c r="J751" s="7">
        <f t="shared" si="178"/>
        <v>2</v>
      </c>
      <c r="K751" s="8">
        <f t="shared" si="179"/>
        <v>20</v>
      </c>
      <c r="L751" s="9">
        <f t="shared" si="180"/>
        <v>22</v>
      </c>
    </row>
    <row r="752" spans="1:12" x14ac:dyDescent="0.2">
      <c r="A752" s="39"/>
      <c r="B752" s="34"/>
      <c r="C752" s="39" t="s">
        <v>141</v>
      </c>
      <c r="D752" s="7">
        <v>0</v>
      </c>
      <c r="E752" s="8">
        <v>0</v>
      </c>
      <c r="F752" s="17">
        <f t="shared" si="176"/>
        <v>0</v>
      </c>
      <c r="G752" s="7">
        <v>0</v>
      </c>
      <c r="H752" s="8">
        <v>2</v>
      </c>
      <c r="I752" s="17">
        <f t="shared" si="177"/>
        <v>2</v>
      </c>
      <c r="J752" s="7">
        <f t="shared" si="178"/>
        <v>0</v>
      </c>
      <c r="K752" s="8">
        <f t="shared" si="179"/>
        <v>2</v>
      </c>
      <c r="L752" s="9">
        <f t="shared" si="180"/>
        <v>2</v>
      </c>
    </row>
    <row r="753" spans="1:12" x14ac:dyDescent="0.2">
      <c r="A753" s="39"/>
      <c r="B753" s="34"/>
      <c r="C753" s="39" t="s">
        <v>142</v>
      </c>
      <c r="D753" s="7">
        <v>1</v>
      </c>
      <c r="E753" s="8">
        <v>0</v>
      </c>
      <c r="F753" s="17">
        <f t="shared" si="176"/>
        <v>1</v>
      </c>
      <c r="G753" s="7">
        <v>0</v>
      </c>
      <c r="H753" s="8">
        <v>0</v>
      </c>
      <c r="I753" s="17">
        <f t="shared" si="177"/>
        <v>0</v>
      </c>
      <c r="J753" s="7">
        <f t="shared" si="178"/>
        <v>1</v>
      </c>
      <c r="K753" s="8">
        <f t="shared" si="179"/>
        <v>0</v>
      </c>
      <c r="L753" s="9">
        <f t="shared" si="180"/>
        <v>1</v>
      </c>
    </row>
    <row r="754" spans="1:12" x14ac:dyDescent="0.2">
      <c r="A754" s="39"/>
      <c r="B754" s="34"/>
      <c r="C754" s="39" t="s">
        <v>147</v>
      </c>
      <c r="D754" s="7">
        <v>3</v>
      </c>
      <c r="E754" s="8">
        <v>0</v>
      </c>
      <c r="F754" s="17">
        <f t="shared" si="176"/>
        <v>3</v>
      </c>
      <c r="G754" s="7">
        <v>0</v>
      </c>
      <c r="H754" s="8">
        <v>0</v>
      </c>
      <c r="I754" s="17">
        <f t="shared" si="177"/>
        <v>0</v>
      </c>
      <c r="J754" s="7">
        <f t="shared" si="178"/>
        <v>3</v>
      </c>
      <c r="K754" s="8">
        <f t="shared" si="179"/>
        <v>0</v>
      </c>
      <c r="L754" s="9">
        <f t="shared" si="180"/>
        <v>3</v>
      </c>
    </row>
    <row r="755" spans="1:12" x14ac:dyDescent="0.2">
      <c r="A755" s="39"/>
      <c r="B755" s="34"/>
      <c r="C755" s="39" t="s">
        <v>933</v>
      </c>
      <c r="D755" s="7">
        <v>1</v>
      </c>
      <c r="E755" s="8">
        <v>0</v>
      </c>
      <c r="F755" s="17">
        <f t="shared" si="176"/>
        <v>1</v>
      </c>
      <c r="G755" s="7">
        <v>0</v>
      </c>
      <c r="H755" s="8">
        <v>0</v>
      </c>
      <c r="I755" s="17">
        <f t="shared" si="177"/>
        <v>0</v>
      </c>
      <c r="J755" s="7">
        <f t="shared" si="178"/>
        <v>1</v>
      </c>
      <c r="K755" s="8">
        <f t="shared" si="179"/>
        <v>0</v>
      </c>
      <c r="L755" s="9">
        <f t="shared" si="180"/>
        <v>1</v>
      </c>
    </row>
    <row r="756" spans="1:12" x14ac:dyDescent="0.2">
      <c r="A756" s="39"/>
      <c r="B756" s="34"/>
      <c r="C756" s="39" t="s">
        <v>935</v>
      </c>
      <c r="D756" s="7">
        <v>0</v>
      </c>
      <c r="E756" s="8">
        <v>0</v>
      </c>
      <c r="F756" s="17">
        <f t="shared" si="176"/>
        <v>0</v>
      </c>
      <c r="G756" s="7">
        <v>1</v>
      </c>
      <c r="H756" s="8">
        <v>0</v>
      </c>
      <c r="I756" s="17">
        <f t="shared" si="177"/>
        <v>1</v>
      </c>
      <c r="J756" s="7">
        <f t="shared" si="178"/>
        <v>1</v>
      </c>
      <c r="K756" s="8">
        <f t="shared" si="179"/>
        <v>0</v>
      </c>
      <c r="L756" s="9">
        <f t="shared" si="180"/>
        <v>1</v>
      </c>
    </row>
    <row r="757" spans="1:12" x14ac:dyDescent="0.2">
      <c r="A757" s="39"/>
      <c r="B757" s="34"/>
      <c r="C757" s="66" t="s">
        <v>2</v>
      </c>
      <c r="D757" s="21">
        <f t="shared" ref="D757:L757" si="181">SUM(D738:D756)</f>
        <v>13</v>
      </c>
      <c r="E757" s="22">
        <f t="shared" si="181"/>
        <v>27</v>
      </c>
      <c r="F757" s="67">
        <f t="shared" si="181"/>
        <v>40</v>
      </c>
      <c r="G757" s="21">
        <f t="shared" si="181"/>
        <v>18</v>
      </c>
      <c r="H757" s="22">
        <f t="shared" si="181"/>
        <v>210</v>
      </c>
      <c r="I757" s="67">
        <f t="shared" si="181"/>
        <v>228</v>
      </c>
      <c r="J757" s="21">
        <f t="shared" si="181"/>
        <v>31</v>
      </c>
      <c r="K757" s="22">
        <f t="shared" si="181"/>
        <v>237</v>
      </c>
      <c r="L757" s="23">
        <f t="shared" si="181"/>
        <v>268</v>
      </c>
    </row>
    <row r="758" spans="1:12" x14ac:dyDescent="0.2">
      <c r="A758" s="65" t="s">
        <v>189</v>
      </c>
      <c r="B758" s="42"/>
      <c r="C758" s="41"/>
      <c r="D758" s="44"/>
      <c r="E758" s="45"/>
      <c r="F758" s="47"/>
      <c r="G758" s="44"/>
      <c r="H758" s="45"/>
      <c r="I758" s="47"/>
      <c r="J758" s="44"/>
      <c r="K758" s="45"/>
      <c r="L758" s="46"/>
    </row>
    <row r="759" spans="1:12" x14ac:dyDescent="0.2">
      <c r="A759" s="39"/>
      <c r="B759" s="34"/>
      <c r="C759" s="39" t="s">
        <v>124</v>
      </c>
      <c r="D759" s="7">
        <v>154</v>
      </c>
      <c r="E759" s="8">
        <v>62</v>
      </c>
      <c r="F759" s="17">
        <f t="shared" ref="F759:F764" si="182">D759+E759</f>
        <v>216</v>
      </c>
      <c r="G759" s="7">
        <v>244</v>
      </c>
      <c r="H759" s="8">
        <v>116</v>
      </c>
      <c r="I759" s="17">
        <f t="shared" ref="I759:I764" si="183">G759+H759</f>
        <v>360</v>
      </c>
      <c r="J759" s="7">
        <f t="shared" ref="J759:K764" si="184">D759+G759</f>
        <v>398</v>
      </c>
      <c r="K759" s="8">
        <f t="shared" si="184"/>
        <v>178</v>
      </c>
      <c r="L759" s="9">
        <f t="shared" ref="L759:L764" si="185">J759+K759</f>
        <v>576</v>
      </c>
    </row>
    <row r="760" spans="1:12" x14ac:dyDescent="0.2">
      <c r="A760" s="39"/>
      <c r="B760" s="34"/>
      <c r="C760" s="39" t="s">
        <v>3</v>
      </c>
      <c r="D760" s="7">
        <v>0</v>
      </c>
      <c r="E760" s="8">
        <v>0</v>
      </c>
      <c r="F760" s="17">
        <f t="shared" si="182"/>
        <v>0</v>
      </c>
      <c r="G760" s="7">
        <v>103</v>
      </c>
      <c r="H760" s="8">
        <v>8</v>
      </c>
      <c r="I760" s="17">
        <f t="shared" si="183"/>
        <v>111</v>
      </c>
      <c r="J760" s="7">
        <f t="shared" si="184"/>
        <v>103</v>
      </c>
      <c r="K760" s="8">
        <f t="shared" si="184"/>
        <v>8</v>
      </c>
      <c r="L760" s="9">
        <f t="shared" si="185"/>
        <v>111</v>
      </c>
    </row>
    <row r="761" spans="1:12" x14ac:dyDescent="0.2">
      <c r="A761" s="39"/>
      <c r="B761" s="34"/>
      <c r="C761" s="39" t="s">
        <v>125</v>
      </c>
      <c r="D761" s="7">
        <v>0</v>
      </c>
      <c r="E761" s="8">
        <v>0</v>
      </c>
      <c r="F761" s="17">
        <f t="shared" si="182"/>
        <v>0</v>
      </c>
      <c r="G761" s="7">
        <v>17</v>
      </c>
      <c r="H761" s="8">
        <v>2</v>
      </c>
      <c r="I761" s="17">
        <f t="shared" si="183"/>
        <v>19</v>
      </c>
      <c r="J761" s="7">
        <f t="shared" si="184"/>
        <v>17</v>
      </c>
      <c r="K761" s="8">
        <f t="shared" si="184"/>
        <v>2</v>
      </c>
      <c r="L761" s="9">
        <f t="shared" si="185"/>
        <v>19</v>
      </c>
    </row>
    <row r="762" spans="1:12" x14ac:dyDescent="0.2">
      <c r="A762" s="39"/>
      <c r="B762" s="34"/>
      <c r="C762" s="39" t="s">
        <v>126</v>
      </c>
      <c r="D762" s="7">
        <v>0</v>
      </c>
      <c r="E762" s="8">
        <v>0</v>
      </c>
      <c r="F762" s="17">
        <f t="shared" si="182"/>
        <v>0</v>
      </c>
      <c r="G762" s="7">
        <v>25</v>
      </c>
      <c r="H762" s="8">
        <v>1</v>
      </c>
      <c r="I762" s="17">
        <f t="shared" si="183"/>
        <v>26</v>
      </c>
      <c r="J762" s="7">
        <f t="shared" si="184"/>
        <v>25</v>
      </c>
      <c r="K762" s="8">
        <f t="shared" si="184"/>
        <v>1</v>
      </c>
      <c r="L762" s="9">
        <f t="shared" si="185"/>
        <v>26</v>
      </c>
    </row>
    <row r="763" spans="1:12" x14ac:dyDescent="0.2">
      <c r="A763" s="39"/>
      <c r="B763" s="34"/>
      <c r="C763" s="39" t="s">
        <v>127</v>
      </c>
      <c r="D763" s="7">
        <v>0</v>
      </c>
      <c r="E763" s="8">
        <v>2</v>
      </c>
      <c r="F763" s="17">
        <f t="shared" si="182"/>
        <v>2</v>
      </c>
      <c r="G763" s="7">
        <v>63</v>
      </c>
      <c r="H763" s="8">
        <v>9</v>
      </c>
      <c r="I763" s="17">
        <f t="shared" si="183"/>
        <v>72</v>
      </c>
      <c r="J763" s="7">
        <f t="shared" si="184"/>
        <v>63</v>
      </c>
      <c r="K763" s="8">
        <f t="shared" si="184"/>
        <v>11</v>
      </c>
      <c r="L763" s="9">
        <f t="shared" si="185"/>
        <v>74</v>
      </c>
    </row>
    <row r="764" spans="1:12" ht="12" thickBot="1" x14ac:dyDescent="0.25">
      <c r="A764" s="52"/>
      <c r="B764" s="68"/>
      <c r="C764" s="52" t="s">
        <v>128</v>
      </c>
      <c r="D764" s="24">
        <v>0</v>
      </c>
      <c r="E764" s="25">
        <v>0</v>
      </c>
      <c r="F764" s="69">
        <f t="shared" si="182"/>
        <v>0</v>
      </c>
      <c r="G764" s="24">
        <v>146</v>
      </c>
      <c r="H764" s="25">
        <v>5</v>
      </c>
      <c r="I764" s="69">
        <f t="shared" si="183"/>
        <v>151</v>
      </c>
      <c r="J764" s="24">
        <f t="shared" si="184"/>
        <v>146</v>
      </c>
      <c r="K764" s="25">
        <f t="shared" si="184"/>
        <v>5</v>
      </c>
      <c r="L764" s="26">
        <f t="shared" si="185"/>
        <v>151</v>
      </c>
    </row>
    <row r="770" spans="1:12" ht="12" x14ac:dyDescent="0.2">
      <c r="A770" s="85" t="s">
        <v>109</v>
      </c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</row>
    <row r="771" spans="1:12" x14ac:dyDescent="0.2">
      <c r="A771" s="86" t="s">
        <v>116</v>
      </c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</row>
    <row r="772" spans="1:12" x14ac:dyDescent="0.2">
      <c r="A772" s="86" t="s">
        <v>1066</v>
      </c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</row>
    <row r="773" spans="1:12" ht="12" thickBot="1" x14ac:dyDescent="0.25"/>
    <row r="774" spans="1:12" x14ac:dyDescent="0.2">
      <c r="A774" s="113" t="s">
        <v>41</v>
      </c>
      <c r="B774" s="149"/>
      <c r="C774" s="151" t="s">
        <v>43</v>
      </c>
      <c r="D774" s="117" t="s">
        <v>355</v>
      </c>
      <c r="E774" s="118"/>
      <c r="F774" s="119"/>
      <c r="G774" s="117" t="s">
        <v>42</v>
      </c>
      <c r="H774" s="118"/>
      <c r="I774" s="119"/>
      <c r="J774" s="117" t="s">
        <v>2</v>
      </c>
      <c r="K774" s="118"/>
      <c r="L774" s="119"/>
    </row>
    <row r="775" spans="1:12" ht="12" thickBot="1" x14ac:dyDescent="0.25">
      <c r="A775" s="115"/>
      <c r="B775" s="150"/>
      <c r="C775" s="152"/>
      <c r="D775" s="153"/>
      <c r="E775" s="154"/>
      <c r="F775" s="155"/>
      <c r="G775" s="153"/>
      <c r="H775" s="154"/>
      <c r="I775" s="155"/>
      <c r="J775" s="153"/>
      <c r="K775" s="154"/>
      <c r="L775" s="155"/>
    </row>
    <row r="776" spans="1:12" x14ac:dyDescent="0.2">
      <c r="A776" s="115"/>
      <c r="B776" s="150"/>
      <c r="C776" s="152"/>
      <c r="D776" s="161" t="s">
        <v>44</v>
      </c>
      <c r="E776" s="157" t="s">
        <v>45</v>
      </c>
      <c r="F776" s="159" t="s">
        <v>2</v>
      </c>
      <c r="G776" s="161" t="s">
        <v>44</v>
      </c>
      <c r="H776" s="157" t="s">
        <v>45</v>
      </c>
      <c r="I776" s="159" t="s">
        <v>2</v>
      </c>
      <c r="J776" s="156" t="s">
        <v>44</v>
      </c>
      <c r="K776" s="157" t="s">
        <v>45</v>
      </c>
      <c r="L776" s="159" t="s">
        <v>2</v>
      </c>
    </row>
    <row r="777" spans="1:12" ht="12" thickBot="1" x14ac:dyDescent="0.25">
      <c r="A777" s="115"/>
      <c r="B777" s="150"/>
      <c r="C777" s="152"/>
      <c r="D777" s="162"/>
      <c r="E777" s="158"/>
      <c r="F777" s="160"/>
      <c r="G777" s="162"/>
      <c r="H777" s="158"/>
      <c r="I777" s="160"/>
      <c r="J777" s="136"/>
      <c r="K777" s="158"/>
      <c r="L777" s="160"/>
    </row>
    <row r="778" spans="1:12" x14ac:dyDescent="0.2">
      <c r="A778" s="35"/>
      <c r="B778" s="36"/>
      <c r="C778" s="35" t="s">
        <v>931</v>
      </c>
      <c r="D778" s="3">
        <v>0</v>
      </c>
      <c r="E778" s="4">
        <v>0</v>
      </c>
      <c r="F778" s="18">
        <f t="shared" ref="F778:F805" si="186">D778+E778</f>
        <v>0</v>
      </c>
      <c r="G778" s="3">
        <v>12</v>
      </c>
      <c r="H778" s="4">
        <v>1</v>
      </c>
      <c r="I778" s="18">
        <f t="shared" ref="I778:I805" si="187">G778+H778</f>
        <v>13</v>
      </c>
      <c r="J778" s="3">
        <f t="shared" ref="J778:J805" si="188">D778+G778</f>
        <v>12</v>
      </c>
      <c r="K778" s="4">
        <f t="shared" ref="K778:K805" si="189">E778+H778</f>
        <v>1</v>
      </c>
      <c r="L778" s="5">
        <f t="shared" ref="L778:L805" si="190">J778+K778</f>
        <v>13</v>
      </c>
    </row>
    <row r="779" spans="1:12" x14ac:dyDescent="0.2">
      <c r="A779" s="39"/>
      <c r="B779" s="34"/>
      <c r="C779" s="39" t="s">
        <v>130</v>
      </c>
      <c r="D779" s="7">
        <v>12</v>
      </c>
      <c r="E779" s="8">
        <v>0</v>
      </c>
      <c r="F779" s="17">
        <f t="shared" si="186"/>
        <v>12</v>
      </c>
      <c r="G779" s="7">
        <v>8</v>
      </c>
      <c r="H779" s="8">
        <v>0</v>
      </c>
      <c r="I779" s="17">
        <f t="shared" si="187"/>
        <v>8</v>
      </c>
      <c r="J779" s="7">
        <f t="shared" si="188"/>
        <v>20</v>
      </c>
      <c r="K779" s="8">
        <f t="shared" si="189"/>
        <v>0</v>
      </c>
      <c r="L779" s="9">
        <f t="shared" si="190"/>
        <v>20</v>
      </c>
    </row>
    <row r="780" spans="1:12" x14ac:dyDescent="0.2">
      <c r="A780" s="39"/>
      <c r="B780" s="34"/>
      <c r="C780" s="39" t="s">
        <v>131</v>
      </c>
      <c r="D780" s="7">
        <v>2</v>
      </c>
      <c r="E780" s="8">
        <v>3</v>
      </c>
      <c r="F780" s="17">
        <f t="shared" si="186"/>
        <v>5</v>
      </c>
      <c r="G780" s="7">
        <v>1</v>
      </c>
      <c r="H780" s="8">
        <v>1</v>
      </c>
      <c r="I780" s="17">
        <f t="shared" si="187"/>
        <v>2</v>
      </c>
      <c r="J780" s="7">
        <f t="shared" si="188"/>
        <v>3</v>
      </c>
      <c r="K780" s="8">
        <f t="shared" si="189"/>
        <v>4</v>
      </c>
      <c r="L780" s="9">
        <f t="shared" si="190"/>
        <v>7</v>
      </c>
    </row>
    <row r="781" spans="1:12" x14ac:dyDescent="0.2">
      <c r="A781" s="39"/>
      <c r="B781" s="34"/>
      <c r="C781" s="39" t="s">
        <v>132</v>
      </c>
      <c r="D781" s="7">
        <v>0</v>
      </c>
      <c r="E781" s="8">
        <v>0</v>
      </c>
      <c r="F781" s="17">
        <f t="shared" si="186"/>
        <v>0</v>
      </c>
      <c r="G781" s="7">
        <v>1</v>
      </c>
      <c r="H781" s="8">
        <v>1</v>
      </c>
      <c r="I781" s="17">
        <f t="shared" si="187"/>
        <v>2</v>
      </c>
      <c r="J781" s="7">
        <f t="shared" si="188"/>
        <v>1</v>
      </c>
      <c r="K781" s="8">
        <f t="shared" si="189"/>
        <v>1</v>
      </c>
      <c r="L781" s="9">
        <f t="shared" si="190"/>
        <v>2</v>
      </c>
    </row>
    <row r="782" spans="1:12" x14ac:dyDescent="0.2">
      <c r="A782" s="39"/>
      <c r="B782" s="34"/>
      <c r="C782" s="39" t="s">
        <v>133</v>
      </c>
      <c r="D782" s="7">
        <v>5</v>
      </c>
      <c r="E782" s="8">
        <v>1</v>
      </c>
      <c r="F782" s="17">
        <f t="shared" si="186"/>
        <v>6</v>
      </c>
      <c r="G782" s="7">
        <v>0</v>
      </c>
      <c r="H782" s="8">
        <v>0</v>
      </c>
      <c r="I782" s="17">
        <f t="shared" si="187"/>
        <v>0</v>
      </c>
      <c r="J782" s="7">
        <f t="shared" si="188"/>
        <v>5</v>
      </c>
      <c r="K782" s="8">
        <f t="shared" si="189"/>
        <v>1</v>
      </c>
      <c r="L782" s="9">
        <f t="shared" si="190"/>
        <v>6</v>
      </c>
    </row>
    <row r="783" spans="1:12" x14ac:dyDescent="0.2">
      <c r="A783" s="39"/>
      <c r="B783" s="34"/>
      <c r="C783" s="39" t="s">
        <v>692</v>
      </c>
      <c r="D783" s="7">
        <v>0</v>
      </c>
      <c r="E783" s="8">
        <v>0</v>
      </c>
      <c r="F783" s="17">
        <f t="shared" si="186"/>
        <v>0</v>
      </c>
      <c r="G783" s="7">
        <v>2</v>
      </c>
      <c r="H783" s="8">
        <v>4</v>
      </c>
      <c r="I783" s="17">
        <f t="shared" si="187"/>
        <v>6</v>
      </c>
      <c r="J783" s="7">
        <f t="shared" si="188"/>
        <v>2</v>
      </c>
      <c r="K783" s="8">
        <f t="shared" si="189"/>
        <v>4</v>
      </c>
      <c r="L783" s="9">
        <f t="shared" si="190"/>
        <v>6</v>
      </c>
    </row>
    <row r="784" spans="1:12" x14ac:dyDescent="0.2">
      <c r="A784" s="39"/>
      <c r="B784" s="34"/>
      <c r="C784" s="39" t="s">
        <v>134</v>
      </c>
      <c r="D784" s="7">
        <v>0</v>
      </c>
      <c r="E784" s="8">
        <v>0</v>
      </c>
      <c r="F784" s="17">
        <f t="shared" si="186"/>
        <v>0</v>
      </c>
      <c r="G784" s="7">
        <v>4</v>
      </c>
      <c r="H784" s="8">
        <v>2</v>
      </c>
      <c r="I784" s="17">
        <f t="shared" si="187"/>
        <v>6</v>
      </c>
      <c r="J784" s="7">
        <f t="shared" si="188"/>
        <v>4</v>
      </c>
      <c r="K784" s="8">
        <f t="shared" si="189"/>
        <v>2</v>
      </c>
      <c r="L784" s="9">
        <f t="shared" si="190"/>
        <v>6</v>
      </c>
    </row>
    <row r="785" spans="1:12" x14ac:dyDescent="0.2">
      <c r="A785" s="39"/>
      <c r="B785" s="34"/>
      <c r="C785" s="39" t="s">
        <v>135</v>
      </c>
      <c r="D785" s="7">
        <v>19</v>
      </c>
      <c r="E785" s="8">
        <v>1</v>
      </c>
      <c r="F785" s="17">
        <f t="shared" si="186"/>
        <v>20</v>
      </c>
      <c r="G785" s="7">
        <v>14</v>
      </c>
      <c r="H785" s="8">
        <v>2</v>
      </c>
      <c r="I785" s="17">
        <f t="shared" si="187"/>
        <v>16</v>
      </c>
      <c r="J785" s="7">
        <f t="shared" si="188"/>
        <v>33</v>
      </c>
      <c r="K785" s="8">
        <f t="shared" si="189"/>
        <v>3</v>
      </c>
      <c r="L785" s="9">
        <f t="shared" si="190"/>
        <v>36</v>
      </c>
    </row>
    <row r="786" spans="1:12" x14ac:dyDescent="0.2">
      <c r="A786" s="39"/>
      <c r="B786" s="34"/>
      <c r="C786" s="39" t="s">
        <v>932</v>
      </c>
      <c r="D786" s="7">
        <v>4</v>
      </c>
      <c r="E786" s="8">
        <v>0</v>
      </c>
      <c r="F786" s="17">
        <f t="shared" si="186"/>
        <v>4</v>
      </c>
      <c r="G786" s="7">
        <v>0</v>
      </c>
      <c r="H786" s="8">
        <v>0</v>
      </c>
      <c r="I786" s="17">
        <f t="shared" si="187"/>
        <v>0</v>
      </c>
      <c r="J786" s="7">
        <f t="shared" si="188"/>
        <v>4</v>
      </c>
      <c r="K786" s="8">
        <f t="shared" si="189"/>
        <v>0</v>
      </c>
      <c r="L786" s="9">
        <f t="shared" si="190"/>
        <v>4</v>
      </c>
    </row>
    <row r="787" spans="1:12" x14ac:dyDescent="0.2">
      <c r="A787" s="39"/>
      <c r="B787" s="34"/>
      <c r="C787" s="39" t="s">
        <v>136</v>
      </c>
      <c r="D787" s="7">
        <v>25</v>
      </c>
      <c r="E787" s="8">
        <v>14</v>
      </c>
      <c r="F787" s="17">
        <f t="shared" si="186"/>
        <v>39</v>
      </c>
      <c r="G787" s="7">
        <v>12</v>
      </c>
      <c r="H787" s="8">
        <v>7</v>
      </c>
      <c r="I787" s="17">
        <f t="shared" si="187"/>
        <v>19</v>
      </c>
      <c r="J787" s="7">
        <f t="shared" si="188"/>
        <v>37</v>
      </c>
      <c r="K787" s="8">
        <f t="shared" si="189"/>
        <v>21</v>
      </c>
      <c r="L787" s="9">
        <f t="shared" si="190"/>
        <v>58</v>
      </c>
    </row>
    <row r="788" spans="1:12" x14ac:dyDescent="0.2">
      <c r="A788" s="39"/>
      <c r="B788" s="34"/>
      <c r="C788" s="39" t="s">
        <v>137</v>
      </c>
      <c r="D788" s="7">
        <v>39</v>
      </c>
      <c r="E788" s="8">
        <v>3</v>
      </c>
      <c r="F788" s="17">
        <f t="shared" si="186"/>
        <v>42</v>
      </c>
      <c r="G788" s="7">
        <v>34</v>
      </c>
      <c r="H788" s="8">
        <v>2</v>
      </c>
      <c r="I788" s="17">
        <f t="shared" si="187"/>
        <v>36</v>
      </c>
      <c r="J788" s="7">
        <f t="shared" si="188"/>
        <v>73</v>
      </c>
      <c r="K788" s="8">
        <f t="shared" si="189"/>
        <v>5</v>
      </c>
      <c r="L788" s="9">
        <f t="shared" si="190"/>
        <v>78</v>
      </c>
    </row>
    <row r="789" spans="1:12" x14ac:dyDescent="0.2">
      <c r="A789" s="39"/>
      <c r="B789" s="34"/>
      <c r="C789" s="39" t="s">
        <v>138</v>
      </c>
      <c r="D789" s="7">
        <v>17</v>
      </c>
      <c r="E789" s="8">
        <v>2</v>
      </c>
      <c r="F789" s="17">
        <f t="shared" si="186"/>
        <v>19</v>
      </c>
      <c r="G789" s="7">
        <v>14</v>
      </c>
      <c r="H789" s="8">
        <v>16</v>
      </c>
      <c r="I789" s="17">
        <f t="shared" si="187"/>
        <v>30</v>
      </c>
      <c r="J789" s="7">
        <f t="shared" si="188"/>
        <v>31</v>
      </c>
      <c r="K789" s="8">
        <f t="shared" si="189"/>
        <v>18</v>
      </c>
      <c r="L789" s="9">
        <f t="shared" si="190"/>
        <v>49</v>
      </c>
    </row>
    <row r="790" spans="1:12" x14ac:dyDescent="0.2">
      <c r="A790" s="39"/>
      <c r="B790" s="34"/>
      <c r="C790" s="39" t="s">
        <v>139</v>
      </c>
      <c r="D790" s="7">
        <v>5</v>
      </c>
      <c r="E790" s="8">
        <v>1</v>
      </c>
      <c r="F790" s="17">
        <f t="shared" si="186"/>
        <v>6</v>
      </c>
      <c r="G790" s="7">
        <v>43</v>
      </c>
      <c r="H790" s="8">
        <v>4</v>
      </c>
      <c r="I790" s="17">
        <f t="shared" si="187"/>
        <v>47</v>
      </c>
      <c r="J790" s="7">
        <f t="shared" si="188"/>
        <v>48</v>
      </c>
      <c r="K790" s="8">
        <f t="shared" si="189"/>
        <v>5</v>
      </c>
      <c r="L790" s="9">
        <f t="shared" si="190"/>
        <v>53</v>
      </c>
    </row>
    <row r="791" spans="1:12" x14ac:dyDescent="0.2">
      <c r="A791" s="39"/>
      <c r="B791" s="34"/>
      <c r="C791" s="39" t="s">
        <v>140</v>
      </c>
      <c r="D791" s="7">
        <v>9</v>
      </c>
      <c r="E791" s="8">
        <v>1</v>
      </c>
      <c r="F791" s="17">
        <f t="shared" si="186"/>
        <v>10</v>
      </c>
      <c r="G791" s="7">
        <v>3</v>
      </c>
      <c r="H791" s="8">
        <v>0</v>
      </c>
      <c r="I791" s="17">
        <f t="shared" si="187"/>
        <v>3</v>
      </c>
      <c r="J791" s="7">
        <f t="shared" si="188"/>
        <v>12</v>
      </c>
      <c r="K791" s="8">
        <f t="shared" si="189"/>
        <v>1</v>
      </c>
      <c r="L791" s="9">
        <f t="shared" si="190"/>
        <v>13</v>
      </c>
    </row>
    <row r="792" spans="1:12" x14ac:dyDescent="0.2">
      <c r="A792" s="39"/>
      <c r="B792" s="34"/>
      <c r="C792" s="39" t="s">
        <v>141</v>
      </c>
      <c r="D792" s="7">
        <v>0</v>
      </c>
      <c r="E792" s="8">
        <v>0</v>
      </c>
      <c r="F792" s="17">
        <f t="shared" si="186"/>
        <v>0</v>
      </c>
      <c r="G792" s="7">
        <v>25</v>
      </c>
      <c r="H792" s="8">
        <v>1</v>
      </c>
      <c r="I792" s="17">
        <f t="shared" si="187"/>
        <v>26</v>
      </c>
      <c r="J792" s="7">
        <f t="shared" si="188"/>
        <v>25</v>
      </c>
      <c r="K792" s="8">
        <f t="shared" si="189"/>
        <v>1</v>
      </c>
      <c r="L792" s="9">
        <f t="shared" si="190"/>
        <v>26</v>
      </c>
    </row>
    <row r="793" spans="1:12" x14ac:dyDescent="0.2">
      <c r="A793" s="39"/>
      <c r="B793" s="34"/>
      <c r="C793" s="39" t="s">
        <v>142</v>
      </c>
      <c r="D793" s="7">
        <v>54</v>
      </c>
      <c r="E793" s="8">
        <v>139</v>
      </c>
      <c r="F793" s="17">
        <f t="shared" si="186"/>
        <v>193</v>
      </c>
      <c r="G793" s="7">
        <v>29</v>
      </c>
      <c r="H793" s="8">
        <v>85</v>
      </c>
      <c r="I793" s="17">
        <f t="shared" si="187"/>
        <v>114</v>
      </c>
      <c r="J793" s="7">
        <f t="shared" si="188"/>
        <v>83</v>
      </c>
      <c r="K793" s="8">
        <f t="shared" si="189"/>
        <v>224</v>
      </c>
      <c r="L793" s="9">
        <f t="shared" si="190"/>
        <v>307</v>
      </c>
    </row>
    <row r="794" spans="1:12" x14ac:dyDescent="0.2">
      <c r="A794" s="39"/>
      <c r="B794" s="34"/>
      <c r="C794" s="39" t="s">
        <v>143</v>
      </c>
      <c r="D794" s="7">
        <v>0</v>
      </c>
      <c r="E794" s="8">
        <v>2</v>
      </c>
      <c r="F794" s="17">
        <f t="shared" si="186"/>
        <v>2</v>
      </c>
      <c r="G794" s="7">
        <v>2</v>
      </c>
      <c r="H794" s="8">
        <v>1</v>
      </c>
      <c r="I794" s="17">
        <f t="shared" si="187"/>
        <v>3</v>
      </c>
      <c r="J794" s="7">
        <f t="shared" si="188"/>
        <v>2</v>
      </c>
      <c r="K794" s="8">
        <f t="shared" si="189"/>
        <v>3</v>
      </c>
      <c r="L794" s="9">
        <f t="shared" si="190"/>
        <v>5</v>
      </c>
    </row>
    <row r="795" spans="1:12" x14ac:dyDescent="0.2">
      <c r="A795" s="39"/>
      <c r="B795" s="34"/>
      <c r="C795" s="39" t="s">
        <v>144</v>
      </c>
      <c r="D795" s="7">
        <v>14</v>
      </c>
      <c r="E795" s="8">
        <v>3</v>
      </c>
      <c r="F795" s="17">
        <f t="shared" si="186"/>
        <v>17</v>
      </c>
      <c r="G795" s="7">
        <v>2</v>
      </c>
      <c r="H795" s="8">
        <v>0</v>
      </c>
      <c r="I795" s="17">
        <f t="shared" si="187"/>
        <v>2</v>
      </c>
      <c r="J795" s="7">
        <f t="shared" si="188"/>
        <v>16</v>
      </c>
      <c r="K795" s="8">
        <f t="shared" si="189"/>
        <v>3</v>
      </c>
      <c r="L795" s="9">
        <f t="shared" si="190"/>
        <v>19</v>
      </c>
    </row>
    <row r="796" spans="1:12" x14ac:dyDescent="0.2">
      <c r="A796" s="39"/>
      <c r="B796" s="34"/>
      <c r="C796" s="39" t="s">
        <v>145</v>
      </c>
      <c r="D796" s="7">
        <v>4</v>
      </c>
      <c r="E796" s="8">
        <v>2</v>
      </c>
      <c r="F796" s="17">
        <f t="shared" si="186"/>
        <v>6</v>
      </c>
      <c r="G796" s="7">
        <v>0</v>
      </c>
      <c r="H796" s="8">
        <v>1</v>
      </c>
      <c r="I796" s="17">
        <f t="shared" si="187"/>
        <v>1</v>
      </c>
      <c r="J796" s="7">
        <f t="shared" si="188"/>
        <v>4</v>
      </c>
      <c r="K796" s="8">
        <f t="shared" si="189"/>
        <v>3</v>
      </c>
      <c r="L796" s="9">
        <f t="shared" si="190"/>
        <v>7</v>
      </c>
    </row>
    <row r="797" spans="1:12" x14ac:dyDescent="0.2">
      <c r="A797" s="39"/>
      <c r="B797" s="34"/>
      <c r="C797" s="39" t="s">
        <v>146</v>
      </c>
      <c r="D797" s="7">
        <v>5</v>
      </c>
      <c r="E797" s="8">
        <v>1</v>
      </c>
      <c r="F797" s="17">
        <f t="shared" si="186"/>
        <v>6</v>
      </c>
      <c r="G797" s="7">
        <v>1</v>
      </c>
      <c r="H797" s="8">
        <v>0</v>
      </c>
      <c r="I797" s="17">
        <f t="shared" si="187"/>
        <v>1</v>
      </c>
      <c r="J797" s="7">
        <f t="shared" si="188"/>
        <v>6</v>
      </c>
      <c r="K797" s="8">
        <f t="shared" si="189"/>
        <v>1</v>
      </c>
      <c r="L797" s="9">
        <f t="shared" si="190"/>
        <v>7</v>
      </c>
    </row>
    <row r="798" spans="1:12" x14ac:dyDescent="0.2">
      <c r="A798" s="39"/>
      <c r="B798" s="34"/>
      <c r="C798" s="39" t="s">
        <v>147</v>
      </c>
      <c r="D798" s="7">
        <v>14</v>
      </c>
      <c r="E798" s="8">
        <v>7</v>
      </c>
      <c r="F798" s="17">
        <f t="shared" si="186"/>
        <v>21</v>
      </c>
      <c r="G798" s="7">
        <v>0</v>
      </c>
      <c r="H798" s="8">
        <v>0</v>
      </c>
      <c r="I798" s="17">
        <f t="shared" si="187"/>
        <v>0</v>
      </c>
      <c r="J798" s="7">
        <f t="shared" si="188"/>
        <v>14</v>
      </c>
      <c r="K798" s="8">
        <f t="shared" si="189"/>
        <v>7</v>
      </c>
      <c r="L798" s="9">
        <f t="shared" si="190"/>
        <v>21</v>
      </c>
    </row>
    <row r="799" spans="1:12" x14ac:dyDescent="0.2">
      <c r="A799" s="39"/>
      <c r="B799" s="34"/>
      <c r="C799" s="39" t="s">
        <v>148</v>
      </c>
      <c r="D799" s="7">
        <v>8</v>
      </c>
      <c r="E799" s="8">
        <v>9</v>
      </c>
      <c r="F799" s="17">
        <f t="shared" si="186"/>
        <v>17</v>
      </c>
      <c r="G799" s="7">
        <v>0</v>
      </c>
      <c r="H799" s="8">
        <v>0</v>
      </c>
      <c r="I799" s="17">
        <f t="shared" si="187"/>
        <v>0</v>
      </c>
      <c r="J799" s="7">
        <f t="shared" si="188"/>
        <v>8</v>
      </c>
      <c r="K799" s="8">
        <f t="shared" si="189"/>
        <v>9</v>
      </c>
      <c r="L799" s="9">
        <f t="shared" si="190"/>
        <v>17</v>
      </c>
    </row>
    <row r="800" spans="1:12" x14ac:dyDescent="0.2">
      <c r="A800" s="39"/>
      <c r="B800" s="34"/>
      <c r="C800" s="39" t="s">
        <v>149</v>
      </c>
      <c r="D800" s="7">
        <v>0</v>
      </c>
      <c r="E800" s="8">
        <v>0</v>
      </c>
      <c r="F800" s="17">
        <f t="shared" si="186"/>
        <v>0</v>
      </c>
      <c r="G800" s="7">
        <v>1</v>
      </c>
      <c r="H800" s="8">
        <v>0</v>
      </c>
      <c r="I800" s="17">
        <f t="shared" si="187"/>
        <v>1</v>
      </c>
      <c r="J800" s="7">
        <f t="shared" si="188"/>
        <v>1</v>
      </c>
      <c r="K800" s="8">
        <f t="shared" si="189"/>
        <v>0</v>
      </c>
      <c r="L800" s="9">
        <f t="shared" si="190"/>
        <v>1</v>
      </c>
    </row>
    <row r="801" spans="1:12" x14ac:dyDescent="0.2">
      <c r="A801" s="39"/>
      <c r="B801" s="34"/>
      <c r="C801" s="39" t="s">
        <v>150</v>
      </c>
      <c r="D801" s="7">
        <v>40</v>
      </c>
      <c r="E801" s="8">
        <v>14</v>
      </c>
      <c r="F801" s="17">
        <f t="shared" si="186"/>
        <v>54</v>
      </c>
      <c r="G801" s="7">
        <v>5</v>
      </c>
      <c r="H801" s="8">
        <v>3</v>
      </c>
      <c r="I801" s="17">
        <f t="shared" si="187"/>
        <v>8</v>
      </c>
      <c r="J801" s="7">
        <f t="shared" si="188"/>
        <v>45</v>
      </c>
      <c r="K801" s="8">
        <f t="shared" si="189"/>
        <v>17</v>
      </c>
      <c r="L801" s="9">
        <f t="shared" si="190"/>
        <v>62</v>
      </c>
    </row>
    <row r="802" spans="1:12" x14ac:dyDescent="0.2">
      <c r="A802" s="39"/>
      <c r="B802" s="34"/>
      <c r="C802" s="39" t="s">
        <v>933</v>
      </c>
      <c r="D802" s="7">
        <v>1</v>
      </c>
      <c r="E802" s="8">
        <v>0</v>
      </c>
      <c r="F802" s="17">
        <f t="shared" si="186"/>
        <v>1</v>
      </c>
      <c r="G802" s="7">
        <v>0</v>
      </c>
      <c r="H802" s="8">
        <v>0</v>
      </c>
      <c r="I802" s="17">
        <f t="shared" si="187"/>
        <v>0</v>
      </c>
      <c r="J802" s="7">
        <f t="shared" si="188"/>
        <v>1</v>
      </c>
      <c r="K802" s="8">
        <f t="shared" si="189"/>
        <v>0</v>
      </c>
      <c r="L802" s="9">
        <f t="shared" si="190"/>
        <v>1</v>
      </c>
    </row>
    <row r="803" spans="1:12" x14ac:dyDescent="0.2">
      <c r="A803" s="39"/>
      <c r="B803" s="34"/>
      <c r="C803" s="39" t="s">
        <v>934</v>
      </c>
      <c r="D803" s="7">
        <v>0</v>
      </c>
      <c r="E803" s="8">
        <v>0</v>
      </c>
      <c r="F803" s="17">
        <f t="shared" si="186"/>
        <v>0</v>
      </c>
      <c r="G803" s="7">
        <v>13</v>
      </c>
      <c r="H803" s="8">
        <v>2</v>
      </c>
      <c r="I803" s="17">
        <f t="shared" si="187"/>
        <v>15</v>
      </c>
      <c r="J803" s="7">
        <f t="shared" si="188"/>
        <v>13</v>
      </c>
      <c r="K803" s="8">
        <f t="shared" si="189"/>
        <v>2</v>
      </c>
      <c r="L803" s="9">
        <f t="shared" si="190"/>
        <v>15</v>
      </c>
    </row>
    <row r="804" spans="1:12" x14ac:dyDescent="0.2">
      <c r="A804" s="39"/>
      <c r="B804" s="34"/>
      <c r="C804" s="39" t="s">
        <v>935</v>
      </c>
      <c r="D804" s="7">
        <v>0</v>
      </c>
      <c r="E804" s="8">
        <v>0</v>
      </c>
      <c r="F804" s="17">
        <f t="shared" si="186"/>
        <v>0</v>
      </c>
      <c r="G804" s="7">
        <v>6</v>
      </c>
      <c r="H804" s="8">
        <v>0</v>
      </c>
      <c r="I804" s="17">
        <f t="shared" si="187"/>
        <v>6</v>
      </c>
      <c r="J804" s="7">
        <f t="shared" si="188"/>
        <v>6</v>
      </c>
      <c r="K804" s="8">
        <f t="shared" si="189"/>
        <v>0</v>
      </c>
      <c r="L804" s="9">
        <f t="shared" si="190"/>
        <v>6</v>
      </c>
    </row>
    <row r="805" spans="1:12" x14ac:dyDescent="0.2">
      <c r="A805" s="39"/>
      <c r="B805" s="34"/>
      <c r="C805" s="39" t="s">
        <v>936</v>
      </c>
      <c r="D805" s="7">
        <v>0</v>
      </c>
      <c r="E805" s="8">
        <v>0</v>
      </c>
      <c r="F805" s="17">
        <f t="shared" si="186"/>
        <v>0</v>
      </c>
      <c r="G805" s="7">
        <v>1</v>
      </c>
      <c r="H805" s="8">
        <v>0</v>
      </c>
      <c r="I805" s="17">
        <f t="shared" si="187"/>
        <v>1</v>
      </c>
      <c r="J805" s="7">
        <f t="shared" si="188"/>
        <v>1</v>
      </c>
      <c r="K805" s="8">
        <f t="shared" si="189"/>
        <v>0</v>
      </c>
      <c r="L805" s="9">
        <f t="shared" si="190"/>
        <v>1</v>
      </c>
    </row>
    <row r="806" spans="1:12" x14ac:dyDescent="0.2">
      <c r="A806" s="39"/>
      <c r="B806" s="34"/>
      <c r="C806" s="66" t="s">
        <v>2</v>
      </c>
      <c r="D806" s="21">
        <f t="shared" ref="D806:L806" si="191">SUM(D758:D805)</f>
        <v>431</v>
      </c>
      <c r="E806" s="22">
        <f t="shared" si="191"/>
        <v>267</v>
      </c>
      <c r="F806" s="67">
        <f t="shared" si="191"/>
        <v>698</v>
      </c>
      <c r="G806" s="21">
        <f t="shared" si="191"/>
        <v>831</v>
      </c>
      <c r="H806" s="22">
        <f t="shared" si="191"/>
        <v>274</v>
      </c>
      <c r="I806" s="67">
        <f t="shared" si="191"/>
        <v>1105</v>
      </c>
      <c r="J806" s="21">
        <f t="shared" si="191"/>
        <v>1262</v>
      </c>
      <c r="K806" s="22">
        <f t="shared" si="191"/>
        <v>541</v>
      </c>
      <c r="L806" s="23">
        <f t="shared" si="191"/>
        <v>1803</v>
      </c>
    </row>
    <row r="807" spans="1:12" x14ac:dyDescent="0.2">
      <c r="A807" s="65" t="s">
        <v>190</v>
      </c>
      <c r="B807" s="42"/>
      <c r="C807" s="41"/>
      <c r="D807" s="44"/>
      <c r="E807" s="45"/>
      <c r="F807" s="47"/>
      <c r="G807" s="44"/>
      <c r="H807" s="45"/>
      <c r="I807" s="47"/>
      <c r="J807" s="44"/>
      <c r="K807" s="45"/>
      <c r="L807" s="46"/>
    </row>
    <row r="808" spans="1:12" x14ac:dyDescent="0.2">
      <c r="A808" s="39"/>
      <c r="B808" s="34"/>
      <c r="C808" s="39" t="s">
        <v>124</v>
      </c>
      <c r="D808" s="7">
        <v>2</v>
      </c>
      <c r="E808" s="8">
        <v>0</v>
      </c>
      <c r="F808" s="17">
        <f>D808+E808</f>
        <v>2</v>
      </c>
      <c r="G808" s="7">
        <v>4</v>
      </c>
      <c r="H808" s="8">
        <v>2</v>
      </c>
      <c r="I808" s="17">
        <f>G808+H808</f>
        <v>6</v>
      </c>
      <c r="J808" s="7">
        <f t="shared" ref="J808:K812" si="192">D808+G808</f>
        <v>6</v>
      </c>
      <c r="K808" s="8">
        <f t="shared" si="192"/>
        <v>2</v>
      </c>
      <c r="L808" s="9">
        <f>J808+K808</f>
        <v>8</v>
      </c>
    </row>
    <row r="809" spans="1:12" x14ac:dyDescent="0.2">
      <c r="A809" s="39"/>
      <c r="B809" s="34"/>
      <c r="C809" s="39" t="s">
        <v>3</v>
      </c>
      <c r="D809" s="7">
        <v>0</v>
      </c>
      <c r="E809" s="8">
        <v>0</v>
      </c>
      <c r="F809" s="17">
        <f>D809+E809</f>
        <v>0</v>
      </c>
      <c r="G809" s="7">
        <v>2</v>
      </c>
      <c r="H809" s="8">
        <v>23</v>
      </c>
      <c r="I809" s="17">
        <f>G809+H809</f>
        <v>25</v>
      </c>
      <c r="J809" s="7">
        <f t="shared" si="192"/>
        <v>2</v>
      </c>
      <c r="K809" s="8">
        <f t="shared" si="192"/>
        <v>23</v>
      </c>
      <c r="L809" s="9">
        <f>J809+K809</f>
        <v>25</v>
      </c>
    </row>
    <row r="810" spans="1:12" x14ac:dyDescent="0.2">
      <c r="A810" s="39"/>
      <c r="B810" s="34"/>
      <c r="C810" s="39" t="s">
        <v>125</v>
      </c>
      <c r="D810" s="7">
        <v>0</v>
      </c>
      <c r="E810" s="8">
        <v>0</v>
      </c>
      <c r="F810" s="17">
        <f>D810+E810</f>
        <v>0</v>
      </c>
      <c r="G810" s="7">
        <v>1</v>
      </c>
      <c r="H810" s="8">
        <v>1</v>
      </c>
      <c r="I810" s="17">
        <f>G810+H810</f>
        <v>2</v>
      </c>
      <c r="J810" s="7">
        <f t="shared" si="192"/>
        <v>1</v>
      </c>
      <c r="K810" s="8">
        <f t="shared" si="192"/>
        <v>1</v>
      </c>
      <c r="L810" s="9">
        <f>J810+K810</f>
        <v>2</v>
      </c>
    </row>
    <row r="811" spans="1:12" x14ac:dyDescent="0.2">
      <c r="A811" s="39"/>
      <c r="B811" s="34"/>
      <c r="C811" s="39" t="s">
        <v>128</v>
      </c>
      <c r="D811" s="7">
        <v>0</v>
      </c>
      <c r="E811" s="8">
        <v>0</v>
      </c>
      <c r="F811" s="17">
        <f>D811+E811</f>
        <v>0</v>
      </c>
      <c r="G811" s="7">
        <v>5</v>
      </c>
      <c r="H811" s="8">
        <v>0</v>
      </c>
      <c r="I811" s="17">
        <f>G811+H811</f>
        <v>5</v>
      </c>
      <c r="J811" s="7">
        <f t="shared" si="192"/>
        <v>5</v>
      </c>
      <c r="K811" s="8">
        <f t="shared" si="192"/>
        <v>0</v>
      </c>
      <c r="L811" s="9">
        <f>J811+K811</f>
        <v>5</v>
      </c>
    </row>
    <row r="812" spans="1:12" ht="12" thickBot="1" x14ac:dyDescent="0.25">
      <c r="A812" s="52"/>
      <c r="B812" s="68"/>
      <c r="C812" s="52" t="s">
        <v>135</v>
      </c>
      <c r="D812" s="24">
        <v>0</v>
      </c>
      <c r="E812" s="25">
        <v>1</v>
      </c>
      <c r="F812" s="69">
        <f>D812+E812</f>
        <v>1</v>
      </c>
      <c r="G812" s="24">
        <v>0</v>
      </c>
      <c r="H812" s="25">
        <v>0</v>
      </c>
      <c r="I812" s="69">
        <f>G812+H812</f>
        <v>0</v>
      </c>
      <c r="J812" s="24">
        <f t="shared" si="192"/>
        <v>0</v>
      </c>
      <c r="K812" s="25">
        <f t="shared" si="192"/>
        <v>1</v>
      </c>
      <c r="L812" s="26">
        <f>J812+K812</f>
        <v>1</v>
      </c>
    </row>
    <row r="818" spans="1:12" ht="12" x14ac:dyDescent="0.2">
      <c r="A818" s="85" t="s">
        <v>109</v>
      </c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</row>
    <row r="819" spans="1:12" x14ac:dyDescent="0.2">
      <c r="A819" s="86" t="s">
        <v>116</v>
      </c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</row>
    <row r="820" spans="1:12" x14ac:dyDescent="0.2">
      <c r="A820" s="86" t="s">
        <v>1066</v>
      </c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</row>
    <row r="821" spans="1:12" ht="12" thickBot="1" x14ac:dyDescent="0.25"/>
    <row r="822" spans="1:12" x14ac:dyDescent="0.2">
      <c r="A822" s="113" t="s">
        <v>41</v>
      </c>
      <c r="B822" s="149"/>
      <c r="C822" s="151" t="s">
        <v>43</v>
      </c>
      <c r="D822" s="117" t="s">
        <v>355</v>
      </c>
      <c r="E822" s="118"/>
      <c r="F822" s="119"/>
      <c r="G822" s="117" t="s">
        <v>42</v>
      </c>
      <c r="H822" s="118"/>
      <c r="I822" s="119"/>
      <c r="J822" s="117" t="s">
        <v>2</v>
      </c>
      <c r="K822" s="118"/>
      <c r="L822" s="119"/>
    </row>
    <row r="823" spans="1:12" ht="12" thickBot="1" x14ac:dyDescent="0.25">
      <c r="A823" s="115"/>
      <c r="B823" s="150"/>
      <c r="C823" s="152"/>
      <c r="D823" s="153"/>
      <c r="E823" s="154"/>
      <c r="F823" s="155"/>
      <c r="G823" s="153"/>
      <c r="H823" s="154"/>
      <c r="I823" s="155"/>
      <c r="J823" s="153"/>
      <c r="K823" s="154"/>
      <c r="L823" s="155"/>
    </row>
    <row r="824" spans="1:12" x14ac:dyDescent="0.2">
      <c r="A824" s="115"/>
      <c r="B824" s="150"/>
      <c r="C824" s="152"/>
      <c r="D824" s="161" t="s">
        <v>44</v>
      </c>
      <c r="E824" s="157" t="s">
        <v>45</v>
      </c>
      <c r="F824" s="159" t="s">
        <v>2</v>
      </c>
      <c r="G824" s="161" t="s">
        <v>44</v>
      </c>
      <c r="H824" s="157" t="s">
        <v>45</v>
      </c>
      <c r="I824" s="159" t="s">
        <v>2</v>
      </c>
      <c r="J824" s="156" t="s">
        <v>44</v>
      </c>
      <c r="K824" s="157" t="s">
        <v>45</v>
      </c>
      <c r="L824" s="159" t="s">
        <v>2</v>
      </c>
    </row>
    <row r="825" spans="1:12" ht="12" thickBot="1" x14ac:dyDescent="0.25">
      <c r="A825" s="115"/>
      <c r="B825" s="150"/>
      <c r="C825" s="152"/>
      <c r="D825" s="162"/>
      <c r="E825" s="158"/>
      <c r="F825" s="160"/>
      <c r="G825" s="162"/>
      <c r="H825" s="158"/>
      <c r="I825" s="160"/>
      <c r="J825" s="136"/>
      <c r="K825" s="158"/>
      <c r="L825" s="160"/>
    </row>
    <row r="826" spans="1:12" x14ac:dyDescent="0.2">
      <c r="A826" s="35"/>
      <c r="B826" s="36"/>
      <c r="C826" s="35" t="s">
        <v>136</v>
      </c>
      <c r="D826" s="3">
        <v>1</v>
      </c>
      <c r="E826" s="4">
        <v>3</v>
      </c>
      <c r="F826" s="18">
        <f>D826+E826</f>
        <v>4</v>
      </c>
      <c r="G826" s="3">
        <v>0</v>
      </c>
      <c r="H826" s="4">
        <v>1</v>
      </c>
      <c r="I826" s="18">
        <f>G826+H826</f>
        <v>1</v>
      </c>
      <c r="J826" s="3">
        <f t="shared" ref="J826:K828" si="193">D826+G826</f>
        <v>1</v>
      </c>
      <c r="K826" s="4">
        <f t="shared" si="193"/>
        <v>4</v>
      </c>
      <c r="L826" s="5">
        <f>J826+K826</f>
        <v>5</v>
      </c>
    </row>
    <row r="827" spans="1:12" x14ac:dyDescent="0.2">
      <c r="A827" s="39"/>
      <c r="B827" s="34"/>
      <c r="C827" s="39" t="s">
        <v>137</v>
      </c>
      <c r="D827" s="7">
        <v>1</v>
      </c>
      <c r="E827" s="8">
        <v>0</v>
      </c>
      <c r="F827" s="17">
        <f>D827+E827</f>
        <v>1</v>
      </c>
      <c r="G827" s="7">
        <v>0</v>
      </c>
      <c r="H827" s="8">
        <v>0</v>
      </c>
      <c r="I827" s="17">
        <f>G827+H827</f>
        <v>0</v>
      </c>
      <c r="J827" s="7">
        <f t="shared" si="193"/>
        <v>1</v>
      </c>
      <c r="K827" s="8">
        <f t="shared" si="193"/>
        <v>0</v>
      </c>
      <c r="L827" s="9">
        <f>J827+K827</f>
        <v>1</v>
      </c>
    </row>
    <row r="828" spans="1:12" x14ac:dyDescent="0.2">
      <c r="A828" s="39"/>
      <c r="B828" s="34"/>
      <c r="C828" s="39" t="s">
        <v>139</v>
      </c>
      <c r="D828" s="7">
        <v>1</v>
      </c>
      <c r="E828" s="8">
        <v>3</v>
      </c>
      <c r="F828" s="17">
        <f>D828+E828</f>
        <v>4</v>
      </c>
      <c r="G828" s="7">
        <v>1</v>
      </c>
      <c r="H828" s="8">
        <v>0</v>
      </c>
      <c r="I828" s="17">
        <f>G828+H828</f>
        <v>1</v>
      </c>
      <c r="J828" s="7">
        <f t="shared" si="193"/>
        <v>2</v>
      </c>
      <c r="K828" s="8">
        <f t="shared" si="193"/>
        <v>3</v>
      </c>
      <c r="L828" s="9">
        <f>J828+K828</f>
        <v>5</v>
      </c>
    </row>
    <row r="829" spans="1:12" x14ac:dyDescent="0.2">
      <c r="A829" s="39"/>
      <c r="B829" s="34"/>
      <c r="C829" s="66" t="s">
        <v>2</v>
      </c>
      <c r="D829" s="21">
        <f t="shared" ref="D829:L829" si="194">SUM(D807:D828)</f>
        <v>5</v>
      </c>
      <c r="E829" s="22">
        <f t="shared" si="194"/>
        <v>7</v>
      </c>
      <c r="F829" s="67">
        <f t="shared" si="194"/>
        <v>12</v>
      </c>
      <c r="G829" s="21">
        <f t="shared" si="194"/>
        <v>13</v>
      </c>
      <c r="H829" s="22">
        <f t="shared" si="194"/>
        <v>27</v>
      </c>
      <c r="I829" s="67">
        <f t="shared" si="194"/>
        <v>40</v>
      </c>
      <c r="J829" s="21">
        <f t="shared" si="194"/>
        <v>18</v>
      </c>
      <c r="K829" s="22">
        <f t="shared" si="194"/>
        <v>34</v>
      </c>
      <c r="L829" s="23">
        <f t="shared" si="194"/>
        <v>52</v>
      </c>
    </row>
    <row r="830" spans="1:12" x14ac:dyDescent="0.2">
      <c r="A830" s="65" t="s">
        <v>191</v>
      </c>
      <c r="B830" s="42"/>
      <c r="C830" s="41"/>
      <c r="D830" s="44"/>
      <c r="E830" s="45"/>
      <c r="F830" s="47"/>
      <c r="G830" s="44"/>
      <c r="H830" s="45"/>
      <c r="I830" s="47"/>
      <c r="J830" s="44"/>
      <c r="K830" s="45"/>
      <c r="L830" s="46"/>
    </row>
    <row r="831" spans="1:12" x14ac:dyDescent="0.2">
      <c r="A831" s="39"/>
      <c r="B831" s="34"/>
      <c r="C831" s="39" t="s">
        <v>124</v>
      </c>
      <c r="D831" s="7">
        <v>2</v>
      </c>
      <c r="E831" s="8">
        <v>2</v>
      </c>
      <c r="F831" s="17">
        <f t="shared" ref="F831:F842" si="195">D831+E831</f>
        <v>4</v>
      </c>
      <c r="G831" s="7">
        <v>5</v>
      </c>
      <c r="H831" s="8">
        <v>70</v>
      </c>
      <c r="I831" s="17">
        <f t="shared" ref="I831:I842" si="196">G831+H831</f>
        <v>75</v>
      </c>
      <c r="J831" s="7">
        <f t="shared" ref="J831:J842" si="197">D831+G831</f>
        <v>7</v>
      </c>
      <c r="K831" s="8">
        <f t="shared" ref="K831:K842" si="198">E831+H831</f>
        <v>72</v>
      </c>
      <c r="L831" s="9">
        <f t="shared" ref="L831:L842" si="199">J831+K831</f>
        <v>79</v>
      </c>
    </row>
    <row r="832" spans="1:12" x14ac:dyDescent="0.2">
      <c r="A832" s="39"/>
      <c r="B832" s="34"/>
      <c r="C832" s="39" t="s">
        <v>3</v>
      </c>
      <c r="D832" s="7">
        <v>0</v>
      </c>
      <c r="E832" s="8">
        <v>0</v>
      </c>
      <c r="F832" s="17">
        <f t="shared" si="195"/>
        <v>0</v>
      </c>
      <c r="G832" s="7">
        <v>3</v>
      </c>
      <c r="H832" s="8">
        <v>20</v>
      </c>
      <c r="I832" s="17">
        <f t="shared" si="196"/>
        <v>23</v>
      </c>
      <c r="J832" s="7">
        <f t="shared" si="197"/>
        <v>3</v>
      </c>
      <c r="K832" s="8">
        <f t="shared" si="198"/>
        <v>20</v>
      </c>
      <c r="L832" s="9">
        <f t="shared" si="199"/>
        <v>23</v>
      </c>
    </row>
    <row r="833" spans="1:12" x14ac:dyDescent="0.2">
      <c r="A833" s="39"/>
      <c r="B833" s="34"/>
      <c r="C833" s="39" t="s">
        <v>125</v>
      </c>
      <c r="D833" s="7">
        <v>0</v>
      </c>
      <c r="E833" s="8">
        <v>0</v>
      </c>
      <c r="F833" s="17">
        <f t="shared" si="195"/>
        <v>0</v>
      </c>
      <c r="G833" s="7">
        <v>1</v>
      </c>
      <c r="H833" s="8">
        <v>9</v>
      </c>
      <c r="I833" s="17">
        <f t="shared" si="196"/>
        <v>10</v>
      </c>
      <c r="J833" s="7">
        <f t="shared" si="197"/>
        <v>1</v>
      </c>
      <c r="K833" s="8">
        <f t="shared" si="198"/>
        <v>9</v>
      </c>
      <c r="L833" s="9">
        <f t="shared" si="199"/>
        <v>10</v>
      </c>
    </row>
    <row r="834" spans="1:12" x14ac:dyDescent="0.2">
      <c r="A834" s="39"/>
      <c r="B834" s="34"/>
      <c r="C834" s="39" t="s">
        <v>127</v>
      </c>
      <c r="D834" s="7">
        <v>0</v>
      </c>
      <c r="E834" s="8">
        <v>0</v>
      </c>
      <c r="F834" s="17">
        <f t="shared" si="195"/>
        <v>0</v>
      </c>
      <c r="G834" s="7">
        <v>6</v>
      </c>
      <c r="H834" s="8">
        <v>39</v>
      </c>
      <c r="I834" s="17">
        <f t="shared" si="196"/>
        <v>45</v>
      </c>
      <c r="J834" s="7">
        <f t="shared" si="197"/>
        <v>6</v>
      </c>
      <c r="K834" s="8">
        <f t="shared" si="198"/>
        <v>39</v>
      </c>
      <c r="L834" s="9">
        <f t="shared" si="199"/>
        <v>45</v>
      </c>
    </row>
    <row r="835" spans="1:12" x14ac:dyDescent="0.2">
      <c r="A835" s="39"/>
      <c r="B835" s="34"/>
      <c r="C835" s="39" t="s">
        <v>128</v>
      </c>
      <c r="D835" s="7">
        <v>0</v>
      </c>
      <c r="E835" s="8">
        <v>0</v>
      </c>
      <c r="F835" s="17">
        <f t="shared" si="195"/>
        <v>0</v>
      </c>
      <c r="G835" s="7">
        <v>1</v>
      </c>
      <c r="H835" s="8">
        <v>64</v>
      </c>
      <c r="I835" s="17">
        <f t="shared" si="196"/>
        <v>65</v>
      </c>
      <c r="J835" s="7">
        <f t="shared" si="197"/>
        <v>1</v>
      </c>
      <c r="K835" s="8">
        <f t="shared" si="198"/>
        <v>64</v>
      </c>
      <c r="L835" s="9">
        <f t="shared" si="199"/>
        <v>65</v>
      </c>
    </row>
    <row r="836" spans="1:12" x14ac:dyDescent="0.2">
      <c r="A836" s="39"/>
      <c r="B836" s="34"/>
      <c r="C836" s="39" t="s">
        <v>135</v>
      </c>
      <c r="D836" s="7">
        <v>1</v>
      </c>
      <c r="E836" s="8">
        <v>0</v>
      </c>
      <c r="F836" s="17">
        <f t="shared" si="195"/>
        <v>1</v>
      </c>
      <c r="G836" s="7">
        <v>0</v>
      </c>
      <c r="H836" s="8">
        <v>0</v>
      </c>
      <c r="I836" s="17">
        <f t="shared" si="196"/>
        <v>0</v>
      </c>
      <c r="J836" s="7">
        <f t="shared" si="197"/>
        <v>1</v>
      </c>
      <c r="K836" s="8">
        <f t="shared" si="198"/>
        <v>0</v>
      </c>
      <c r="L836" s="9">
        <f t="shared" si="199"/>
        <v>1</v>
      </c>
    </row>
    <row r="837" spans="1:12" x14ac:dyDescent="0.2">
      <c r="A837" s="39"/>
      <c r="B837" s="34"/>
      <c r="C837" s="39" t="s">
        <v>136</v>
      </c>
      <c r="D837" s="7">
        <v>0</v>
      </c>
      <c r="E837" s="8">
        <v>2</v>
      </c>
      <c r="F837" s="17">
        <f t="shared" si="195"/>
        <v>2</v>
      </c>
      <c r="G837" s="7">
        <v>0</v>
      </c>
      <c r="H837" s="8">
        <v>0</v>
      </c>
      <c r="I837" s="17">
        <f t="shared" si="196"/>
        <v>0</v>
      </c>
      <c r="J837" s="7">
        <f t="shared" si="197"/>
        <v>0</v>
      </c>
      <c r="K837" s="8">
        <f t="shared" si="198"/>
        <v>2</v>
      </c>
      <c r="L837" s="9">
        <f t="shared" si="199"/>
        <v>2</v>
      </c>
    </row>
    <row r="838" spans="1:12" x14ac:dyDescent="0.2">
      <c r="A838" s="39"/>
      <c r="B838" s="34"/>
      <c r="C838" s="39" t="s">
        <v>137</v>
      </c>
      <c r="D838" s="7">
        <v>0</v>
      </c>
      <c r="E838" s="8">
        <v>0</v>
      </c>
      <c r="F838" s="17">
        <f t="shared" si="195"/>
        <v>0</v>
      </c>
      <c r="G838" s="7">
        <v>0</v>
      </c>
      <c r="H838" s="8">
        <v>9</v>
      </c>
      <c r="I838" s="17">
        <f t="shared" si="196"/>
        <v>9</v>
      </c>
      <c r="J838" s="7">
        <f t="shared" si="197"/>
        <v>0</v>
      </c>
      <c r="K838" s="8">
        <f t="shared" si="198"/>
        <v>9</v>
      </c>
      <c r="L838" s="9">
        <f t="shared" si="199"/>
        <v>9</v>
      </c>
    </row>
    <row r="839" spans="1:12" x14ac:dyDescent="0.2">
      <c r="A839" s="39"/>
      <c r="B839" s="34"/>
      <c r="C839" s="39" t="s">
        <v>138</v>
      </c>
      <c r="D839" s="7">
        <v>0</v>
      </c>
      <c r="E839" s="8">
        <v>0</v>
      </c>
      <c r="F839" s="17">
        <f t="shared" si="195"/>
        <v>0</v>
      </c>
      <c r="G839" s="7">
        <v>1</v>
      </c>
      <c r="H839" s="8">
        <v>0</v>
      </c>
      <c r="I839" s="17">
        <f t="shared" si="196"/>
        <v>1</v>
      </c>
      <c r="J839" s="7">
        <f t="shared" si="197"/>
        <v>1</v>
      </c>
      <c r="K839" s="8">
        <f t="shared" si="198"/>
        <v>0</v>
      </c>
      <c r="L839" s="9">
        <f t="shared" si="199"/>
        <v>1</v>
      </c>
    </row>
    <row r="840" spans="1:12" x14ac:dyDescent="0.2">
      <c r="A840" s="39"/>
      <c r="B840" s="34"/>
      <c r="C840" s="39" t="s">
        <v>139</v>
      </c>
      <c r="D840" s="7">
        <v>0</v>
      </c>
      <c r="E840" s="8">
        <v>0</v>
      </c>
      <c r="F840" s="17">
        <f t="shared" si="195"/>
        <v>0</v>
      </c>
      <c r="G840" s="7">
        <v>5</v>
      </c>
      <c r="H840" s="8">
        <v>14</v>
      </c>
      <c r="I840" s="17">
        <f t="shared" si="196"/>
        <v>19</v>
      </c>
      <c r="J840" s="7">
        <f t="shared" si="197"/>
        <v>5</v>
      </c>
      <c r="K840" s="8">
        <f t="shared" si="198"/>
        <v>14</v>
      </c>
      <c r="L840" s="9">
        <f t="shared" si="199"/>
        <v>19</v>
      </c>
    </row>
    <row r="841" spans="1:12" x14ac:dyDescent="0.2">
      <c r="A841" s="39"/>
      <c r="B841" s="34"/>
      <c r="C841" s="39" t="s">
        <v>141</v>
      </c>
      <c r="D841" s="7">
        <v>0</v>
      </c>
      <c r="E841" s="8">
        <v>0</v>
      </c>
      <c r="F841" s="17">
        <f t="shared" si="195"/>
        <v>0</v>
      </c>
      <c r="G841" s="7">
        <v>2</v>
      </c>
      <c r="H841" s="8">
        <v>2</v>
      </c>
      <c r="I841" s="17">
        <f t="shared" si="196"/>
        <v>4</v>
      </c>
      <c r="J841" s="7">
        <f t="shared" si="197"/>
        <v>2</v>
      </c>
      <c r="K841" s="8">
        <f t="shared" si="198"/>
        <v>2</v>
      </c>
      <c r="L841" s="9">
        <f t="shared" si="199"/>
        <v>4</v>
      </c>
    </row>
    <row r="842" spans="1:12" x14ac:dyDescent="0.2">
      <c r="A842" s="39"/>
      <c r="B842" s="34"/>
      <c r="C842" s="39" t="s">
        <v>934</v>
      </c>
      <c r="D842" s="7">
        <v>0</v>
      </c>
      <c r="E842" s="8">
        <v>0</v>
      </c>
      <c r="F842" s="17">
        <f t="shared" si="195"/>
        <v>0</v>
      </c>
      <c r="G842" s="7">
        <v>1</v>
      </c>
      <c r="H842" s="8">
        <v>0</v>
      </c>
      <c r="I842" s="17">
        <f t="shared" si="196"/>
        <v>1</v>
      </c>
      <c r="J842" s="7">
        <f t="shared" si="197"/>
        <v>1</v>
      </c>
      <c r="K842" s="8">
        <f t="shared" si="198"/>
        <v>0</v>
      </c>
      <c r="L842" s="9">
        <f t="shared" si="199"/>
        <v>1</v>
      </c>
    </row>
    <row r="843" spans="1:12" x14ac:dyDescent="0.2">
      <c r="A843" s="39"/>
      <c r="B843" s="34"/>
      <c r="C843" s="66" t="s">
        <v>2</v>
      </c>
      <c r="D843" s="21">
        <f t="shared" ref="D843:L843" si="200">SUM(D830:D842)</f>
        <v>3</v>
      </c>
      <c r="E843" s="22">
        <f t="shared" si="200"/>
        <v>4</v>
      </c>
      <c r="F843" s="67">
        <f t="shared" si="200"/>
        <v>7</v>
      </c>
      <c r="G843" s="21">
        <f t="shared" si="200"/>
        <v>25</v>
      </c>
      <c r="H843" s="22">
        <f t="shared" si="200"/>
        <v>227</v>
      </c>
      <c r="I843" s="67">
        <f t="shared" si="200"/>
        <v>252</v>
      </c>
      <c r="J843" s="21">
        <f t="shared" si="200"/>
        <v>28</v>
      </c>
      <c r="K843" s="22">
        <f t="shared" si="200"/>
        <v>231</v>
      </c>
      <c r="L843" s="23">
        <f t="shared" si="200"/>
        <v>259</v>
      </c>
    </row>
    <row r="844" spans="1:12" x14ac:dyDescent="0.2">
      <c r="A844" s="65" t="s">
        <v>192</v>
      </c>
      <c r="B844" s="42"/>
      <c r="C844" s="41"/>
      <c r="D844" s="44"/>
      <c r="E844" s="45"/>
      <c r="F844" s="47"/>
      <c r="G844" s="44"/>
      <c r="H844" s="45"/>
      <c r="I844" s="47"/>
      <c r="J844" s="44"/>
      <c r="K844" s="45"/>
      <c r="L844" s="46"/>
    </row>
    <row r="845" spans="1:12" x14ac:dyDescent="0.2">
      <c r="A845" s="39"/>
      <c r="B845" s="34"/>
      <c r="C845" s="39" t="s">
        <v>124</v>
      </c>
      <c r="D845" s="7">
        <v>3</v>
      </c>
      <c r="E845" s="8">
        <v>0</v>
      </c>
      <c r="F845" s="17">
        <f t="shared" ref="F845:F854" si="201">D845+E845</f>
        <v>3</v>
      </c>
      <c r="G845" s="7">
        <v>8</v>
      </c>
      <c r="H845" s="8">
        <v>4</v>
      </c>
      <c r="I845" s="17">
        <f t="shared" ref="I845:I854" si="202">G845+H845</f>
        <v>12</v>
      </c>
      <c r="J845" s="7">
        <f t="shared" ref="J845:J854" si="203">D845+G845</f>
        <v>11</v>
      </c>
      <c r="K845" s="8">
        <f t="shared" ref="K845:K854" si="204">E845+H845</f>
        <v>4</v>
      </c>
      <c r="L845" s="9">
        <f t="shared" ref="L845:L854" si="205">J845+K845</f>
        <v>15</v>
      </c>
    </row>
    <row r="846" spans="1:12" x14ac:dyDescent="0.2">
      <c r="A846" s="39"/>
      <c r="B846" s="34"/>
      <c r="C846" s="39" t="s">
        <v>3</v>
      </c>
      <c r="D846" s="7">
        <v>0</v>
      </c>
      <c r="E846" s="8">
        <v>0</v>
      </c>
      <c r="F846" s="17">
        <f t="shared" si="201"/>
        <v>0</v>
      </c>
      <c r="G846" s="7">
        <v>3</v>
      </c>
      <c r="H846" s="8">
        <v>16</v>
      </c>
      <c r="I846" s="17">
        <f t="shared" si="202"/>
        <v>19</v>
      </c>
      <c r="J846" s="7">
        <f t="shared" si="203"/>
        <v>3</v>
      </c>
      <c r="K846" s="8">
        <f t="shared" si="204"/>
        <v>16</v>
      </c>
      <c r="L846" s="9">
        <f t="shared" si="205"/>
        <v>19</v>
      </c>
    </row>
    <row r="847" spans="1:12" x14ac:dyDescent="0.2">
      <c r="A847" s="39"/>
      <c r="B847" s="34"/>
      <c r="C847" s="39" t="s">
        <v>125</v>
      </c>
      <c r="D847" s="7">
        <v>0</v>
      </c>
      <c r="E847" s="8">
        <v>0</v>
      </c>
      <c r="F847" s="17">
        <f t="shared" si="201"/>
        <v>0</v>
      </c>
      <c r="G847" s="7">
        <v>1</v>
      </c>
      <c r="H847" s="8">
        <v>14</v>
      </c>
      <c r="I847" s="17">
        <f t="shared" si="202"/>
        <v>15</v>
      </c>
      <c r="J847" s="7">
        <f t="shared" si="203"/>
        <v>1</v>
      </c>
      <c r="K847" s="8">
        <f t="shared" si="204"/>
        <v>14</v>
      </c>
      <c r="L847" s="9">
        <f t="shared" si="205"/>
        <v>15</v>
      </c>
    </row>
    <row r="848" spans="1:12" x14ac:dyDescent="0.2">
      <c r="A848" s="39"/>
      <c r="B848" s="34"/>
      <c r="C848" s="39" t="s">
        <v>127</v>
      </c>
      <c r="D848" s="7">
        <v>0</v>
      </c>
      <c r="E848" s="8">
        <v>0</v>
      </c>
      <c r="F848" s="17">
        <f t="shared" si="201"/>
        <v>0</v>
      </c>
      <c r="G848" s="7">
        <v>4</v>
      </c>
      <c r="H848" s="8">
        <v>195</v>
      </c>
      <c r="I848" s="17">
        <f t="shared" si="202"/>
        <v>199</v>
      </c>
      <c r="J848" s="7">
        <f t="shared" si="203"/>
        <v>4</v>
      </c>
      <c r="K848" s="8">
        <f t="shared" si="204"/>
        <v>195</v>
      </c>
      <c r="L848" s="9">
        <f t="shared" si="205"/>
        <v>199</v>
      </c>
    </row>
    <row r="849" spans="1:12" x14ac:dyDescent="0.2">
      <c r="A849" s="39"/>
      <c r="B849" s="34"/>
      <c r="C849" s="39" t="s">
        <v>128</v>
      </c>
      <c r="D849" s="7">
        <v>0</v>
      </c>
      <c r="E849" s="8">
        <v>0</v>
      </c>
      <c r="F849" s="17">
        <f t="shared" si="201"/>
        <v>0</v>
      </c>
      <c r="G849" s="7">
        <v>8</v>
      </c>
      <c r="H849" s="8">
        <v>101</v>
      </c>
      <c r="I849" s="17">
        <f t="shared" si="202"/>
        <v>109</v>
      </c>
      <c r="J849" s="7">
        <f t="shared" si="203"/>
        <v>8</v>
      </c>
      <c r="K849" s="8">
        <f t="shared" si="204"/>
        <v>101</v>
      </c>
      <c r="L849" s="9">
        <f t="shared" si="205"/>
        <v>109</v>
      </c>
    </row>
    <row r="850" spans="1:12" x14ac:dyDescent="0.2">
      <c r="A850" s="39"/>
      <c r="B850" s="34"/>
      <c r="C850" s="39" t="s">
        <v>136</v>
      </c>
      <c r="D850" s="7">
        <v>0</v>
      </c>
      <c r="E850" s="8">
        <v>4</v>
      </c>
      <c r="F850" s="17">
        <f t="shared" si="201"/>
        <v>4</v>
      </c>
      <c r="G850" s="7">
        <v>0</v>
      </c>
      <c r="H850" s="8">
        <v>1</v>
      </c>
      <c r="I850" s="17">
        <f t="shared" si="202"/>
        <v>1</v>
      </c>
      <c r="J850" s="7">
        <f t="shared" si="203"/>
        <v>0</v>
      </c>
      <c r="K850" s="8">
        <f t="shared" si="204"/>
        <v>5</v>
      </c>
      <c r="L850" s="9">
        <f t="shared" si="205"/>
        <v>5</v>
      </c>
    </row>
    <row r="851" spans="1:12" x14ac:dyDescent="0.2">
      <c r="A851" s="39"/>
      <c r="B851" s="34"/>
      <c r="C851" s="39" t="s">
        <v>137</v>
      </c>
      <c r="D851" s="7">
        <v>1</v>
      </c>
      <c r="E851" s="8">
        <v>0</v>
      </c>
      <c r="F851" s="17">
        <f t="shared" si="201"/>
        <v>1</v>
      </c>
      <c r="G851" s="7">
        <v>1</v>
      </c>
      <c r="H851" s="8">
        <v>32</v>
      </c>
      <c r="I851" s="17">
        <f t="shared" si="202"/>
        <v>33</v>
      </c>
      <c r="J851" s="7">
        <f t="shared" si="203"/>
        <v>2</v>
      </c>
      <c r="K851" s="8">
        <f t="shared" si="204"/>
        <v>32</v>
      </c>
      <c r="L851" s="9">
        <f t="shared" si="205"/>
        <v>34</v>
      </c>
    </row>
    <row r="852" spans="1:12" x14ac:dyDescent="0.2">
      <c r="A852" s="39"/>
      <c r="B852" s="34"/>
      <c r="C852" s="39" t="s">
        <v>138</v>
      </c>
      <c r="D852" s="7">
        <v>1</v>
      </c>
      <c r="E852" s="8">
        <v>0</v>
      </c>
      <c r="F852" s="17">
        <f t="shared" si="201"/>
        <v>1</v>
      </c>
      <c r="G852" s="7">
        <v>1</v>
      </c>
      <c r="H852" s="8">
        <v>1</v>
      </c>
      <c r="I852" s="17">
        <f t="shared" si="202"/>
        <v>2</v>
      </c>
      <c r="J852" s="7">
        <f t="shared" si="203"/>
        <v>2</v>
      </c>
      <c r="K852" s="8">
        <f t="shared" si="204"/>
        <v>1</v>
      </c>
      <c r="L852" s="9">
        <f t="shared" si="205"/>
        <v>3</v>
      </c>
    </row>
    <row r="853" spans="1:12" x14ac:dyDescent="0.2">
      <c r="A853" s="39"/>
      <c r="B853" s="34"/>
      <c r="C853" s="39" t="s">
        <v>139</v>
      </c>
      <c r="D853" s="7">
        <v>2</v>
      </c>
      <c r="E853" s="8">
        <v>9</v>
      </c>
      <c r="F853" s="17">
        <f t="shared" si="201"/>
        <v>11</v>
      </c>
      <c r="G853" s="7">
        <v>4</v>
      </c>
      <c r="H853" s="8">
        <v>24</v>
      </c>
      <c r="I853" s="17">
        <f t="shared" si="202"/>
        <v>28</v>
      </c>
      <c r="J853" s="7">
        <f t="shared" si="203"/>
        <v>6</v>
      </c>
      <c r="K853" s="8">
        <f t="shared" si="204"/>
        <v>33</v>
      </c>
      <c r="L853" s="9">
        <f t="shared" si="205"/>
        <v>39</v>
      </c>
    </row>
    <row r="854" spans="1:12" x14ac:dyDescent="0.2">
      <c r="A854" s="39"/>
      <c r="B854" s="34"/>
      <c r="C854" s="39" t="s">
        <v>141</v>
      </c>
      <c r="D854" s="7">
        <v>0</v>
      </c>
      <c r="E854" s="8">
        <v>0</v>
      </c>
      <c r="F854" s="17">
        <f t="shared" si="201"/>
        <v>0</v>
      </c>
      <c r="G854" s="7">
        <v>0</v>
      </c>
      <c r="H854" s="8">
        <v>1</v>
      </c>
      <c r="I854" s="17">
        <f t="shared" si="202"/>
        <v>1</v>
      </c>
      <c r="J854" s="7">
        <f t="shared" si="203"/>
        <v>0</v>
      </c>
      <c r="K854" s="8">
        <f t="shared" si="204"/>
        <v>1</v>
      </c>
      <c r="L854" s="9">
        <f t="shared" si="205"/>
        <v>1</v>
      </c>
    </row>
    <row r="855" spans="1:12" x14ac:dyDescent="0.2">
      <c r="A855" s="39"/>
      <c r="B855" s="34"/>
      <c r="C855" s="66" t="s">
        <v>2</v>
      </c>
      <c r="D855" s="21">
        <f t="shared" ref="D855:L855" si="206">SUM(D844:D854)</f>
        <v>7</v>
      </c>
      <c r="E855" s="22">
        <f t="shared" si="206"/>
        <v>13</v>
      </c>
      <c r="F855" s="67">
        <f t="shared" si="206"/>
        <v>20</v>
      </c>
      <c r="G855" s="21">
        <f t="shared" si="206"/>
        <v>30</v>
      </c>
      <c r="H855" s="22">
        <f t="shared" si="206"/>
        <v>389</v>
      </c>
      <c r="I855" s="67">
        <f t="shared" si="206"/>
        <v>419</v>
      </c>
      <c r="J855" s="21">
        <f t="shared" si="206"/>
        <v>37</v>
      </c>
      <c r="K855" s="22">
        <f t="shared" si="206"/>
        <v>402</v>
      </c>
      <c r="L855" s="23">
        <f t="shared" si="206"/>
        <v>439</v>
      </c>
    </row>
    <row r="856" spans="1:12" x14ac:dyDescent="0.2">
      <c r="A856" s="65" t="s">
        <v>193</v>
      </c>
      <c r="B856" s="42"/>
      <c r="C856" s="41"/>
      <c r="D856" s="44"/>
      <c r="E856" s="45"/>
      <c r="F856" s="47"/>
      <c r="G856" s="44"/>
      <c r="H856" s="45"/>
      <c r="I856" s="47"/>
      <c r="J856" s="44"/>
      <c r="K856" s="45"/>
      <c r="L856" s="46"/>
    </row>
    <row r="857" spans="1:12" x14ac:dyDescent="0.2">
      <c r="A857" s="39"/>
      <c r="B857" s="34"/>
      <c r="C857" s="39" t="s">
        <v>124</v>
      </c>
      <c r="D857" s="7">
        <v>33</v>
      </c>
      <c r="E857" s="8">
        <v>242</v>
      </c>
      <c r="F857" s="17">
        <f>D857+E857</f>
        <v>275</v>
      </c>
      <c r="G857" s="7">
        <v>10</v>
      </c>
      <c r="H857" s="8">
        <v>27</v>
      </c>
      <c r="I857" s="17">
        <f>G857+H857</f>
        <v>37</v>
      </c>
      <c r="J857" s="7">
        <f t="shared" ref="J857:K860" si="207">D857+G857</f>
        <v>43</v>
      </c>
      <c r="K857" s="8">
        <f t="shared" si="207"/>
        <v>269</v>
      </c>
      <c r="L857" s="9">
        <f>J857+K857</f>
        <v>312</v>
      </c>
    </row>
    <row r="858" spans="1:12" x14ac:dyDescent="0.2">
      <c r="A858" s="39"/>
      <c r="B858" s="34"/>
      <c r="C858" s="39" t="s">
        <v>3</v>
      </c>
      <c r="D858" s="7">
        <v>0</v>
      </c>
      <c r="E858" s="8">
        <v>0</v>
      </c>
      <c r="F858" s="17">
        <f>D858+E858</f>
        <v>0</v>
      </c>
      <c r="G858" s="7">
        <v>6</v>
      </c>
      <c r="H858" s="8">
        <v>7</v>
      </c>
      <c r="I858" s="17">
        <f>G858+H858</f>
        <v>13</v>
      </c>
      <c r="J858" s="7">
        <f t="shared" si="207"/>
        <v>6</v>
      </c>
      <c r="K858" s="8">
        <f t="shared" si="207"/>
        <v>7</v>
      </c>
      <c r="L858" s="9">
        <f>J858+K858</f>
        <v>13</v>
      </c>
    </row>
    <row r="859" spans="1:12" x14ac:dyDescent="0.2">
      <c r="A859" s="39"/>
      <c r="B859" s="34"/>
      <c r="C859" s="39" t="s">
        <v>127</v>
      </c>
      <c r="D859" s="7">
        <v>0</v>
      </c>
      <c r="E859" s="8">
        <v>0</v>
      </c>
      <c r="F859" s="17">
        <f>D859+E859</f>
        <v>0</v>
      </c>
      <c r="G859" s="7">
        <v>2</v>
      </c>
      <c r="H859" s="8">
        <v>1</v>
      </c>
      <c r="I859" s="17">
        <f>G859+H859</f>
        <v>3</v>
      </c>
      <c r="J859" s="7">
        <f t="shared" si="207"/>
        <v>2</v>
      </c>
      <c r="K859" s="8">
        <f t="shared" si="207"/>
        <v>1</v>
      </c>
      <c r="L859" s="9">
        <f>J859+K859</f>
        <v>3</v>
      </c>
    </row>
    <row r="860" spans="1:12" ht="12" thickBot="1" x14ac:dyDescent="0.25">
      <c r="A860" s="52"/>
      <c r="B860" s="68"/>
      <c r="C860" s="52" t="s">
        <v>128</v>
      </c>
      <c r="D860" s="24">
        <v>0</v>
      </c>
      <c r="E860" s="25">
        <v>0</v>
      </c>
      <c r="F860" s="69">
        <f>D860+E860</f>
        <v>0</v>
      </c>
      <c r="G860" s="24">
        <v>2</v>
      </c>
      <c r="H860" s="25">
        <v>5</v>
      </c>
      <c r="I860" s="69">
        <f>G860+H860</f>
        <v>7</v>
      </c>
      <c r="J860" s="24">
        <f t="shared" si="207"/>
        <v>2</v>
      </c>
      <c r="K860" s="25">
        <f t="shared" si="207"/>
        <v>5</v>
      </c>
      <c r="L860" s="26">
        <f>J860+K860</f>
        <v>7</v>
      </c>
    </row>
    <row r="866" spans="1:12" ht="12" x14ac:dyDescent="0.2">
      <c r="A866" s="85" t="s">
        <v>109</v>
      </c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</row>
    <row r="867" spans="1:12" x14ac:dyDescent="0.2">
      <c r="A867" s="86" t="s">
        <v>116</v>
      </c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</row>
    <row r="868" spans="1:12" x14ac:dyDescent="0.2">
      <c r="A868" s="86" t="s">
        <v>1066</v>
      </c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</row>
    <row r="869" spans="1:12" ht="12" thickBot="1" x14ac:dyDescent="0.25"/>
    <row r="870" spans="1:12" x14ac:dyDescent="0.2">
      <c r="A870" s="113" t="s">
        <v>41</v>
      </c>
      <c r="B870" s="149"/>
      <c r="C870" s="151" t="s">
        <v>43</v>
      </c>
      <c r="D870" s="117" t="s">
        <v>355</v>
      </c>
      <c r="E870" s="118"/>
      <c r="F870" s="119"/>
      <c r="G870" s="117" t="s">
        <v>42</v>
      </c>
      <c r="H870" s="118"/>
      <c r="I870" s="119"/>
      <c r="J870" s="117" t="s">
        <v>2</v>
      </c>
      <c r="K870" s="118"/>
      <c r="L870" s="119"/>
    </row>
    <row r="871" spans="1:12" ht="12" thickBot="1" x14ac:dyDescent="0.25">
      <c r="A871" s="115"/>
      <c r="B871" s="150"/>
      <c r="C871" s="152"/>
      <c r="D871" s="153"/>
      <c r="E871" s="154"/>
      <c r="F871" s="155"/>
      <c r="G871" s="153"/>
      <c r="H871" s="154"/>
      <c r="I871" s="155"/>
      <c r="J871" s="153"/>
      <c r="K871" s="154"/>
      <c r="L871" s="155"/>
    </row>
    <row r="872" spans="1:12" x14ac:dyDescent="0.2">
      <c r="A872" s="115"/>
      <c r="B872" s="150"/>
      <c r="C872" s="152"/>
      <c r="D872" s="161" t="s">
        <v>44</v>
      </c>
      <c r="E872" s="157" t="s">
        <v>45</v>
      </c>
      <c r="F872" s="159" t="s">
        <v>2</v>
      </c>
      <c r="G872" s="161" t="s">
        <v>44</v>
      </c>
      <c r="H872" s="157" t="s">
        <v>45</v>
      </c>
      <c r="I872" s="159" t="s">
        <v>2</v>
      </c>
      <c r="J872" s="156" t="s">
        <v>44</v>
      </c>
      <c r="K872" s="157" t="s">
        <v>45</v>
      </c>
      <c r="L872" s="159" t="s">
        <v>2</v>
      </c>
    </row>
    <row r="873" spans="1:12" ht="12" thickBot="1" x14ac:dyDescent="0.25">
      <c r="A873" s="115"/>
      <c r="B873" s="150"/>
      <c r="C873" s="152"/>
      <c r="D873" s="162"/>
      <c r="E873" s="158"/>
      <c r="F873" s="160"/>
      <c r="G873" s="162"/>
      <c r="H873" s="158"/>
      <c r="I873" s="160"/>
      <c r="J873" s="136"/>
      <c r="K873" s="158"/>
      <c r="L873" s="160"/>
    </row>
    <row r="874" spans="1:12" x14ac:dyDescent="0.2">
      <c r="A874" s="35"/>
      <c r="B874" s="36"/>
      <c r="C874" s="35" t="s">
        <v>135</v>
      </c>
      <c r="D874" s="3">
        <v>1</v>
      </c>
      <c r="E874" s="4">
        <v>9</v>
      </c>
      <c r="F874" s="18">
        <f t="shared" ref="F874:F889" si="208">D874+E874</f>
        <v>10</v>
      </c>
      <c r="G874" s="3">
        <v>1</v>
      </c>
      <c r="H874" s="4">
        <v>1</v>
      </c>
      <c r="I874" s="18">
        <f t="shared" ref="I874:I889" si="209">G874+H874</f>
        <v>2</v>
      </c>
      <c r="J874" s="3">
        <f t="shared" ref="J874:J889" si="210">D874+G874</f>
        <v>2</v>
      </c>
      <c r="K874" s="4">
        <f t="shared" ref="K874:K889" si="211">E874+H874</f>
        <v>10</v>
      </c>
      <c r="L874" s="5">
        <f t="shared" ref="L874:L889" si="212">J874+K874</f>
        <v>12</v>
      </c>
    </row>
    <row r="875" spans="1:12" x14ac:dyDescent="0.2">
      <c r="A875" s="39"/>
      <c r="B875" s="34"/>
      <c r="C875" s="39" t="s">
        <v>932</v>
      </c>
      <c r="D875" s="7">
        <v>0</v>
      </c>
      <c r="E875" s="8">
        <v>2</v>
      </c>
      <c r="F875" s="17">
        <f t="shared" si="208"/>
        <v>2</v>
      </c>
      <c r="G875" s="7">
        <v>0</v>
      </c>
      <c r="H875" s="8">
        <v>1</v>
      </c>
      <c r="I875" s="17">
        <f t="shared" si="209"/>
        <v>1</v>
      </c>
      <c r="J875" s="7">
        <f t="shared" si="210"/>
        <v>0</v>
      </c>
      <c r="K875" s="8">
        <f t="shared" si="211"/>
        <v>3</v>
      </c>
      <c r="L875" s="9">
        <f t="shared" si="212"/>
        <v>3</v>
      </c>
    </row>
    <row r="876" spans="1:12" x14ac:dyDescent="0.2">
      <c r="A876" s="39"/>
      <c r="B876" s="34"/>
      <c r="C876" s="39" t="s">
        <v>136</v>
      </c>
      <c r="D876" s="7">
        <v>6</v>
      </c>
      <c r="E876" s="8">
        <v>29</v>
      </c>
      <c r="F876" s="17">
        <f t="shared" si="208"/>
        <v>35</v>
      </c>
      <c r="G876" s="7">
        <v>1</v>
      </c>
      <c r="H876" s="8">
        <v>3</v>
      </c>
      <c r="I876" s="17">
        <f t="shared" si="209"/>
        <v>4</v>
      </c>
      <c r="J876" s="7">
        <f t="shared" si="210"/>
        <v>7</v>
      </c>
      <c r="K876" s="8">
        <f t="shared" si="211"/>
        <v>32</v>
      </c>
      <c r="L876" s="9">
        <f t="shared" si="212"/>
        <v>39</v>
      </c>
    </row>
    <row r="877" spans="1:12" x14ac:dyDescent="0.2">
      <c r="A877" s="39"/>
      <c r="B877" s="34"/>
      <c r="C877" s="39" t="s">
        <v>137</v>
      </c>
      <c r="D877" s="7">
        <v>3</v>
      </c>
      <c r="E877" s="8">
        <v>1</v>
      </c>
      <c r="F877" s="17">
        <f t="shared" si="208"/>
        <v>4</v>
      </c>
      <c r="G877" s="7">
        <v>0</v>
      </c>
      <c r="H877" s="8">
        <v>0</v>
      </c>
      <c r="I877" s="17">
        <f t="shared" si="209"/>
        <v>0</v>
      </c>
      <c r="J877" s="7">
        <f t="shared" si="210"/>
        <v>3</v>
      </c>
      <c r="K877" s="8">
        <f t="shared" si="211"/>
        <v>1</v>
      </c>
      <c r="L877" s="9">
        <f t="shared" si="212"/>
        <v>4</v>
      </c>
    </row>
    <row r="878" spans="1:12" x14ac:dyDescent="0.2">
      <c r="A878" s="39"/>
      <c r="B878" s="34"/>
      <c r="C878" s="39" t="s">
        <v>138</v>
      </c>
      <c r="D878" s="7">
        <v>3</v>
      </c>
      <c r="E878" s="8">
        <v>9</v>
      </c>
      <c r="F878" s="17">
        <f t="shared" si="208"/>
        <v>12</v>
      </c>
      <c r="G878" s="7">
        <v>1</v>
      </c>
      <c r="H878" s="8">
        <v>2</v>
      </c>
      <c r="I878" s="17">
        <f t="shared" si="209"/>
        <v>3</v>
      </c>
      <c r="J878" s="7">
        <f t="shared" si="210"/>
        <v>4</v>
      </c>
      <c r="K878" s="8">
        <f t="shared" si="211"/>
        <v>11</v>
      </c>
      <c r="L878" s="9">
        <f t="shared" si="212"/>
        <v>15</v>
      </c>
    </row>
    <row r="879" spans="1:12" x14ac:dyDescent="0.2">
      <c r="A879" s="39"/>
      <c r="B879" s="34"/>
      <c r="C879" s="39" t="s">
        <v>139</v>
      </c>
      <c r="D879" s="7">
        <v>0</v>
      </c>
      <c r="E879" s="8">
        <v>0</v>
      </c>
      <c r="F879" s="17">
        <f t="shared" si="208"/>
        <v>0</v>
      </c>
      <c r="G879" s="7">
        <v>2</v>
      </c>
      <c r="H879" s="8">
        <v>0</v>
      </c>
      <c r="I879" s="17">
        <f t="shared" si="209"/>
        <v>2</v>
      </c>
      <c r="J879" s="7">
        <f t="shared" si="210"/>
        <v>2</v>
      </c>
      <c r="K879" s="8">
        <f t="shared" si="211"/>
        <v>0</v>
      </c>
      <c r="L879" s="9">
        <f t="shared" si="212"/>
        <v>2</v>
      </c>
    </row>
    <row r="880" spans="1:12" x14ac:dyDescent="0.2">
      <c r="A880" s="39"/>
      <c r="B880" s="34"/>
      <c r="C880" s="39" t="s">
        <v>140</v>
      </c>
      <c r="D880" s="7">
        <v>11</v>
      </c>
      <c r="E880" s="8">
        <v>10</v>
      </c>
      <c r="F880" s="17">
        <f t="shared" si="208"/>
        <v>21</v>
      </c>
      <c r="G880" s="7">
        <v>3</v>
      </c>
      <c r="H880" s="8">
        <v>3</v>
      </c>
      <c r="I880" s="17">
        <f t="shared" si="209"/>
        <v>6</v>
      </c>
      <c r="J880" s="7">
        <f t="shared" si="210"/>
        <v>14</v>
      </c>
      <c r="K880" s="8">
        <f t="shared" si="211"/>
        <v>13</v>
      </c>
      <c r="L880" s="9">
        <f t="shared" si="212"/>
        <v>27</v>
      </c>
    </row>
    <row r="881" spans="1:12" x14ac:dyDescent="0.2">
      <c r="A881" s="39"/>
      <c r="B881" s="34"/>
      <c r="C881" s="39" t="s">
        <v>141</v>
      </c>
      <c r="D881" s="7">
        <v>0</v>
      </c>
      <c r="E881" s="8">
        <v>0</v>
      </c>
      <c r="F881" s="17">
        <f t="shared" si="208"/>
        <v>0</v>
      </c>
      <c r="G881" s="7">
        <v>2</v>
      </c>
      <c r="H881" s="8">
        <v>0</v>
      </c>
      <c r="I881" s="17">
        <f t="shared" si="209"/>
        <v>2</v>
      </c>
      <c r="J881" s="7">
        <f t="shared" si="210"/>
        <v>2</v>
      </c>
      <c r="K881" s="8">
        <f t="shared" si="211"/>
        <v>0</v>
      </c>
      <c r="L881" s="9">
        <f t="shared" si="212"/>
        <v>2</v>
      </c>
    </row>
    <row r="882" spans="1:12" x14ac:dyDescent="0.2">
      <c r="A882" s="39"/>
      <c r="B882" s="34"/>
      <c r="C882" s="39" t="s">
        <v>142</v>
      </c>
      <c r="D882" s="7">
        <v>0</v>
      </c>
      <c r="E882" s="8">
        <v>0</v>
      </c>
      <c r="F882" s="17">
        <f t="shared" si="208"/>
        <v>0</v>
      </c>
      <c r="G882" s="7">
        <v>1</v>
      </c>
      <c r="H882" s="8">
        <v>0</v>
      </c>
      <c r="I882" s="17">
        <f t="shared" si="209"/>
        <v>1</v>
      </c>
      <c r="J882" s="7">
        <f t="shared" si="210"/>
        <v>1</v>
      </c>
      <c r="K882" s="8">
        <f t="shared" si="211"/>
        <v>0</v>
      </c>
      <c r="L882" s="9">
        <f t="shared" si="212"/>
        <v>1</v>
      </c>
    </row>
    <row r="883" spans="1:12" x14ac:dyDescent="0.2">
      <c r="A883" s="39"/>
      <c r="B883" s="34"/>
      <c r="C883" s="39" t="s">
        <v>144</v>
      </c>
      <c r="D883" s="7">
        <v>0</v>
      </c>
      <c r="E883" s="8">
        <v>2</v>
      </c>
      <c r="F883" s="17">
        <f t="shared" si="208"/>
        <v>2</v>
      </c>
      <c r="G883" s="7">
        <v>0</v>
      </c>
      <c r="H883" s="8">
        <v>0</v>
      </c>
      <c r="I883" s="17">
        <f t="shared" si="209"/>
        <v>0</v>
      </c>
      <c r="J883" s="7">
        <f t="shared" si="210"/>
        <v>0</v>
      </c>
      <c r="K883" s="8">
        <f t="shared" si="211"/>
        <v>2</v>
      </c>
      <c r="L883" s="9">
        <f t="shared" si="212"/>
        <v>2</v>
      </c>
    </row>
    <row r="884" spans="1:12" x14ac:dyDescent="0.2">
      <c r="A884" s="39"/>
      <c r="B884" s="34"/>
      <c r="C884" s="39" t="s">
        <v>146</v>
      </c>
      <c r="D884" s="7">
        <v>0</v>
      </c>
      <c r="E884" s="8">
        <v>1</v>
      </c>
      <c r="F884" s="17">
        <f t="shared" si="208"/>
        <v>1</v>
      </c>
      <c r="G884" s="7">
        <v>0</v>
      </c>
      <c r="H884" s="8">
        <v>0</v>
      </c>
      <c r="I884" s="17">
        <f t="shared" si="209"/>
        <v>0</v>
      </c>
      <c r="J884" s="7">
        <f t="shared" si="210"/>
        <v>0</v>
      </c>
      <c r="K884" s="8">
        <f t="shared" si="211"/>
        <v>1</v>
      </c>
      <c r="L884" s="9">
        <f t="shared" si="212"/>
        <v>1</v>
      </c>
    </row>
    <row r="885" spans="1:12" x14ac:dyDescent="0.2">
      <c r="A885" s="39"/>
      <c r="B885" s="34"/>
      <c r="C885" s="39" t="s">
        <v>147</v>
      </c>
      <c r="D885" s="7">
        <v>2</v>
      </c>
      <c r="E885" s="8">
        <v>0</v>
      </c>
      <c r="F885" s="17">
        <f t="shared" si="208"/>
        <v>2</v>
      </c>
      <c r="G885" s="7">
        <v>0</v>
      </c>
      <c r="H885" s="8">
        <v>0</v>
      </c>
      <c r="I885" s="17">
        <f t="shared" si="209"/>
        <v>0</v>
      </c>
      <c r="J885" s="7">
        <f t="shared" si="210"/>
        <v>2</v>
      </c>
      <c r="K885" s="8">
        <f t="shared" si="211"/>
        <v>0</v>
      </c>
      <c r="L885" s="9">
        <f t="shared" si="212"/>
        <v>2</v>
      </c>
    </row>
    <row r="886" spans="1:12" x14ac:dyDescent="0.2">
      <c r="A886" s="39"/>
      <c r="B886" s="34"/>
      <c r="C886" s="39" t="s">
        <v>148</v>
      </c>
      <c r="D886" s="7">
        <v>0</v>
      </c>
      <c r="E886" s="8">
        <v>2</v>
      </c>
      <c r="F886" s="17">
        <f t="shared" si="208"/>
        <v>2</v>
      </c>
      <c r="G886" s="7">
        <v>0</v>
      </c>
      <c r="H886" s="8">
        <v>0</v>
      </c>
      <c r="I886" s="17">
        <f t="shared" si="209"/>
        <v>0</v>
      </c>
      <c r="J886" s="7">
        <f t="shared" si="210"/>
        <v>0</v>
      </c>
      <c r="K886" s="8">
        <f t="shared" si="211"/>
        <v>2</v>
      </c>
      <c r="L886" s="9">
        <f t="shared" si="212"/>
        <v>2</v>
      </c>
    </row>
    <row r="887" spans="1:12" x14ac:dyDescent="0.2">
      <c r="A887" s="39"/>
      <c r="B887" s="34"/>
      <c r="C887" s="39" t="s">
        <v>149</v>
      </c>
      <c r="D887" s="7">
        <v>1</v>
      </c>
      <c r="E887" s="8">
        <v>0</v>
      </c>
      <c r="F887" s="17">
        <f t="shared" si="208"/>
        <v>1</v>
      </c>
      <c r="G887" s="7">
        <v>0</v>
      </c>
      <c r="H887" s="8">
        <v>0</v>
      </c>
      <c r="I887" s="17">
        <f t="shared" si="209"/>
        <v>0</v>
      </c>
      <c r="J887" s="7">
        <f t="shared" si="210"/>
        <v>1</v>
      </c>
      <c r="K887" s="8">
        <f t="shared" si="211"/>
        <v>0</v>
      </c>
      <c r="L887" s="9">
        <f t="shared" si="212"/>
        <v>1</v>
      </c>
    </row>
    <row r="888" spans="1:12" x14ac:dyDescent="0.2">
      <c r="A888" s="39"/>
      <c r="B888" s="34"/>
      <c r="C888" s="39" t="s">
        <v>150</v>
      </c>
      <c r="D888" s="7">
        <v>2</v>
      </c>
      <c r="E888" s="8">
        <v>1</v>
      </c>
      <c r="F888" s="17">
        <f t="shared" si="208"/>
        <v>3</v>
      </c>
      <c r="G888" s="7">
        <v>0</v>
      </c>
      <c r="H888" s="8">
        <v>0</v>
      </c>
      <c r="I888" s="17">
        <f t="shared" si="209"/>
        <v>0</v>
      </c>
      <c r="J888" s="7">
        <f t="shared" si="210"/>
        <v>2</v>
      </c>
      <c r="K888" s="8">
        <f t="shared" si="211"/>
        <v>1</v>
      </c>
      <c r="L888" s="9">
        <f t="shared" si="212"/>
        <v>3</v>
      </c>
    </row>
    <row r="889" spans="1:12" x14ac:dyDescent="0.2">
      <c r="A889" s="39"/>
      <c r="B889" s="34"/>
      <c r="C889" s="39" t="s">
        <v>934</v>
      </c>
      <c r="D889" s="7">
        <v>0</v>
      </c>
      <c r="E889" s="8">
        <v>0</v>
      </c>
      <c r="F889" s="17">
        <f t="shared" si="208"/>
        <v>0</v>
      </c>
      <c r="G889" s="7">
        <v>1</v>
      </c>
      <c r="H889" s="8">
        <v>0</v>
      </c>
      <c r="I889" s="17">
        <f t="shared" si="209"/>
        <v>1</v>
      </c>
      <c r="J889" s="7">
        <f t="shared" si="210"/>
        <v>1</v>
      </c>
      <c r="K889" s="8">
        <f t="shared" si="211"/>
        <v>0</v>
      </c>
      <c r="L889" s="9">
        <f t="shared" si="212"/>
        <v>1</v>
      </c>
    </row>
    <row r="890" spans="1:12" x14ac:dyDescent="0.2">
      <c r="A890" s="39"/>
      <c r="B890" s="34"/>
      <c r="C890" s="66" t="s">
        <v>2</v>
      </c>
      <c r="D890" s="21">
        <f t="shared" ref="D890:L890" si="213">SUM(D856:D889)</f>
        <v>62</v>
      </c>
      <c r="E890" s="22">
        <f t="shared" si="213"/>
        <v>308</v>
      </c>
      <c r="F890" s="67">
        <f t="shared" si="213"/>
        <v>370</v>
      </c>
      <c r="G890" s="21">
        <f t="shared" si="213"/>
        <v>32</v>
      </c>
      <c r="H890" s="22">
        <f t="shared" si="213"/>
        <v>50</v>
      </c>
      <c r="I890" s="67">
        <f t="shared" si="213"/>
        <v>82</v>
      </c>
      <c r="J890" s="21">
        <f t="shared" si="213"/>
        <v>94</v>
      </c>
      <c r="K890" s="22">
        <f t="shared" si="213"/>
        <v>358</v>
      </c>
      <c r="L890" s="23">
        <f t="shared" si="213"/>
        <v>452</v>
      </c>
    </row>
    <row r="891" spans="1:12" x14ac:dyDescent="0.2">
      <c r="A891" s="65" t="s">
        <v>194</v>
      </c>
      <c r="B891" s="42"/>
      <c r="C891" s="41"/>
      <c r="D891" s="44"/>
      <c r="E891" s="45"/>
      <c r="F891" s="47"/>
      <c r="G891" s="44"/>
      <c r="H891" s="45"/>
      <c r="I891" s="47"/>
      <c r="J891" s="44"/>
      <c r="K891" s="45"/>
      <c r="L891" s="46"/>
    </row>
    <row r="892" spans="1:12" x14ac:dyDescent="0.2">
      <c r="A892" s="39"/>
      <c r="B892" s="34"/>
      <c r="C892" s="39" t="s">
        <v>124</v>
      </c>
      <c r="D892" s="7">
        <v>215</v>
      </c>
      <c r="E892" s="8">
        <v>78</v>
      </c>
      <c r="F892" s="17">
        <f t="shared" ref="F892:F908" si="214">D892+E892</f>
        <v>293</v>
      </c>
      <c r="G892" s="7">
        <v>62</v>
      </c>
      <c r="H892" s="8">
        <v>48</v>
      </c>
      <c r="I892" s="17">
        <f t="shared" ref="I892:I908" si="215">G892+H892</f>
        <v>110</v>
      </c>
      <c r="J892" s="7">
        <f t="shared" ref="J892:J908" si="216">D892+G892</f>
        <v>277</v>
      </c>
      <c r="K892" s="8">
        <f t="shared" ref="K892:K908" si="217">E892+H892</f>
        <v>126</v>
      </c>
      <c r="L892" s="9">
        <f t="shared" ref="L892:L908" si="218">J892+K892</f>
        <v>403</v>
      </c>
    </row>
    <row r="893" spans="1:12" x14ac:dyDescent="0.2">
      <c r="A893" s="39"/>
      <c r="B893" s="34"/>
      <c r="C893" s="39" t="s">
        <v>3</v>
      </c>
      <c r="D893" s="7">
        <v>0</v>
      </c>
      <c r="E893" s="8">
        <v>0</v>
      </c>
      <c r="F893" s="17">
        <f t="shared" si="214"/>
        <v>0</v>
      </c>
      <c r="G893" s="7">
        <v>17</v>
      </c>
      <c r="H893" s="8">
        <v>22</v>
      </c>
      <c r="I893" s="17">
        <f t="shared" si="215"/>
        <v>39</v>
      </c>
      <c r="J893" s="7">
        <f t="shared" si="216"/>
        <v>17</v>
      </c>
      <c r="K893" s="8">
        <f t="shared" si="217"/>
        <v>22</v>
      </c>
      <c r="L893" s="9">
        <f t="shared" si="218"/>
        <v>39</v>
      </c>
    </row>
    <row r="894" spans="1:12" x14ac:dyDescent="0.2">
      <c r="A894" s="39"/>
      <c r="B894" s="34"/>
      <c r="C894" s="39" t="s">
        <v>125</v>
      </c>
      <c r="D894" s="7">
        <v>0</v>
      </c>
      <c r="E894" s="8">
        <v>0</v>
      </c>
      <c r="F894" s="17">
        <f t="shared" si="214"/>
        <v>0</v>
      </c>
      <c r="G894" s="7">
        <v>5</v>
      </c>
      <c r="H894" s="8">
        <v>12</v>
      </c>
      <c r="I894" s="17">
        <f t="shared" si="215"/>
        <v>17</v>
      </c>
      <c r="J894" s="7">
        <f t="shared" si="216"/>
        <v>5</v>
      </c>
      <c r="K894" s="8">
        <f t="shared" si="217"/>
        <v>12</v>
      </c>
      <c r="L894" s="9">
        <f t="shared" si="218"/>
        <v>17</v>
      </c>
    </row>
    <row r="895" spans="1:12" x14ac:dyDescent="0.2">
      <c r="A895" s="39"/>
      <c r="B895" s="34"/>
      <c r="C895" s="39" t="s">
        <v>126</v>
      </c>
      <c r="D895" s="7">
        <v>0</v>
      </c>
      <c r="E895" s="8">
        <v>0</v>
      </c>
      <c r="F895" s="17">
        <f t="shared" si="214"/>
        <v>0</v>
      </c>
      <c r="G895" s="7">
        <v>2</v>
      </c>
      <c r="H895" s="8">
        <v>0</v>
      </c>
      <c r="I895" s="17">
        <f t="shared" si="215"/>
        <v>2</v>
      </c>
      <c r="J895" s="7">
        <f t="shared" si="216"/>
        <v>2</v>
      </c>
      <c r="K895" s="8">
        <f t="shared" si="217"/>
        <v>0</v>
      </c>
      <c r="L895" s="9">
        <f t="shared" si="218"/>
        <v>2</v>
      </c>
    </row>
    <row r="896" spans="1:12" x14ac:dyDescent="0.2">
      <c r="A896" s="39"/>
      <c r="B896" s="34"/>
      <c r="C896" s="39" t="s">
        <v>127</v>
      </c>
      <c r="D896" s="7">
        <v>0</v>
      </c>
      <c r="E896" s="8">
        <v>0</v>
      </c>
      <c r="F896" s="17">
        <f t="shared" si="214"/>
        <v>0</v>
      </c>
      <c r="G896" s="7">
        <v>4</v>
      </c>
      <c r="H896" s="8">
        <v>9</v>
      </c>
      <c r="I896" s="17">
        <f t="shared" si="215"/>
        <v>13</v>
      </c>
      <c r="J896" s="7">
        <f t="shared" si="216"/>
        <v>4</v>
      </c>
      <c r="K896" s="8">
        <f t="shared" si="217"/>
        <v>9</v>
      </c>
      <c r="L896" s="9">
        <f t="shared" si="218"/>
        <v>13</v>
      </c>
    </row>
    <row r="897" spans="1:12" x14ac:dyDescent="0.2">
      <c r="A897" s="39"/>
      <c r="B897" s="34"/>
      <c r="C897" s="39" t="s">
        <v>128</v>
      </c>
      <c r="D897" s="7">
        <v>0</v>
      </c>
      <c r="E897" s="8">
        <v>0</v>
      </c>
      <c r="F897" s="17">
        <f t="shared" si="214"/>
        <v>0</v>
      </c>
      <c r="G897" s="7">
        <v>16</v>
      </c>
      <c r="H897" s="8">
        <v>39</v>
      </c>
      <c r="I897" s="17">
        <f t="shared" si="215"/>
        <v>55</v>
      </c>
      <c r="J897" s="7">
        <f t="shared" si="216"/>
        <v>16</v>
      </c>
      <c r="K897" s="8">
        <f t="shared" si="217"/>
        <v>39</v>
      </c>
      <c r="L897" s="9">
        <f t="shared" si="218"/>
        <v>55</v>
      </c>
    </row>
    <row r="898" spans="1:12" x14ac:dyDescent="0.2">
      <c r="A898" s="39"/>
      <c r="B898" s="34"/>
      <c r="C898" s="39" t="s">
        <v>931</v>
      </c>
      <c r="D898" s="7">
        <v>0</v>
      </c>
      <c r="E898" s="8">
        <v>0</v>
      </c>
      <c r="F898" s="17">
        <f t="shared" si="214"/>
        <v>0</v>
      </c>
      <c r="G898" s="7">
        <v>3</v>
      </c>
      <c r="H898" s="8">
        <v>1</v>
      </c>
      <c r="I898" s="17">
        <f t="shared" si="215"/>
        <v>4</v>
      </c>
      <c r="J898" s="7">
        <f t="shared" si="216"/>
        <v>3</v>
      </c>
      <c r="K898" s="8">
        <f t="shared" si="217"/>
        <v>1</v>
      </c>
      <c r="L898" s="9">
        <f t="shared" si="218"/>
        <v>4</v>
      </c>
    </row>
    <row r="899" spans="1:12" x14ac:dyDescent="0.2">
      <c r="A899" s="39"/>
      <c r="B899" s="34"/>
      <c r="C899" s="39" t="s">
        <v>131</v>
      </c>
      <c r="D899" s="7">
        <v>2</v>
      </c>
      <c r="E899" s="8">
        <v>0</v>
      </c>
      <c r="F899" s="17">
        <f t="shared" si="214"/>
        <v>2</v>
      </c>
      <c r="G899" s="7">
        <v>0</v>
      </c>
      <c r="H899" s="8">
        <v>0</v>
      </c>
      <c r="I899" s="17">
        <f t="shared" si="215"/>
        <v>0</v>
      </c>
      <c r="J899" s="7">
        <f t="shared" si="216"/>
        <v>2</v>
      </c>
      <c r="K899" s="8">
        <f t="shared" si="217"/>
        <v>0</v>
      </c>
      <c r="L899" s="9">
        <f t="shared" si="218"/>
        <v>2</v>
      </c>
    </row>
    <row r="900" spans="1:12" x14ac:dyDescent="0.2">
      <c r="A900" s="39"/>
      <c r="B900" s="34"/>
      <c r="C900" s="39" t="s">
        <v>132</v>
      </c>
      <c r="D900" s="7">
        <v>0</v>
      </c>
      <c r="E900" s="8">
        <v>0</v>
      </c>
      <c r="F900" s="17">
        <f t="shared" si="214"/>
        <v>0</v>
      </c>
      <c r="G900" s="7">
        <v>0</v>
      </c>
      <c r="H900" s="8">
        <v>1</v>
      </c>
      <c r="I900" s="17">
        <f t="shared" si="215"/>
        <v>1</v>
      </c>
      <c r="J900" s="7">
        <f t="shared" si="216"/>
        <v>0</v>
      </c>
      <c r="K900" s="8">
        <f t="shared" si="217"/>
        <v>1</v>
      </c>
      <c r="L900" s="9">
        <f t="shared" si="218"/>
        <v>1</v>
      </c>
    </row>
    <row r="901" spans="1:12" x14ac:dyDescent="0.2">
      <c r="A901" s="39"/>
      <c r="B901" s="34"/>
      <c r="C901" s="39" t="s">
        <v>692</v>
      </c>
      <c r="D901" s="7">
        <v>0</v>
      </c>
      <c r="E901" s="8">
        <v>0</v>
      </c>
      <c r="F901" s="17">
        <f t="shared" si="214"/>
        <v>0</v>
      </c>
      <c r="G901" s="7">
        <v>0</v>
      </c>
      <c r="H901" s="8">
        <v>3</v>
      </c>
      <c r="I901" s="17">
        <f t="shared" si="215"/>
        <v>3</v>
      </c>
      <c r="J901" s="7">
        <f t="shared" si="216"/>
        <v>0</v>
      </c>
      <c r="K901" s="8">
        <f t="shared" si="217"/>
        <v>3</v>
      </c>
      <c r="L901" s="9">
        <f t="shared" si="218"/>
        <v>3</v>
      </c>
    </row>
    <row r="902" spans="1:12" x14ac:dyDescent="0.2">
      <c r="A902" s="39"/>
      <c r="B902" s="34"/>
      <c r="C902" s="39" t="s">
        <v>134</v>
      </c>
      <c r="D902" s="7">
        <v>0</v>
      </c>
      <c r="E902" s="8">
        <v>0</v>
      </c>
      <c r="F902" s="17">
        <f t="shared" si="214"/>
        <v>0</v>
      </c>
      <c r="G902" s="7">
        <v>1</v>
      </c>
      <c r="H902" s="8">
        <v>0</v>
      </c>
      <c r="I902" s="17">
        <f t="shared" si="215"/>
        <v>1</v>
      </c>
      <c r="J902" s="7">
        <f t="shared" si="216"/>
        <v>1</v>
      </c>
      <c r="K902" s="8">
        <f t="shared" si="217"/>
        <v>0</v>
      </c>
      <c r="L902" s="9">
        <f t="shared" si="218"/>
        <v>1</v>
      </c>
    </row>
    <row r="903" spans="1:12" x14ac:dyDescent="0.2">
      <c r="A903" s="39"/>
      <c r="B903" s="34"/>
      <c r="C903" s="39" t="s">
        <v>135</v>
      </c>
      <c r="D903" s="7">
        <v>12</v>
      </c>
      <c r="E903" s="8">
        <v>11</v>
      </c>
      <c r="F903" s="17">
        <f t="shared" si="214"/>
        <v>23</v>
      </c>
      <c r="G903" s="7">
        <v>3</v>
      </c>
      <c r="H903" s="8">
        <v>1</v>
      </c>
      <c r="I903" s="17">
        <f t="shared" si="215"/>
        <v>4</v>
      </c>
      <c r="J903" s="7">
        <f t="shared" si="216"/>
        <v>15</v>
      </c>
      <c r="K903" s="8">
        <f t="shared" si="217"/>
        <v>12</v>
      </c>
      <c r="L903" s="9">
        <f t="shared" si="218"/>
        <v>27</v>
      </c>
    </row>
    <row r="904" spans="1:12" x14ac:dyDescent="0.2">
      <c r="A904" s="39"/>
      <c r="B904" s="34"/>
      <c r="C904" s="39" t="s">
        <v>932</v>
      </c>
      <c r="D904" s="7">
        <v>1</v>
      </c>
      <c r="E904" s="8">
        <v>1</v>
      </c>
      <c r="F904" s="17">
        <f t="shared" si="214"/>
        <v>2</v>
      </c>
      <c r="G904" s="7">
        <v>0</v>
      </c>
      <c r="H904" s="8">
        <v>0</v>
      </c>
      <c r="I904" s="17">
        <f t="shared" si="215"/>
        <v>0</v>
      </c>
      <c r="J904" s="7">
        <f t="shared" si="216"/>
        <v>1</v>
      </c>
      <c r="K904" s="8">
        <f t="shared" si="217"/>
        <v>1</v>
      </c>
      <c r="L904" s="9">
        <f t="shared" si="218"/>
        <v>2</v>
      </c>
    </row>
    <row r="905" spans="1:12" x14ac:dyDescent="0.2">
      <c r="A905" s="39"/>
      <c r="B905" s="34"/>
      <c r="C905" s="39" t="s">
        <v>136</v>
      </c>
      <c r="D905" s="7">
        <v>30</v>
      </c>
      <c r="E905" s="8">
        <v>10</v>
      </c>
      <c r="F905" s="17">
        <f t="shared" si="214"/>
        <v>40</v>
      </c>
      <c r="G905" s="7">
        <v>3</v>
      </c>
      <c r="H905" s="8">
        <v>1</v>
      </c>
      <c r="I905" s="17">
        <f t="shared" si="215"/>
        <v>4</v>
      </c>
      <c r="J905" s="7">
        <f t="shared" si="216"/>
        <v>33</v>
      </c>
      <c r="K905" s="8">
        <f t="shared" si="217"/>
        <v>11</v>
      </c>
      <c r="L905" s="9">
        <f t="shared" si="218"/>
        <v>44</v>
      </c>
    </row>
    <row r="906" spans="1:12" x14ac:dyDescent="0.2">
      <c r="A906" s="39"/>
      <c r="B906" s="34"/>
      <c r="C906" s="39" t="s">
        <v>137</v>
      </c>
      <c r="D906" s="7">
        <v>3</v>
      </c>
      <c r="E906" s="8">
        <v>0</v>
      </c>
      <c r="F906" s="17">
        <f t="shared" si="214"/>
        <v>3</v>
      </c>
      <c r="G906" s="7">
        <v>6</v>
      </c>
      <c r="H906" s="8">
        <v>7</v>
      </c>
      <c r="I906" s="17">
        <f t="shared" si="215"/>
        <v>13</v>
      </c>
      <c r="J906" s="7">
        <f t="shared" si="216"/>
        <v>9</v>
      </c>
      <c r="K906" s="8">
        <f t="shared" si="217"/>
        <v>7</v>
      </c>
      <c r="L906" s="9">
        <f t="shared" si="218"/>
        <v>16</v>
      </c>
    </row>
    <row r="907" spans="1:12" x14ac:dyDescent="0.2">
      <c r="A907" s="39"/>
      <c r="B907" s="34"/>
      <c r="C907" s="39" t="s">
        <v>138</v>
      </c>
      <c r="D907" s="7">
        <v>10</v>
      </c>
      <c r="E907" s="8">
        <v>12</v>
      </c>
      <c r="F907" s="17">
        <f t="shared" si="214"/>
        <v>22</v>
      </c>
      <c r="G907" s="7">
        <v>7</v>
      </c>
      <c r="H907" s="8">
        <v>4</v>
      </c>
      <c r="I907" s="17">
        <f t="shared" si="215"/>
        <v>11</v>
      </c>
      <c r="J907" s="7">
        <f t="shared" si="216"/>
        <v>17</v>
      </c>
      <c r="K907" s="8">
        <f t="shared" si="217"/>
        <v>16</v>
      </c>
      <c r="L907" s="9">
        <f t="shared" si="218"/>
        <v>33</v>
      </c>
    </row>
    <row r="908" spans="1:12" ht="12" thickBot="1" x14ac:dyDescent="0.25">
      <c r="A908" s="52"/>
      <c r="B908" s="68"/>
      <c r="C908" s="52" t="s">
        <v>139</v>
      </c>
      <c r="D908" s="24">
        <v>12</v>
      </c>
      <c r="E908" s="25">
        <v>11</v>
      </c>
      <c r="F908" s="69">
        <f t="shared" si="214"/>
        <v>23</v>
      </c>
      <c r="G908" s="24">
        <v>26</v>
      </c>
      <c r="H908" s="25">
        <v>10</v>
      </c>
      <c r="I908" s="69">
        <f t="shared" si="215"/>
        <v>36</v>
      </c>
      <c r="J908" s="24">
        <f t="shared" si="216"/>
        <v>38</v>
      </c>
      <c r="K908" s="25">
        <f t="shared" si="217"/>
        <v>21</v>
      </c>
      <c r="L908" s="26">
        <f t="shared" si="218"/>
        <v>59</v>
      </c>
    </row>
    <row r="914" spans="1:12" ht="12" x14ac:dyDescent="0.2">
      <c r="A914" s="85" t="s">
        <v>109</v>
      </c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</row>
    <row r="915" spans="1:12" x14ac:dyDescent="0.2">
      <c r="A915" s="86" t="s">
        <v>116</v>
      </c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</row>
    <row r="916" spans="1:12" x14ac:dyDescent="0.2">
      <c r="A916" s="86" t="s">
        <v>1066</v>
      </c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</row>
    <row r="917" spans="1:12" ht="12" thickBot="1" x14ac:dyDescent="0.25"/>
    <row r="918" spans="1:12" x14ac:dyDescent="0.2">
      <c r="A918" s="113" t="s">
        <v>41</v>
      </c>
      <c r="B918" s="149"/>
      <c r="C918" s="151" t="s">
        <v>43</v>
      </c>
      <c r="D918" s="117" t="s">
        <v>355</v>
      </c>
      <c r="E918" s="118"/>
      <c r="F918" s="119"/>
      <c r="G918" s="117" t="s">
        <v>42</v>
      </c>
      <c r="H918" s="118"/>
      <c r="I918" s="119"/>
      <c r="J918" s="117" t="s">
        <v>2</v>
      </c>
      <c r="K918" s="118"/>
      <c r="L918" s="119"/>
    </row>
    <row r="919" spans="1:12" ht="12" thickBot="1" x14ac:dyDescent="0.25">
      <c r="A919" s="115"/>
      <c r="B919" s="150"/>
      <c r="C919" s="152"/>
      <c r="D919" s="153"/>
      <c r="E919" s="154"/>
      <c r="F919" s="155"/>
      <c r="G919" s="153"/>
      <c r="H919" s="154"/>
      <c r="I919" s="155"/>
      <c r="J919" s="153"/>
      <c r="K919" s="154"/>
      <c r="L919" s="155"/>
    </row>
    <row r="920" spans="1:12" x14ac:dyDescent="0.2">
      <c r="A920" s="115"/>
      <c r="B920" s="150"/>
      <c r="C920" s="152"/>
      <c r="D920" s="161" t="s">
        <v>44</v>
      </c>
      <c r="E920" s="157" t="s">
        <v>45</v>
      </c>
      <c r="F920" s="159" t="s">
        <v>2</v>
      </c>
      <c r="G920" s="161" t="s">
        <v>44</v>
      </c>
      <c r="H920" s="157" t="s">
        <v>45</v>
      </c>
      <c r="I920" s="159" t="s">
        <v>2</v>
      </c>
      <c r="J920" s="156" t="s">
        <v>44</v>
      </c>
      <c r="K920" s="157" t="s">
        <v>45</v>
      </c>
      <c r="L920" s="159" t="s">
        <v>2</v>
      </c>
    </row>
    <row r="921" spans="1:12" ht="12" thickBot="1" x14ac:dyDescent="0.25">
      <c r="A921" s="115"/>
      <c r="B921" s="150"/>
      <c r="C921" s="152"/>
      <c r="D921" s="162"/>
      <c r="E921" s="158"/>
      <c r="F921" s="160"/>
      <c r="G921" s="162"/>
      <c r="H921" s="158"/>
      <c r="I921" s="160"/>
      <c r="J921" s="136"/>
      <c r="K921" s="158"/>
      <c r="L921" s="160"/>
    </row>
    <row r="922" spans="1:12" x14ac:dyDescent="0.2">
      <c r="A922" s="35"/>
      <c r="B922" s="36"/>
      <c r="C922" s="35" t="s">
        <v>141</v>
      </c>
      <c r="D922" s="3">
        <v>0</v>
      </c>
      <c r="E922" s="4">
        <v>0</v>
      </c>
      <c r="F922" s="18">
        <f t="shared" ref="F922:F934" si="219">D922+E922</f>
        <v>0</v>
      </c>
      <c r="G922" s="3">
        <v>3</v>
      </c>
      <c r="H922" s="4">
        <v>2</v>
      </c>
      <c r="I922" s="18">
        <f t="shared" ref="I922:I934" si="220">G922+H922</f>
        <v>5</v>
      </c>
      <c r="J922" s="3">
        <f t="shared" ref="J922:J934" si="221">D922+G922</f>
        <v>3</v>
      </c>
      <c r="K922" s="4">
        <f t="shared" ref="K922:K934" si="222">E922+H922</f>
        <v>2</v>
      </c>
      <c r="L922" s="5">
        <f t="shared" ref="L922:L934" si="223">J922+K922</f>
        <v>5</v>
      </c>
    </row>
    <row r="923" spans="1:12" x14ac:dyDescent="0.2">
      <c r="A923" s="39"/>
      <c r="B923" s="34"/>
      <c r="C923" s="39" t="s">
        <v>142</v>
      </c>
      <c r="D923" s="7">
        <v>11</v>
      </c>
      <c r="E923" s="8">
        <v>10</v>
      </c>
      <c r="F923" s="17">
        <f t="shared" si="219"/>
        <v>21</v>
      </c>
      <c r="G923" s="7">
        <v>1</v>
      </c>
      <c r="H923" s="8">
        <v>0</v>
      </c>
      <c r="I923" s="17">
        <f t="shared" si="220"/>
        <v>1</v>
      </c>
      <c r="J923" s="7">
        <f t="shared" si="221"/>
        <v>12</v>
      </c>
      <c r="K923" s="8">
        <f t="shared" si="222"/>
        <v>10</v>
      </c>
      <c r="L923" s="9">
        <f t="shared" si="223"/>
        <v>22</v>
      </c>
    </row>
    <row r="924" spans="1:12" x14ac:dyDescent="0.2">
      <c r="A924" s="39"/>
      <c r="B924" s="34"/>
      <c r="C924" s="39" t="s">
        <v>143</v>
      </c>
      <c r="D924" s="7">
        <v>1</v>
      </c>
      <c r="E924" s="8">
        <v>0</v>
      </c>
      <c r="F924" s="17">
        <f t="shared" si="219"/>
        <v>1</v>
      </c>
      <c r="G924" s="7">
        <v>1</v>
      </c>
      <c r="H924" s="8">
        <v>0</v>
      </c>
      <c r="I924" s="17">
        <f t="shared" si="220"/>
        <v>1</v>
      </c>
      <c r="J924" s="7">
        <f t="shared" si="221"/>
        <v>2</v>
      </c>
      <c r="K924" s="8">
        <f t="shared" si="222"/>
        <v>0</v>
      </c>
      <c r="L924" s="9">
        <f t="shared" si="223"/>
        <v>2</v>
      </c>
    </row>
    <row r="925" spans="1:12" x14ac:dyDescent="0.2">
      <c r="A925" s="39"/>
      <c r="B925" s="34"/>
      <c r="C925" s="39" t="s">
        <v>144</v>
      </c>
      <c r="D925" s="7">
        <v>13</v>
      </c>
      <c r="E925" s="8">
        <v>11</v>
      </c>
      <c r="F925" s="17">
        <f t="shared" si="219"/>
        <v>24</v>
      </c>
      <c r="G925" s="7">
        <v>0</v>
      </c>
      <c r="H925" s="8">
        <v>0</v>
      </c>
      <c r="I925" s="17">
        <f t="shared" si="220"/>
        <v>0</v>
      </c>
      <c r="J925" s="7">
        <f t="shared" si="221"/>
        <v>13</v>
      </c>
      <c r="K925" s="8">
        <f t="shared" si="222"/>
        <v>11</v>
      </c>
      <c r="L925" s="9">
        <f t="shared" si="223"/>
        <v>24</v>
      </c>
    </row>
    <row r="926" spans="1:12" x14ac:dyDescent="0.2">
      <c r="A926" s="39"/>
      <c r="B926" s="34"/>
      <c r="C926" s="39" t="s">
        <v>145</v>
      </c>
      <c r="D926" s="7">
        <v>7</v>
      </c>
      <c r="E926" s="8">
        <v>0</v>
      </c>
      <c r="F926" s="17">
        <f t="shared" si="219"/>
        <v>7</v>
      </c>
      <c r="G926" s="7">
        <v>0</v>
      </c>
      <c r="H926" s="8">
        <v>1</v>
      </c>
      <c r="I926" s="17">
        <f t="shared" si="220"/>
        <v>1</v>
      </c>
      <c r="J926" s="7">
        <f t="shared" si="221"/>
        <v>7</v>
      </c>
      <c r="K926" s="8">
        <f t="shared" si="222"/>
        <v>1</v>
      </c>
      <c r="L926" s="9">
        <f t="shared" si="223"/>
        <v>8</v>
      </c>
    </row>
    <row r="927" spans="1:12" x14ac:dyDescent="0.2">
      <c r="A927" s="39"/>
      <c r="B927" s="34"/>
      <c r="C927" s="39" t="s">
        <v>146</v>
      </c>
      <c r="D927" s="7">
        <v>7</v>
      </c>
      <c r="E927" s="8">
        <v>1</v>
      </c>
      <c r="F927" s="17">
        <f t="shared" si="219"/>
        <v>8</v>
      </c>
      <c r="G927" s="7">
        <v>1</v>
      </c>
      <c r="H927" s="8">
        <v>0</v>
      </c>
      <c r="I927" s="17">
        <f t="shared" si="220"/>
        <v>1</v>
      </c>
      <c r="J927" s="7">
        <f t="shared" si="221"/>
        <v>8</v>
      </c>
      <c r="K927" s="8">
        <f t="shared" si="222"/>
        <v>1</v>
      </c>
      <c r="L927" s="9">
        <f t="shared" si="223"/>
        <v>9</v>
      </c>
    </row>
    <row r="928" spans="1:12" x14ac:dyDescent="0.2">
      <c r="A928" s="39"/>
      <c r="B928" s="34"/>
      <c r="C928" s="39" t="s">
        <v>147</v>
      </c>
      <c r="D928" s="7">
        <v>13</v>
      </c>
      <c r="E928" s="8">
        <v>10</v>
      </c>
      <c r="F928" s="17">
        <f t="shared" si="219"/>
        <v>23</v>
      </c>
      <c r="G928" s="7">
        <v>0</v>
      </c>
      <c r="H928" s="8">
        <v>0</v>
      </c>
      <c r="I928" s="17">
        <f t="shared" si="220"/>
        <v>0</v>
      </c>
      <c r="J928" s="7">
        <f t="shared" si="221"/>
        <v>13</v>
      </c>
      <c r="K928" s="8">
        <f t="shared" si="222"/>
        <v>10</v>
      </c>
      <c r="L928" s="9">
        <f t="shared" si="223"/>
        <v>23</v>
      </c>
    </row>
    <row r="929" spans="1:12" x14ac:dyDescent="0.2">
      <c r="A929" s="39"/>
      <c r="B929" s="34"/>
      <c r="C929" s="39" t="s">
        <v>148</v>
      </c>
      <c r="D929" s="7">
        <v>4</v>
      </c>
      <c r="E929" s="8">
        <v>1</v>
      </c>
      <c r="F929" s="17">
        <f t="shared" si="219"/>
        <v>5</v>
      </c>
      <c r="G929" s="7">
        <v>0</v>
      </c>
      <c r="H929" s="8">
        <v>0</v>
      </c>
      <c r="I929" s="17">
        <f t="shared" si="220"/>
        <v>0</v>
      </c>
      <c r="J929" s="7">
        <f t="shared" si="221"/>
        <v>4</v>
      </c>
      <c r="K929" s="8">
        <f t="shared" si="222"/>
        <v>1</v>
      </c>
      <c r="L929" s="9">
        <f t="shared" si="223"/>
        <v>5</v>
      </c>
    </row>
    <row r="930" spans="1:12" x14ac:dyDescent="0.2">
      <c r="A930" s="39"/>
      <c r="B930" s="34"/>
      <c r="C930" s="39" t="s">
        <v>149</v>
      </c>
      <c r="D930" s="7">
        <v>12</v>
      </c>
      <c r="E930" s="8">
        <v>4</v>
      </c>
      <c r="F930" s="17">
        <f t="shared" si="219"/>
        <v>16</v>
      </c>
      <c r="G930" s="7">
        <v>0</v>
      </c>
      <c r="H930" s="8">
        <v>1</v>
      </c>
      <c r="I930" s="17">
        <f t="shared" si="220"/>
        <v>1</v>
      </c>
      <c r="J930" s="7">
        <f t="shared" si="221"/>
        <v>12</v>
      </c>
      <c r="K930" s="8">
        <f t="shared" si="222"/>
        <v>5</v>
      </c>
      <c r="L930" s="9">
        <f t="shared" si="223"/>
        <v>17</v>
      </c>
    </row>
    <row r="931" spans="1:12" x14ac:dyDescent="0.2">
      <c r="A931" s="39"/>
      <c r="B931" s="34"/>
      <c r="C931" s="39" t="s">
        <v>150</v>
      </c>
      <c r="D931" s="7">
        <v>25</v>
      </c>
      <c r="E931" s="8">
        <v>8</v>
      </c>
      <c r="F931" s="17">
        <f t="shared" si="219"/>
        <v>33</v>
      </c>
      <c r="G931" s="7">
        <v>1</v>
      </c>
      <c r="H931" s="8">
        <v>1</v>
      </c>
      <c r="I931" s="17">
        <f t="shared" si="220"/>
        <v>2</v>
      </c>
      <c r="J931" s="7">
        <f t="shared" si="221"/>
        <v>26</v>
      </c>
      <c r="K931" s="8">
        <f t="shared" si="222"/>
        <v>9</v>
      </c>
      <c r="L931" s="9">
        <f t="shared" si="223"/>
        <v>35</v>
      </c>
    </row>
    <row r="932" spans="1:12" x14ac:dyDescent="0.2">
      <c r="A932" s="39"/>
      <c r="B932" s="34"/>
      <c r="C932" s="39" t="s">
        <v>933</v>
      </c>
      <c r="D932" s="7">
        <v>2</v>
      </c>
      <c r="E932" s="8">
        <v>1</v>
      </c>
      <c r="F932" s="17">
        <f t="shared" si="219"/>
        <v>3</v>
      </c>
      <c r="G932" s="7">
        <v>0</v>
      </c>
      <c r="H932" s="8">
        <v>0</v>
      </c>
      <c r="I932" s="17">
        <f t="shared" si="220"/>
        <v>0</v>
      </c>
      <c r="J932" s="7">
        <f t="shared" si="221"/>
        <v>2</v>
      </c>
      <c r="K932" s="8">
        <f t="shared" si="222"/>
        <v>1</v>
      </c>
      <c r="L932" s="9">
        <f t="shared" si="223"/>
        <v>3</v>
      </c>
    </row>
    <row r="933" spans="1:12" x14ac:dyDescent="0.2">
      <c r="A933" s="39"/>
      <c r="B933" s="34"/>
      <c r="C933" s="39" t="s">
        <v>934</v>
      </c>
      <c r="D933" s="7">
        <v>0</v>
      </c>
      <c r="E933" s="8">
        <v>0</v>
      </c>
      <c r="F933" s="17">
        <f t="shared" si="219"/>
        <v>0</v>
      </c>
      <c r="G933" s="7">
        <v>16</v>
      </c>
      <c r="H933" s="8">
        <v>1</v>
      </c>
      <c r="I933" s="17">
        <f t="shared" si="220"/>
        <v>17</v>
      </c>
      <c r="J933" s="7">
        <f t="shared" si="221"/>
        <v>16</v>
      </c>
      <c r="K933" s="8">
        <f t="shared" si="222"/>
        <v>1</v>
      </c>
      <c r="L933" s="9">
        <f t="shared" si="223"/>
        <v>17</v>
      </c>
    </row>
    <row r="934" spans="1:12" x14ac:dyDescent="0.2">
      <c r="A934" s="39"/>
      <c r="B934" s="34"/>
      <c r="C934" s="39" t="s">
        <v>935</v>
      </c>
      <c r="D934" s="7">
        <v>0</v>
      </c>
      <c r="E934" s="8">
        <v>0</v>
      </c>
      <c r="F934" s="17">
        <f t="shared" si="219"/>
        <v>0</v>
      </c>
      <c r="G934" s="7">
        <v>1</v>
      </c>
      <c r="H934" s="8">
        <v>1</v>
      </c>
      <c r="I934" s="17">
        <f t="shared" si="220"/>
        <v>2</v>
      </c>
      <c r="J934" s="7">
        <f t="shared" si="221"/>
        <v>1</v>
      </c>
      <c r="K934" s="8">
        <f t="shared" si="222"/>
        <v>1</v>
      </c>
      <c r="L934" s="9">
        <f t="shared" si="223"/>
        <v>2</v>
      </c>
    </row>
    <row r="935" spans="1:12" x14ac:dyDescent="0.2">
      <c r="A935" s="39"/>
      <c r="B935" s="34"/>
      <c r="C935" s="66" t="s">
        <v>2</v>
      </c>
      <c r="D935" s="21">
        <f t="shared" ref="D935:L935" si="224">SUM(D891:D934)</f>
        <v>380</v>
      </c>
      <c r="E935" s="22">
        <f t="shared" si="224"/>
        <v>169</v>
      </c>
      <c r="F935" s="67">
        <f t="shared" si="224"/>
        <v>549</v>
      </c>
      <c r="G935" s="21">
        <f t="shared" si="224"/>
        <v>179</v>
      </c>
      <c r="H935" s="22">
        <f t="shared" si="224"/>
        <v>165</v>
      </c>
      <c r="I935" s="67">
        <f t="shared" si="224"/>
        <v>344</v>
      </c>
      <c r="J935" s="21">
        <f t="shared" si="224"/>
        <v>559</v>
      </c>
      <c r="K935" s="22">
        <f t="shared" si="224"/>
        <v>334</v>
      </c>
      <c r="L935" s="23">
        <f t="shared" si="224"/>
        <v>893</v>
      </c>
    </row>
    <row r="936" spans="1:12" x14ac:dyDescent="0.2">
      <c r="A936" s="65" t="s">
        <v>195</v>
      </c>
      <c r="B936" s="42"/>
      <c r="C936" s="41"/>
      <c r="D936" s="44"/>
      <c r="E936" s="45"/>
      <c r="F936" s="47"/>
      <c r="G936" s="44"/>
      <c r="H936" s="45"/>
      <c r="I936" s="47"/>
      <c r="J936" s="44"/>
      <c r="K936" s="45"/>
      <c r="L936" s="46"/>
    </row>
    <row r="937" spans="1:12" x14ac:dyDescent="0.2">
      <c r="A937" s="39"/>
      <c r="B937" s="34"/>
      <c r="C937" s="39" t="s">
        <v>124</v>
      </c>
      <c r="D937" s="7">
        <v>23</v>
      </c>
      <c r="E937" s="8">
        <v>28</v>
      </c>
      <c r="F937" s="17">
        <f t="shared" ref="F937:F956" si="225">D937+E937</f>
        <v>51</v>
      </c>
      <c r="G937" s="7">
        <v>28</v>
      </c>
      <c r="H937" s="8">
        <v>13</v>
      </c>
      <c r="I937" s="17">
        <f t="shared" ref="I937:I956" si="226">G937+H937</f>
        <v>41</v>
      </c>
      <c r="J937" s="7">
        <f t="shared" ref="J937:J956" si="227">D937+G937</f>
        <v>51</v>
      </c>
      <c r="K937" s="8">
        <f t="shared" ref="K937:K956" si="228">E937+H937</f>
        <v>41</v>
      </c>
      <c r="L937" s="9">
        <f t="shared" ref="L937:L956" si="229">J937+K937</f>
        <v>92</v>
      </c>
    </row>
    <row r="938" spans="1:12" x14ac:dyDescent="0.2">
      <c r="A938" s="39"/>
      <c r="B938" s="34"/>
      <c r="C938" s="39" t="s">
        <v>3</v>
      </c>
      <c r="D938" s="7">
        <v>0</v>
      </c>
      <c r="E938" s="8">
        <v>0</v>
      </c>
      <c r="F938" s="17">
        <f t="shared" si="225"/>
        <v>0</v>
      </c>
      <c r="G938" s="7">
        <v>9</v>
      </c>
      <c r="H938" s="8">
        <v>27</v>
      </c>
      <c r="I938" s="17">
        <f t="shared" si="226"/>
        <v>36</v>
      </c>
      <c r="J938" s="7">
        <f t="shared" si="227"/>
        <v>9</v>
      </c>
      <c r="K938" s="8">
        <f t="shared" si="228"/>
        <v>27</v>
      </c>
      <c r="L938" s="9">
        <f t="shared" si="229"/>
        <v>36</v>
      </c>
    </row>
    <row r="939" spans="1:12" x14ac:dyDescent="0.2">
      <c r="A939" s="39"/>
      <c r="B939" s="34"/>
      <c r="C939" s="39" t="s">
        <v>125</v>
      </c>
      <c r="D939" s="7">
        <v>0</v>
      </c>
      <c r="E939" s="8">
        <v>0</v>
      </c>
      <c r="F939" s="17">
        <f t="shared" si="225"/>
        <v>0</v>
      </c>
      <c r="G939" s="7">
        <v>6</v>
      </c>
      <c r="H939" s="8">
        <v>5</v>
      </c>
      <c r="I939" s="17">
        <f t="shared" si="226"/>
        <v>11</v>
      </c>
      <c r="J939" s="7">
        <f t="shared" si="227"/>
        <v>6</v>
      </c>
      <c r="K939" s="8">
        <f t="shared" si="228"/>
        <v>5</v>
      </c>
      <c r="L939" s="9">
        <f t="shared" si="229"/>
        <v>11</v>
      </c>
    </row>
    <row r="940" spans="1:12" x14ac:dyDescent="0.2">
      <c r="A940" s="39"/>
      <c r="B940" s="34"/>
      <c r="C940" s="39" t="s">
        <v>126</v>
      </c>
      <c r="D940" s="7">
        <v>0</v>
      </c>
      <c r="E940" s="8">
        <v>0</v>
      </c>
      <c r="F940" s="17">
        <f t="shared" si="225"/>
        <v>0</v>
      </c>
      <c r="G940" s="7">
        <v>3</v>
      </c>
      <c r="H940" s="8">
        <v>1</v>
      </c>
      <c r="I940" s="17">
        <f t="shared" si="226"/>
        <v>4</v>
      </c>
      <c r="J940" s="7">
        <f t="shared" si="227"/>
        <v>3</v>
      </c>
      <c r="K940" s="8">
        <f t="shared" si="228"/>
        <v>1</v>
      </c>
      <c r="L940" s="9">
        <f t="shared" si="229"/>
        <v>4</v>
      </c>
    </row>
    <row r="941" spans="1:12" x14ac:dyDescent="0.2">
      <c r="A941" s="39"/>
      <c r="B941" s="34"/>
      <c r="C941" s="39" t="s">
        <v>127</v>
      </c>
      <c r="D941" s="7">
        <v>2</v>
      </c>
      <c r="E941" s="8">
        <v>0</v>
      </c>
      <c r="F941" s="17">
        <f t="shared" si="225"/>
        <v>2</v>
      </c>
      <c r="G941" s="7">
        <v>7</v>
      </c>
      <c r="H941" s="8">
        <v>54</v>
      </c>
      <c r="I941" s="17">
        <f t="shared" si="226"/>
        <v>61</v>
      </c>
      <c r="J941" s="7">
        <f t="shared" si="227"/>
        <v>9</v>
      </c>
      <c r="K941" s="8">
        <f t="shared" si="228"/>
        <v>54</v>
      </c>
      <c r="L941" s="9">
        <f t="shared" si="229"/>
        <v>63</v>
      </c>
    </row>
    <row r="942" spans="1:12" x14ac:dyDescent="0.2">
      <c r="A942" s="39"/>
      <c r="B942" s="34"/>
      <c r="C942" s="39" t="s">
        <v>128</v>
      </c>
      <c r="D942" s="7">
        <v>0</v>
      </c>
      <c r="E942" s="8">
        <v>0</v>
      </c>
      <c r="F942" s="17">
        <f t="shared" si="225"/>
        <v>0</v>
      </c>
      <c r="G942" s="7">
        <v>21</v>
      </c>
      <c r="H942" s="8">
        <v>21</v>
      </c>
      <c r="I942" s="17">
        <f t="shared" si="226"/>
        <v>42</v>
      </c>
      <c r="J942" s="7">
        <f t="shared" si="227"/>
        <v>21</v>
      </c>
      <c r="K942" s="8">
        <f t="shared" si="228"/>
        <v>21</v>
      </c>
      <c r="L942" s="9">
        <f t="shared" si="229"/>
        <v>42</v>
      </c>
    </row>
    <row r="943" spans="1:12" x14ac:dyDescent="0.2">
      <c r="A943" s="39"/>
      <c r="B943" s="34"/>
      <c r="C943" s="39" t="s">
        <v>931</v>
      </c>
      <c r="D943" s="7">
        <v>0</v>
      </c>
      <c r="E943" s="8">
        <v>0</v>
      </c>
      <c r="F943" s="17">
        <f t="shared" si="225"/>
        <v>0</v>
      </c>
      <c r="G943" s="7">
        <v>2</v>
      </c>
      <c r="H943" s="8">
        <v>3</v>
      </c>
      <c r="I943" s="17">
        <f t="shared" si="226"/>
        <v>5</v>
      </c>
      <c r="J943" s="7">
        <f t="shared" si="227"/>
        <v>2</v>
      </c>
      <c r="K943" s="8">
        <f t="shared" si="228"/>
        <v>3</v>
      </c>
      <c r="L943" s="9">
        <f t="shared" si="229"/>
        <v>5</v>
      </c>
    </row>
    <row r="944" spans="1:12" x14ac:dyDescent="0.2">
      <c r="A944" s="39"/>
      <c r="B944" s="34"/>
      <c r="C944" s="39" t="s">
        <v>130</v>
      </c>
      <c r="D944" s="7">
        <v>1</v>
      </c>
      <c r="E944" s="8">
        <v>0</v>
      </c>
      <c r="F944" s="17">
        <f t="shared" si="225"/>
        <v>1</v>
      </c>
      <c r="G944" s="7">
        <v>0</v>
      </c>
      <c r="H944" s="8">
        <v>0</v>
      </c>
      <c r="I944" s="17">
        <f t="shared" si="226"/>
        <v>0</v>
      </c>
      <c r="J944" s="7">
        <f t="shared" si="227"/>
        <v>1</v>
      </c>
      <c r="K944" s="8">
        <f t="shared" si="228"/>
        <v>0</v>
      </c>
      <c r="L944" s="9">
        <f t="shared" si="229"/>
        <v>1</v>
      </c>
    </row>
    <row r="945" spans="1:12" x14ac:dyDescent="0.2">
      <c r="A945" s="39"/>
      <c r="B945" s="34"/>
      <c r="C945" s="39" t="s">
        <v>131</v>
      </c>
      <c r="D945" s="7">
        <v>1</v>
      </c>
      <c r="E945" s="8">
        <v>0</v>
      </c>
      <c r="F945" s="17">
        <f t="shared" si="225"/>
        <v>1</v>
      </c>
      <c r="G945" s="7">
        <v>1</v>
      </c>
      <c r="H945" s="8">
        <v>0</v>
      </c>
      <c r="I945" s="17">
        <f t="shared" si="226"/>
        <v>1</v>
      </c>
      <c r="J945" s="7">
        <f t="shared" si="227"/>
        <v>2</v>
      </c>
      <c r="K945" s="8">
        <f t="shared" si="228"/>
        <v>0</v>
      </c>
      <c r="L945" s="9">
        <f t="shared" si="229"/>
        <v>2</v>
      </c>
    </row>
    <row r="946" spans="1:12" x14ac:dyDescent="0.2">
      <c r="A946" s="39"/>
      <c r="B946" s="34"/>
      <c r="C946" s="39" t="s">
        <v>135</v>
      </c>
      <c r="D946" s="7">
        <v>3</v>
      </c>
      <c r="E946" s="8">
        <v>2</v>
      </c>
      <c r="F946" s="17">
        <f t="shared" si="225"/>
        <v>5</v>
      </c>
      <c r="G946" s="7">
        <v>1</v>
      </c>
      <c r="H946" s="8">
        <v>4</v>
      </c>
      <c r="I946" s="17">
        <f t="shared" si="226"/>
        <v>5</v>
      </c>
      <c r="J946" s="7">
        <f t="shared" si="227"/>
        <v>4</v>
      </c>
      <c r="K946" s="8">
        <f t="shared" si="228"/>
        <v>6</v>
      </c>
      <c r="L946" s="9">
        <f t="shared" si="229"/>
        <v>10</v>
      </c>
    </row>
    <row r="947" spans="1:12" x14ac:dyDescent="0.2">
      <c r="A947" s="39"/>
      <c r="B947" s="34"/>
      <c r="C947" s="39" t="s">
        <v>932</v>
      </c>
      <c r="D947" s="7">
        <v>0</v>
      </c>
      <c r="E947" s="8">
        <v>1</v>
      </c>
      <c r="F947" s="17">
        <f t="shared" si="225"/>
        <v>1</v>
      </c>
      <c r="G947" s="7">
        <v>0</v>
      </c>
      <c r="H947" s="8">
        <v>0</v>
      </c>
      <c r="I947" s="17">
        <f t="shared" si="226"/>
        <v>0</v>
      </c>
      <c r="J947" s="7">
        <f t="shared" si="227"/>
        <v>0</v>
      </c>
      <c r="K947" s="8">
        <f t="shared" si="228"/>
        <v>1</v>
      </c>
      <c r="L947" s="9">
        <f t="shared" si="229"/>
        <v>1</v>
      </c>
    </row>
    <row r="948" spans="1:12" x14ac:dyDescent="0.2">
      <c r="A948" s="39"/>
      <c r="B948" s="34"/>
      <c r="C948" s="39" t="s">
        <v>136</v>
      </c>
      <c r="D948" s="7">
        <v>7</v>
      </c>
      <c r="E948" s="8">
        <v>6</v>
      </c>
      <c r="F948" s="17">
        <f t="shared" si="225"/>
        <v>13</v>
      </c>
      <c r="G948" s="7">
        <v>2</v>
      </c>
      <c r="H948" s="8">
        <v>0</v>
      </c>
      <c r="I948" s="17">
        <f t="shared" si="226"/>
        <v>2</v>
      </c>
      <c r="J948" s="7">
        <f t="shared" si="227"/>
        <v>9</v>
      </c>
      <c r="K948" s="8">
        <f t="shared" si="228"/>
        <v>6</v>
      </c>
      <c r="L948" s="9">
        <f t="shared" si="229"/>
        <v>15</v>
      </c>
    </row>
    <row r="949" spans="1:12" x14ac:dyDescent="0.2">
      <c r="A949" s="39"/>
      <c r="B949" s="34"/>
      <c r="C949" s="39" t="s">
        <v>137</v>
      </c>
      <c r="D949" s="7">
        <v>4</v>
      </c>
      <c r="E949" s="8">
        <v>0</v>
      </c>
      <c r="F949" s="17">
        <f t="shared" si="225"/>
        <v>4</v>
      </c>
      <c r="G949" s="7">
        <v>1</v>
      </c>
      <c r="H949" s="8">
        <v>2</v>
      </c>
      <c r="I949" s="17">
        <f t="shared" si="226"/>
        <v>3</v>
      </c>
      <c r="J949" s="7">
        <f t="shared" si="227"/>
        <v>5</v>
      </c>
      <c r="K949" s="8">
        <f t="shared" si="228"/>
        <v>2</v>
      </c>
      <c r="L949" s="9">
        <f t="shared" si="229"/>
        <v>7</v>
      </c>
    </row>
    <row r="950" spans="1:12" x14ac:dyDescent="0.2">
      <c r="A950" s="39"/>
      <c r="B950" s="34"/>
      <c r="C950" s="39" t="s">
        <v>138</v>
      </c>
      <c r="D950" s="7">
        <v>3</v>
      </c>
      <c r="E950" s="8">
        <v>0</v>
      </c>
      <c r="F950" s="17">
        <f t="shared" si="225"/>
        <v>3</v>
      </c>
      <c r="G950" s="7">
        <v>1</v>
      </c>
      <c r="H950" s="8">
        <v>1</v>
      </c>
      <c r="I950" s="17">
        <f t="shared" si="226"/>
        <v>2</v>
      </c>
      <c r="J950" s="7">
        <f t="shared" si="227"/>
        <v>4</v>
      </c>
      <c r="K950" s="8">
        <f t="shared" si="228"/>
        <v>1</v>
      </c>
      <c r="L950" s="9">
        <f t="shared" si="229"/>
        <v>5</v>
      </c>
    </row>
    <row r="951" spans="1:12" x14ac:dyDescent="0.2">
      <c r="A951" s="39"/>
      <c r="B951" s="34"/>
      <c r="C951" s="39" t="s">
        <v>139</v>
      </c>
      <c r="D951" s="7">
        <v>3</v>
      </c>
      <c r="E951" s="8">
        <v>0</v>
      </c>
      <c r="F951" s="17">
        <f t="shared" si="225"/>
        <v>3</v>
      </c>
      <c r="G951" s="7">
        <v>5</v>
      </c>
      <c r="H951" s="8">
        <v>1</v>
      </c>
      <c r="I951" s="17">
        <f t="shared" si="226"/>
        <v>6</v>
      </c>
      <c r="J951" s="7">
        <f t="shared" si="227"/>
        <v>8</v>
      </c>
      <c r="K951" s="8">
        <f t="shared" si="228"/>
        <v>1</v>
      </c>
      <c r="L951" s="9">
        <f t="shared" si="229"/>
        <v>9</v>
      </c>
    </row>
    <row r="952" spans="1:12" x14ac:dyDescent="0.2">
      <c r="A952" s="39"/>
      <c r="B952" s="34"/>
      <c r="C952" s="39" t="s">
        <v>140</v>
      </c>
      <c r="D952" s="7">
        <v>19</v>
      </c>
      <c r="E952" s="8">
        <v>6</v>
      </c>
      <c r="F952" s="17">
        <f t="shared" si="225"/>
        <v>25</v>
      </c>
      <c r="G952" s="7">
        <v>15</v>
      </c>
      <c r="H952" s="8">
        <v>2</v>
      </c>
      <c r="I952" s="17">
        <f t="shared" si="226"/>
        <v>17</v>
      </c>
      <c r="J952" s="7">
        <f t="shared" si="227"/>
        <v>34</v>
      </c>
      <c r="K952" s="8">
        <f t="shared" si="228"/>
        <v>8</v>
      </c>
      <c r="L952" s="9">
        <f t="shared" si="229"/>
        <v>42</v>
      </c>
    </row>
    <row r="953" spans="1:12" x14ac:dyDescent="0.2">
      <c r="A953" s="39"/>
      <c r="B953" s="34"/>
      <c r="C953" s="39" t="s">
        <v>141</v>
      </c>
      <c r="D953" s="7">
        <v>0</v>
      </c>
      <c r="E953" s="8">
        <v>0</v>
      </c>
      <c r="F953" s="17">
        <f t="shared" si="225"/>
        <v>0</v>
      </c>
      <c r="G953" s="7">
        <v>1</v>
      </c>
      <c r="H953" s="8">
        <v>1</v>
      </c>
      <c r="I953" s="17">
        <f t="shared" si="226"/>
        <v>2</v>
      </c>
      <c r="J953" s="7">
        <f t="shared" si="227"/>
        <v>1</v>
      </c>
      <c r="K953" s="8">
        <f t="shared" si="228"/>
        <v>1</v>
      </c>
      <c r="L953" s="9">
        <f t="shared" si="229"/>
        <v>2</v>
      </c>
    </row>
    <row r="954" spans="1:12" x14ac:dyDescent="0.2">
      <c r="A954" s="39"/>
      <c r="B954" s="34"/>
      <c r="C954" s="39" t="s">
        <v>142</v>
      </c>
      <c r="D954" s="7">
        <v>2</v>
      </c>
      <c r="E954" s="8">
        <v>0</v>
      </c>
      <c r="F954" s="17">
        <f t="shared" si="225"/>
        <v>2</v>
      </c>
      <c r="G954" s="7">
        <v>1</v>
      </c>
      <c r="H954" s="8">
        <v>0</v>
      </c>
      <c r="I954" s="17">
        <f t="shared" si="226"/>
        <v>1</v>
      </c>
      <c r="J954" s="7">
        <f t="shared" si="227"/>
        <v>3</v>
      </c>
      <c r="K954" s="8">
        <f t="shared" si="228"/>
        <v>0</v>
      </c>
      <c r="L954" s="9">
        <f t="shared" si="229"/>
        <v>3</v>
      </c>
    </row>
    <row r="955" spans="1:12" x14ac:dyDescent="0.2">
      <c r="A955" s="39"/>
      <c r="B955" s="34"/>
      <c r="C955" s="39" t="s">
        <v>144</v>
      </c>
      <c r="D955" s="7">
        <v>8</v>
      </c>
      <c r="E955" s="8">
        <v>4</v>
      </c>
      <c r="F955" s="17">
        <f t="shared" si="225"/>
        <v>12</v>
      </c>
      <c r="G955" s="7">
        <v>0</v>
      </c>
      <c r="H955" s="8">
        <v>0</v>
      </c>
      <c r="I955" s="17">
        <f t="shared" si="226"/>
        <v>0</v>
      </c>
      <c r="J955" s="7">
        <f t="shared" si="227"/>
        <v>8</v>
      </c>
      <c r="K955" s="8">
        <f t="shared" si="228"/>
        <v>4</v>
      </c>
      <c r="L955" s="9">
        <f t="shared" si="229"/>
        <v>12</v>
      </c>
    </row>
    <row r="956" spans="1:12" ht="12" thickBot="1" x14ac:dyDescent="0.25">
      <c r="A956" s="52"/>
      <c r="B956" s="68"/>
      <c r="C956" s="52" t="s">
        <v>145</v>
      </c>
      <c r="D956" s="24">
        <v>2</v>
      </c>
      <c r="E956" s="25">
        <v>0</v>
      </c>
      <c r="F956" s="69">
        <f t="shared" si="225"/>
        <v>2</v>
      </c>
      <c r="G956" s="24">
        <v>0</v>
      </c>
      <c r="H956" s="25">
        <v>0</v>
      </c>
      <c r="I956" s="69">
        <f t="shared" si="226"/>
        <v>0</v>
      </c>
      <c r="J956" s="24">
        <f t="shared" si="227"/>
        <v>2</v>
      </c>
      <c r="K956" s="25">
        <f t="shared" si="228"/>
        <v>0</v>
      </c>
      <c r="L956" s="26">
        <f t="shared" si="229"/>
        <v>2</v>
      </c>
    </row>
    <row r="962" spans="1:12" ht="12" x14ac:dyDescent="0.2">
      <c r="A962" s="85" t="s">
        <v>109</v>
      </c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</row>
    <row r="963" spans="1:12" x14ac:dyDescent="0.2">
      <c r="A963" s="86" t="s">
        <v>116</v>
      </c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</row>
    <row r="964" spans="1:12" x14ac:dyDescent="0.2">
      <c r="A964" s="86" t="s">
        <v>1066</v>
      </c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</row>
    <row r="965" spans="1:12" ht="12" thickBot="1" x14ac:dyDescent="0.25"/>
    <row r="966" spans="1:12" x14ac:dyDescent="0.2">
      <c r="A966" s="113" t="s">
        <v>41</v>
      </c>
      <c r="B966" s="149"/>
      <c r="C966" s="151" t="s">
        <v>43</v>
      </c>
      <c r="D966" s="117" t="s">
        <v>355</v>
      </c>
      <c r="E966" s="118"/>
      <c r="F966" s="119"/>
      <c r="G966" s="117" t="s">
        <v>42</v>
      </c>
      <c r="H966" s="118"/>
      <c r="I966" s="119"/>
      <c r="J966" s="117" t="s">
        <v>2</v>
      </c>
      <c r="K966" s="118"/>
      <c r="L966" s="119"/>
    </row>
    <row r="967" spans="1:12" ht="12" thickBot="1" x14ac:dyDescent="0.25">
      <c r="A967" s="115"/>
      <c r="B967" s="150"/>
      <c r="C967" s="152"/>
      <c r="D967" s="153"/>
      <c r="E967" s="154"/>
      <c r="F967" s="155"/>
      <c r="G967" s="153"/>
      <c r="H967" s="154"/>
      <c r="I967" s="155"/>
      <c r="J967" s="153"/>
      <c r="K967" s="154"/>
      <c r="L967" s="155"/>
    </row>
    <row r="968" spans="1:12" x14ac:dyDescent="0.2">
      <c r="A968" s="115"/>
      <c r="B968" s="150"/>
      <c r="C968" s="152"/>
      <c r="D968" s="161" t="s">
        <v>44</v>
      </c>
      <c r="E968" s="157" t="s">
        <v>45</v>
      </c>
      <c r="F968" s="159" t="s">
        <v>2</v>
      </c>
      <c r="G968" s="161" t="s">
        <v>44</v>
      </c>
      <c r="H968" s="157" t="s">
        <v>45</v>
      </c>
      <c r="I968" s="159" t="s">
        <v>2</v>
      </c>
      <c r="J968" s="156" t="s">
        <v>44</v>
      </c>
      <c r="K968" s="157" t="s">
        <v>45</v>
      </c>
      <c r="L968" s="159" t="s">
        <v>2</v>
      </c>
    </row>
    <row r="969" spans="1:12" ht="12" thickBot="1" x14ac:dyDescent="0.25">
      <c r="A969" s="115"/>
      <c r="B969" s="150"/>
      <c r="C969" s="152"/>
      <c r="D969" s="162"/>
      <c r="E969" s="158"/>
      <c r="F969" s="160"/>
      <c r="G969" s="162"/>
      <c r="H969" s="158"/>
      <c r="I969" s="160"/>
      <c r="J969" s="136"/>
      <c r="K969" s="158"/>
      <c r="L969" s="160"/>
    </row>
    <row r="970" spans="1:12" x14ac:dyDescent="0.2">
      <c r="A970" s="35"/>
      <c r="B970" s="36"/>
      <c r="C970" s="35" t="s">
        <v>146</v>
      </c>
      <c r="D970" s="3">
        <v>2</v>
      </c>
      <c r="E970" s="4">
        <v>3</v>
      </c>
      <c r="F970" s="18">
        <f t="shared" ref="F970:F975" si="230">D970+E970</f>
        <v>5</v>
      </c>
      <c r="G970" s="3">
        <v>0</v>
      </c>
      <c r="H970" s="4">
        <v>1</v>
      </c>
      <c r="I970" s="18">
        <f t="shared" ref="I970:I975" si="231">G970+H970</f>
        <v>1</v>
      </c>
      <c r="J970" s="3">
        <f t="shared" ref="J970:K975" si="232">D970+G970</f>
        <v>2</v>
      </c>
      <c r="K970" s="4">
        <f t="shared" si="232"/>
        <v>4</v>
      </c>
      <c r="L970" s="5">
        <f t="shared" ref="L970:L975" si="233">J970+K970</f>
        <v>6</v>
      </c>
    </row>
    <row r="971" spans="1:12" x14ac:dyDescent="0.2">
      <c r="A971" s="39"/>
      <c r="B971" s="34"/>
      <c r="C971" s="39" t="s">
        <v>147</v>
      </c>
      <c r="D971" s="7">
        <v>3</v>
      </c>
      <c r="E971" s="8">
        <v>6</v>
      </c>
      <c r="F971" s="17">
        <f t="shared" si="230"/>
        <v>9</v>
      </c>
      <c r="G971" s="7">
        <v>0</v>
      </c>
      <c r="H971" s="8">
        <v>0</v>
      </c>
      <c r="I971" s="17">
        <f t="shared" si="231"/>
        <v>0</v>
      </c>
      <c r="J971" s="7">
        <f t="shared" si="232"/>
        <v>3</v>
      </c>
      <c r="K971" s="8">
        <f t="shared" si="232"/>
        <v>6</v>
      </c>
      <c r="L971" s="9">
        <f t="shared" si="233"/>
        <v>9</v>
      </c>
    </row>
    <row r="972" spans="1:12" x14ac:dyDescent="0.2">
      <c r="A972" s="39"/>
      <c r="B972" s="34"/>
      <c r="C972" s="39" t="s">
        <v>148</v>
      </c>
      <c r="D972" s="7">
        <v>1</v>
      </c>
      <c r="E972" s="8">
        <v>4</v>
      </c>
      <c r="F972" s="17">
        <f t="shared" si="230"/>
        <v>5</v>
      </c>
      <c r="G972" s="7">
        <v>0</v>
      </c>
      <c r="H972" s="8">
        <v>0</v>
      </c>
      <c r="I972" s="17">
        <f t="shared" si="231"/>
        <v>0</v>
      </c>
      <c r="J972" s="7">
        <f t="shared" si="232"/>
        <v>1</v>
      </c>
      <c r="K972" s="8">
        <f t="shared" si="232"/>
        <v>4</v>
      </c>
      <c r="L972" s="9">
        <f t="shared" si="233"/>
        <v>5</v>
      </c>
    </row>
    <row r="973" spans="1:12" x14ac:dyDescent="0.2">
      <c r="A973" s="39"/>
      <c r="B973" s="34"/>
      <c r="C973" s="39" t="s">
        <v>149</v>
      </c>
      <c r="D973" s="7">
        <v>1</v>
      </c>
      <c r="E973" s="8">
        <v>2</v>
      </c>
      <c r="F973" s="17">
        <f t="shared" si="230"/>
        <v>3</v>
      </c>
      <c r="G973" s="7">
        <v>1</v>
      </c>
      <c r="H973" s="8">
        <v>0</v>
      </c>
      <c r="I973" s="17">
        <f t="shared" si="231"/>
        <v>1</v>
      </c>
      <c r="J973" s="7">
        <f t="shared" si="232"/>
        <v>2</v>
      </c>
      <c r="K973" s="8">
        <f t="shared" si="232"/>
        <v>2</v>
      </c>
      <c r="L973" s="9">
        <f t="shared" si="233"/>
        <v>4</v>
      </c>
    </row>
    <row r="974" spans="1:12" x14ac:dyDescent="0.2">
      <c r="A974" s="39"/>
      <c r="B974" s="34"/>
      <c r="C974" s="39" t="s">
        <v>150</v>
      </c>
      <c r="D974" s="7">
        <v>5</v>
      </c>
      <c r="E974" s="8">
        <v>2</v>
      </c>
      <c r="F974" s="17">
        <f t="shared" si="230"/>
        <v>7</v>
      </c>
      <c r="G974" s="7">
        <v>1</v>
      </c>
      <c r="H974" s="8">
        <v>0</v>
      </c>
      <c r="I974" s="17">
        <f t="shared" si="231"/>
        <v>1</v>
      </c>
      <c r="J974" s="7">
        <f t="shared" si="232"/>
        <v>6</v>
      </c>
      <c r="K974" s="8">
        <f t="shared" si="232"/>
        <v>2</v>
      </c>
      <c r="L974" s="9">
        <f t="shared" si="233"/>
        <v>8</v>
      </c>
    </row>
    <row r="975" spans="1:12" x14ac:dyDescent="0.2">
      <c r="A975" s="39"/>
      <c r="B975" s="34"/>
      <c r="C975" s="39" t="s">
        <v>934</v>
      </c>
      <c r="D975" s="7">
        <v>0</v>
      </c>
      <c r="E975" s="8">
        <v>0</v>
      </c>
      <c r="F975" s="17">
        <f t="shared" si="230"/>
        <v>0</v>
      </c>
      <c r="G975" s="7">
        <v>3</v>
      </c>
      <c r="H975" s="8">
        <v>0</v>
      </c>
      <c r="I975" s="17">
        <f t="shared" si="231"/>
        <v>3</v>
      </c>
      <c r="J975" s="7">
        <f t="shared" si="232"/>
        <v>3</v>
      </c>
      <c r="K975" s="8">
        <f t="shared" si="232"/>
        <v>0</v>
      </c>
      <c r="L975" s="9">
        <f t="shared" si="233"/>
        <v>3</v>
      </c>
    </row>
    <row r="976" spans="1:12" x14ac:dyDescent="0.2">
      <c r="A976" s="39"/>
      <c r="B976" s="34"/>
      <c r="C976" s="66" t="s">
        <v>2</v>
      </c>
      <c r="D976" s="21">
        <f t="shared" ref="D976:L976" si="234">SUM(D936:D975)</f>
        <v>90</v>
      </c>
      <c r="E976" s="22">
        <f t="shared" si="234"/>
        <v>64</v>
      </c>
      <c r="F976" s="67">
        <f t="shared" si="234"/>
        <v>154</v>
      </c>
      <c r="G976" s="21">
        <f t="shared" si="234"/>
        <v>109</v>
      </c>
      <c r="H976" s="22">
        <f t="shared" si="234"/>
        <v>136</v>
      </c>
      <c r="I976" s="67">
        <f t="shared" si="234"/>
        <v>245</v>
      </c>
      <c r="J976" s="21">
        <f t="shared" si="234"/>
        <v>199</v>
      </c>
      <c r="K976" s="22">
        <f t="shared" si="234"/>
        <v>200</v>
      </c>
      <c r="L976" s="23">
        <f t="shared" si="234"/>
        <v>399</v>
      </c>
    </row>
    <row r="977" spans="1:12" x14ac:dyDescent="0.2">
      <c r="A977" s="65" t="s">
        <v>196</v>
      </c>
      <c r="B977" s="42"/>
      <c r="C977" s="41"/>
      <c r="D977" s="44"/>
      <c r="E977" s="45"/>
      <c r="F977" s="47"/>
      <c r="G977" s="44"/>
      <c r="H977" s="45"/>
      <c r="I977" s="47"/>
      <c r="J977" s="44"/>
      <c r="K977" s="45"/>
      <c r="L977" s="46"/>
    </row>
    <row r="978" spans="1:12" x14ac:dyDescent="0.2">
      <c r="A978" s="39"/>
      <c r="B978" s="34"/>
      <c r="C978" s="39" t="s">
        <v>124</v>
      </c>
      <c r="D978" s="7">
        <v>0</v>
      </c>
      <c r="E978" s="8">
        <v>1</v>
      </c>
      <c r="F978" s="17">
        <f t="shared" ref="F978:F988" si="235">D978+E978</f>
        <v>1</v>
      </c>
      <c r="G978" s="7">
        <v>2</v>
      </c>
      <c r="H978" s="8">
        <v>0</v>
      </c>
      <c r="I978" s="17">
        <f t="shared" ref="I978:I988" si="236">G978+H978</f>
        <v>2</v>
      </c>
      <c r="J978" s="7">
        <f t="shared" ref="J978:J988" si="237">D978+G978</f>
        <v>2</v>
      </c>
      <c r="K978" s="8">
        <f t="shared" ref="K978:K988" si="238">E978+H978</f>
        <v>1</v>
      </c>
      <c r="L978" s="9">
        <f t="shared" ref="L978:L988" si="239">J978+K978</f>
        <v>3</v>
      </c>
    </row>
    <row r="979" spans="1:12" x14ac:dyDescent="0.2">
      <c r="A979" s="39"/>
      <c r="B979" s="34"/>
      <c r="C979" s="39" t="s">
        <v>3</v>
      </c>
      <c r="D979" s="7">
        <v>0</v>
      </c>
      <c r="E979" s="8">
        <v>0</v>
      </c>
      <c r="F979" s="17">
        <f t="shared" si="235"/>
        <v>0</v>
      </c>
      <c r="G979" s="7">
        <v>1</v>
      </c>
      <c r="H979" s="8">
        <v>17</v>
      </c>
      <c r="I979" s="17">
        <f t="shared" si="236"/>
        <v>18</v>
      </c>
      <c r="J979" s="7">
        <f t="shared" si="237"/>
        <v>1</v>
      </c>
      <c r="K979" s="8">
        <f t="shared" si="238"/>
        <v>17</v>
      </c>
      <c r="L979" s="9">
        <f t="shared" si="239"/>
        <v>18</v>
      </c>
    </row>
    <row r="980" spans="1:12" x14ac:dyDescent="0.2">
      <c r="A980" s="39"/>
      <c r="B980" s="34"/>
      <c r="C980" s="39" t="s">
        <v>125</v>
      </c>
      <c r="D980" s="7">
        <v>0</v>
      </c>
      <c r="E980" s="8">
        <v>0</v>
      </c>
      <c r="F980" s="17">
        <f t="shared" si="235"/>
        <v>0</v>
      </c>
      <c r="G980" s="7">
        <v>1</v>
      </c>
      <c r="H980" s="8">
        <v>4</v>
      </c>
      <c r="I980" s="17">
        <f t="shared" si="236"/>
        <v>5</v>
      </c>
      <c r="J980" s="7">
        <f t="shared" si="237"/>
        <v>1</v>
      </c>
      <c r="K980" s="8">
        <f t="shared" si="238"/>
        <v>4</v>
      </c>
      <c r="L980" s="9">
        <f t="shared" si="239"/>
        <v>5</v>
      </c>
    </row>
    <row r="981" spans="1:12" x14ac:dyDescent="0.2">
      <c r="A981" s="39"/>
      <c r="B981" s="34"/>
      <c r="C981" s="39" t="s">
        <v>127</v>
      </c>
      <c r="D981" s="7">
        <v>0</v>
      </c>
      <c r="E981" s="8">
        <v>0</v>
      </c>
      <c r="F981" s="17">
        <f t="shared" si="235"/>
        <v>0</v>
      </c>
      <c r="G981" s="7">
        <v>1</v>
      </c>
      <c r="H981" s="8">
        <v>0</v>
      </c>
      <c r="I981" s="17">
        <f t="shared" si="236"/>
        <v>1</v>
      </c>
      <c r="J981" s="7">
        <f t="shared" si="237"/>
        <v>1</v>
      </c>
      <c r="K981" s="8">
        <f t="shared" si="238"/>
        <v>0</v>
      </c>
      <c r="L981" s="9">
        <f t="shared" si="239"/>
        <v>1</v>
      </c>
    </row>
    <row r="982" spans="1:12" x14ac:dyDescent="0.2">
      <c r="A982" s="39"/>
      <c r="B982" s="34"/>
      <c r="C982" s="39" t="s">
        <v>128</v>
      </c>
      <c r="D982" s="7">
        <v>0</v>
      </c>
      <c r="E982" s="8">
        <v>0</v>
      </c>
      <c r="F982" s="17">
        <f t="shared" si="235"/>
        <v>0</v>
      </c>
      <c r="G982" s="7">
        <v>4</v>
      </c>
      <c r="H982" s="8">
        <v>11</v>
      </c>
      <c r="I982" s="17">
        <f t="shared" si="236"/>
        <v>15</v>
      </c>
      <c r="J982" s="7">
        <f t="shared" si="237"/>
        <v>4</v>
      </c>
      <c r="K982" s="8">
        <f t="shared" si="238"/>
        <v>11</v>
      </c>
      <c r="L982" s="9">
        <f t="shared" si="239"/>
        <v>15</v>
      </c>
    </row>
    <row r="983" spans="1:12" x14ac:dyDescent="0.2">
      <c r="A983" s="39"/>
      <c r="B983" s="34"/>
      <c r="C983" s="39" t="s">
        <v>131</v>
      </c>
      <c r="D983" s="7">
        <v>1</v>
      </c>
      <c r="E983" s="8">
        <v>0</v>
      </c>
      <c r="F983" s="17">
        <f t="shared" si="235"/>
        <v>1</v>
      </c>
      <c r="G983" s="7">
        <v>0</v>
      </c>
      <c r="H983" s="8">
        <v>0</v>
      </c>
      <c r="I983" s="17">
        <f t="shared" si="236"/>
        <v>0</v>
      </c>
      <c r="J983" s="7">
        <f t="shared" si="237"/>
        <v>1</v>
      </c>
      <c r="K983" s="8">
        <f t="shared" si="238"/>
        <v>0</v>
      </c>
      <c r="L983" s="9">
        <f t="shared" si="239"/>
        <v>1</v>
      </c>
    </row>
    <row r="984" spans="1:12" x14ac:dyDescent="0.2">
      <c r="A984" s="39"/>
      <c r="B984" s="34"/>
      <c r="C984" s="39" t="s">
        <v>692</v>
      </c>
      <c r="D984" s="7">
        <v>0</v>
      </c>
      <c r="E984" s="8">
        <v>0</v>
      </c>
      <c r="F984" s="17">
        <f t="shared" si="235"/>
        <v>0</v>
      </c>
      <c r="G984" s="7">
        <v>1</v>
      </c>
      <c r="H984" s="8">
        <v>0</v>
      </c>
      <c r="I984" s="17">
        <f t="shared" si="236"/>
        <v>1</v>
      </c>
      <c r="J984" s="7">
        <f t="shared" si="237"/>
        <v>1</v>
      </c>
      <c r="K984" s="8">
        <f t="shared" si="238"/>
        <v>0</v>
      </c>
      <c r="L984" s="9">
        <f t="shared" si="239"/>
        <v>1</v>
      </c>
    </row>
    <row r="985" spans="1:12" x14ac:dyDescent="0.2">
      <c r="A985" s="39"/>
      <c r="B985" s="34"/>
      <c r="C985" s="39" t="s">
        <v>135</v>
      </c>
      <c r="D985" s="7">
        <v>1</v>
      </c>
      <c r="E985" s="8">
        <v>0</v>
      </c>
      <c r="F985" s="17">
        <f t="shared" si="235"/>
        <v>1</v>
      </c>
      <c r="G985" s="7">
        <v>0</v>
      </c>
      <c r="H985" s="8">
        <v>0</v>
      </c>
      <c r="I985" s="17">
        <f t="shared" si="236"/>
        <v>0</v>
      </c>
      <c r="J985" s="7">
        <f t="shared" si="237"/>
        <v>1</v>
      </c>
      <c r="K985" s="8">
        <f t="shared" si="238"/>
        <v>0</v>
      </c>
      <c r="L985" s="9">
        <f t="shared" si="239"/>
        <v>1</v>
      </c>
    </row>
    <row r="986" spans="1:12" x14ac:dyDescent="0.2">
      <c r="A986" s="39"/>
      <c r="B986" s="34"/>
      <c r="C986" s="39" t="s">
        <v>136</v>
      </c>
      <c r="D986" s="7">
        <v>1</v>
      </c>
      <c r="E986" s="8">
        <v>0</v>
      </c>
      <c r="F986" s="17">
        <f t="shared" si="235"/>
        <v>1</v>
      </c>
      <c r="G986" s="7">
        <v>0</v>
      </c>
      <c r="H986" s="8">
        <v>0</v>
      </c>
      <c r="I986" s="17">
        <f t="shared" si="236"/>
        <v>0</v>
      </c>
      <c r="J986" s="7">
        <f t="shared" si="237"/>
        <v>1</v>
      </c>
      <c r="K986" s="8">
        <f t="shared" si="238"/>
        <v>0</v>
      </c>
      <c r="L986" s="9">
        <f t="shared" si="239"/>
        <v>1</v>
      </c>
    </row>
    <row r="987" spans="1:12" x14ac:dyDescent="0.2">
      <c r="A987" s="39"/>
      <c r="B987" s="34"/>
      <c r="C987" s="39" t="s">
        <v>138</v>
      </c>
      <c r="D987" s="7">
        <v>1</v>
      </c>
      <c r="E987" s="8">
        <v>1</v>
      </c>
      <c r="F987" s="17">
        <f t="shared" si="235"/>
        <v>2</v>
      </c>
      <c r="G987" s="7">
        <v>1</v>
      </c>
      <c r="H987" s="8">
        <v>0</v>
      </c>
      <c r="I987" s="17">
        <f t="shared" si="236"/>
        <v>1</v>
      </c>
      <c r="J987" s="7">
        <f t="shared" si="237"/>
        <v>2</v>
      </c>
      <c r="K987" s="8">
        <f t="shared" si="238"/>
        <v>1</v>
      </c>
      <c r="L987" s="9">
        <f t="shared" si="239"/>
        <v>3</v>
      </c>
    </row>
    <row r="988" spans="1:12" x14ac:dyDescent="0.2">
      <c r="A988" s="39"/>
      <c r="B988" s="34"/>
      <c r="C988" s="39" t="s">
        <v>139</v>
      </c>
      <c r="D988" s="7">
        <v>0</v>
      </c>
      <c r="E988" s="8">
        <v>7</v>
      </c>
      <c r="F988" s="17">
        <f t="shared" si="235"/>
        <v>7</v>
      </c>
      <c r="G988" s="7">
        <v>1</v>
      </c>
      <c r="H988" s="8">
        <v>4</v>
      </c>
      <c r="I988" s="17">
        <f t="shared" si="236"/>
        <v>5</v>
      </c>
      <c r="J988" s="7">
        <f t="shared" si="237"/>
        <v>1</v>
      </c>
      <c r="K988" s="8">
        <f t="shared" si="238"/>
        <v>11</v>
      </c>
      <c r="L988" s="9">
        <f t="shared" si="239"/>
        <v>12</v>
      </c>
    </row>
    <row r="989" spans="1:12" x14ac:dyDescent="0.2">
      <c r="A989" s="39"/>
      <c r="B989" s="34"/>
      <c r="C989" s="66" t="s">
        <v>2</v>
      </c>
      <c r="D989" s="21">
        <f t="shared" ref="D989:L989" si="240">SUM(D977:D988)</f>
        <v>4</v>
      </c>
      <c r="E989" s="22">
        <f t="shared" si="240"/>
        <v>9</v>
      </c>
      <c r="F989" s="67">
        <f t="shared" si="240"/>
        <v>13</v>
      </c>
      <c r="G989" s="21">
        <f t="shared" si="240"/>
        <v>12</v>
      </c>
      <c r="H989" s="22">
        <f t="shared" si="240"/>
        <v>36</v>
      </c>
      <c r="I989" s="67">
        <f t="shared" si="240"/>
        <v>48</v>
      </c>
      <c r="J989" s="21">
        <f t="shared" si="240"/>
        <v>16</v>
      </c>
      <c r="K989" s="22">
        <f t="shared" si="240"/>
        <v>45</v>
      </c>
      <c r="L989" s="23">
        <f t="shared" si="240"/>
        <v>61</v>
      </c>
    </row>
    <row r="990" spans="1:12" x14ac:dyDescent="0.2">
      <c r="A990" s="65" t="s">
        <v>197</v>
      </c>
      <c r="B990" s="42"/>
      <c r="C990" s="41"/>
      <c r="D990" s="44"/>
      <c r="E990" s="45"/>
      <c r="F990" s="47"/>
      <c r="G990" s="44"/>
      <c r="H990" s="45"/>
      <c r="I990" s="47"/>
      <c r="J990" s="44"/>
      <c r="K990" s="45"/>
      <c r="L990" s="46"/>
    </row>
    <row r="991" spans="1:12" x14ac:dyDescent="0.2">
      <c r="A991" s="39"/>
      <c r="B991" s="34"/>
      <c r="C991" s="39" t="s">
        <v>124</v>
      </c>
      <c r="D991" s="7">
        <v>11</v>
      </c>
      <c r="E991" s="8">
        <v>2</v>
      </c>
      <c r="F991" s="17">
        <f t="shared" ref="F991:F1004" si="241">D991+E991</f>
        <v>13</v>
      </c>
      <c r="G991" s="7">
        <v>7</v>
      </c>
      <c r="H991" s="8">
        <v>0</v>
      </c>
      <c r="I991" s="17">
        <f t="shared" ref="I991:I1004" si="242">G991+H991</f>
        <v>7</v>
      </c>
      <c r="J991" s="7">
        <f t="shared" ref="J991:J1004" si="243">D991+G991</f>
        <v>18</v>
      </c>
      <c r="K991" s="8">
        <f t="shared" ref="K991:K1004" si="244">E991+H991</f>
        <v>2</v>
      </c>
      <c r="L991" s="9">
        <f t="shared" ref="L991:L1004" si="245">J991+K991</f>
        <v>20</v>
      </c>
    </row>
    <row r="992" spans="1:12" x14ac:dyDescent="0.2">
      <c r="A992" s="39"/>
      <c r="B992" s="34"/>
      <c r="C992" s="39" t="s">
        <v>3</v>
      </c>
      <c r="D992" s="7">
        <v>0</v>
      </c>
      <c r="E992" s="8">
        <v>0</v>
      </c>
      <c r="F992" s="17">
        <f t="shared" si="241"/>
        <v>0</v>
      </c>
      <c r="G992" s="7">
        <v>5</v>
      </c>
      <c r="H992" s="8">
        <v>12</v>
      </c>
      <c r="I992" s="17">
        <f t="shared" si="242"/>
        <v>17</v>
      </c>
      <c r="J992" s="7">
        <f t="shared" si="243"/>
        <v>5</v>
      </c>
      <c r="K992" s="8">
        <f t="shared" si="244"/>
        <v>12</v>
      </c>
      <c r="L992" s="9">
        <f t="shared" si="245"/>
        <v>17</v>
      </c>
    </row>
    <row r="993" spans="1:12" x14ac:dyDescent="0.2">
      <c r="A993" s="39"/>
      <c r="B993" s="34"/>
      <c r="C993" s="39" t="s">
        <v>125</v>
      </c>
      <c r="D993" s="7">
        <v>0</v>
      </c>
      <c r="E993" s="8">
        <v>0</v>
      </c>
      <c r="F993" s="17">
        <f t="shared" si="241"/>
        <v>0</v>
      </c>
      <c r="G993" s="7">
        <v>3</v>
      </c>
      <c r="H993" s="8">
        <v>4</v>
      </c>
      <c r="I993" s="17">
        <f t="shared" si="242"/>
        <v>7</v>
      </c>
      <c r="J993" s="7">
        <f t="shared" si="243"/>
        <v>3</v>
      </c>
      <c r="K993" s="8">
        <f t="shared" si="244"/>
        <v>4</v>
      </c>
      <c r="L993" s="9">
        <f t="shared" si="245"/>
        <v>7</v>
      </c>
    </row>
    <row r="994" spans="1:12" x14ac:dyDescent="0.2">
      <c r="A994" s="39"/>
      <c r="B994" s="34"/>
      <c r="C994" s="39" t="s">
        <v>127</v>
      </c>
      <c r="D994" s="7">
        <v>2</v>
      </c>
      <c r="E994" s="8">
        <v>0</v>
      </c>
      <c r="F994" s="17">
        <f t="shared" si="241"/>
        <v>2</v>
      </c>
      <c r="G994" s="7">
        <v>3</v>
      </c>
      <c r="H994" s="8">
        <v>6</v>
      </c>
      <c r="I994" s="17">
        <f t="shared" si="242"/>
        <v>9</v>
      </c>
      <c r="J994" s="7">
        <f t="shared" si="243"/>
        <v>5</v>
      </c>
      <c r="K994" s="8">
        <f t="shared" si="244"/>
        <v>6</v>
      </c>
      <c r="L994" s="9">
        <f t="shared" si="245"/>
        <v>11</v>
      </c>
    </row>
    <row r="995" spans="1:12" x14ac:dyDescent="0.2">
      <c r="A995" s="39"/>
      <c r="B995" s="34"/>
      <c r="C995" s="39" t="s">
        <v>128</v>
      </c>
      <c r="D995" s="7">
        <v>0</v>
      </c>
      <c r="E995" s="8">
        <v>0</v>
      </c>
      <c r="F995" s="17">
        <f t="shared" si="241"/>
        <v>0</v>
      </c>
      <c r="G995" s="7">
        <v>2</v>
      </c>
      <c r="H995" s="8">
        <v>4</v>
      </c>
      <c r="I995" s="17">
        <f t="shared" si="242"/>
        <v>6</v>
      </c>
      <c r="J995" s="7">
        <f t="shared" si="243"/>
        <v>2</v>
      </c>
      <c r="K995" s="8">
        <f t="shared" si="244"/>
        <v>4</v>
      </c>
      <c r="L995" s="9">
        <f t="shared" si="245"/>
        <v>6</v>
      </c>
    </row>
    <row r="996" spans="1:12" x14ac:dyDescent="0.2">
      <c r="A996" s="39"/>
      <c r="B996" s="34"/>
      <c r="C996" s="39" t="s">
        <v>931</v>
      </c>
      <c r="D996" s="7">
        <v>0</v>
      </c>
      <c r="E996" s="8">
        <v>0</v>
      </c>
      <c r="F996" s="17">
        <f t="shared" si="241"/>
        <v>0</v>
      </c>
      <c r="G996" s="7">
        <v>1</v>
      </c>
      <c r="H996" s="8">
        <v>0</v>
      </c>
      <c r="I996" s="17">
        <f t="shared" si="242"/>
        <v>1</v>
      </c>
      <c r="J996" s="7">
        <f t="shared" si="243"/>
        <v>1</v>
      </c>
      <c r="K996" s="8">
        <f t="shared" si="244"/>
        <v>0</v>
      </c>
      <c r="L996" s="9">
        <f t="shared" si="245"/>
        <v>1</v>
      </c>
    </row>
    <row r="997" spans="1:12" x14ac:dyDescent="0.2">
      <c r="A997" s="39"/>
      <c r="B997" s="34"/>
      <c r="C997" s="39" t="s">
        <v>135</v>
      </c>
      <c r="D997" s="7">
        <v>9</v>
      </c>
      <c r="E997" s="8">
        <v>18</v>
      </c>
      <c r="F997" s="17">
        <f t="shared" si="241"/>
        <v>27</v>
      </c>
      <c r="G997" s="7">
        <v>1</v>
      </c>
      <c r="H997" s="8">
        <v>6</v>
      </c>
      <c r="I997" s="17">
        <f t="shared" si="242"/>
        <v>7</v>
      </c>
      <c r="J997" s="7">
        <f t="shared" si="243"/>
        <v>10</v>
      </c>
      <c r="K997" s="8">
        <f t="shared" si="244"/>
        <v>24</v>
      </c>
      <c r="L997" s="9">
        <f t="shared" si="245"/>
        <v>34</v>
      </c>
    </row>
    <row r="998" spans="1:12" x14ac:dyDescent="0.2">
      <c r="A998" s="39"/>
      <c r="B998" s="34"/>
      <c r="C998" s="39" t="s">
        <v>136</v>
      </c>
      <c r="D998" s="7">
        <v>4</v>
      </c>
      <c r="E998" s="8">
        <v>0</v>
      </c>
      <c r="F998" s="17">
        <f t="shared" si="241"/>
        <v>4</v>
      </c>
      <c r="G998" s="7">
        <v>1</v>
      </c>
      <c r="H998" s="8">
        <v>0</v>
      </c>
      <c r="I998" s="17">
        <f t="shared" si="242"/>
        <v>1</v>
      </c>
      <c r="J998" s="7">
        <f t="shared" si="243"/>
        <v>5</v>
      </c>
      <c r="K998" s="8">
        <f t="shared" si="244"/>
        <v>0</v>
      </c>
      <c r="L998" s="9">
        <f t="shared" si="245"/>
        <v>5</v>
      </c>
    </row>
    <row r="999" spans="1:12" x14ac:dyDescent="0.2">
      <c r="A999" s="39"/>
      <c r="B999" s="34"/>
      <c r="C999" s="39" t="s">
        <v>138</v>
      </c>
      <c r="D999" s="7">
        <v>3</v>
      </c>
      <c r="E999" s="8">
        <v>5</v>
      </c>
      <c r="F999" s="17">
        <f t="shared" si="241"/>
        <v>8</v>
      </c>
      <c r="G999" s="7">
        <v>0</v>
      </c>
      <c r="H999" s="8">
        <v>0</v>
      </c>
      <c r="I999" s="17">
        <f t="shared" si="242"/>
        <v>0</v>
      </c>
      <c r="J999" s="7">
        <f t="shared" si="243"/>
        <v>3</v>
      </c>
      <c r="K999" s="8">
        <f t="shared" si="244"/>
        <v>5</v>
      </c>
      <c r="L999" s="9">
        <f t="shared" si="245"/>
        <v>8</v>
      </c>
    </row>
    <row r="1000" spans="1:12" x14ac:dyDescent="0.2">
      <c r="A1000" s="39"/>
      <c r="B1000" s="34"/>
      <c r="C1000" s="39" t="s">
        <v>140</v>
      </c>
      <c r="D1000" s="7">
        <v>5</v>
      </c>
      <c r="E1000" s="8">
        <v>2</v>
      </c>
      <c r="F1000" s="17">
        <f t="shared" si="241"/>
        <v>7</v>
      </c>
      <c r="G1000" s="7">
        <v>3</v>
      </c>
      <c r="H1000" s="8">
        <v>2</v>
      </c>
      <c r="I1000" s="17">
        <f t="shared" si="242"/>
        <v>5</v>
      </c>
      <c r="J1000" s="7">
        <f t="shared" si="243"/>
        <v>8</v>
      </c>
      <c r="K1000" s="8">
        <f t="shared" si="244"/>
        <v>4</v>
      </c>
      <c r="L1000" s="9">
        <f t="shared" si="245"/>
        <v>12</v>
      </c>
    </row>
    <row r="1001" spans="1:12" x14ac:dyDescent="0.2">
      <c r="A1001" s="39"/>
      <c r="B1001" s="34"/>
      <c r="C1001" s="39" t="s">
        <v>141</v>
      </c>
      <c r="D1001" s="7">
        <v>0</v>
      </c>
      <c r="E1001" s="8">
        <v>0</v>
      </c>
      <c r="F1001" s="17">
        <f t="shared" si="241"/>
        <v>0</v>
      </c>
      <c r="G1001" s="7">
        <v>1</v>
      </c>
      <c r="H1001" s="8">
        <v>0</v>
      </c>
      <c r="I1001" s="17">
        <f t="shared" si="242"/>
        <v>1</v>
      </c>
      <c r="J1001" s="7">
        <f t="shared" si="243"/>
        <v>1</v>
      </c>
      <c r="K1001" s="8">
        <f t="shared" si="244"/>
        <v>0</v>
      </c>
      <c r="L1001" s="9">
        <f t="shared" si="245"/>
        <v>1</v>
      </c>
    </row>
    <row r="1002" spans="1:12" x14ac:dyDescent="0.2">
      <c r="A1002" s="39"/>
      <c r="B1002" s="34"/>
      <c r="C1002" s="39" t="s">
        <v>142</v>
      </c>
      <c r="D1002" s="7">
        <v>5</v>
      </c>
      <c r="E1002" s="8">
        <v>0</v>
      </c>
      <c r="F1002" s="17">
        <f t="shared" si="241"/>
        <v>5</v>
      </c>
      <c r="G1002" s="7">
        <v>0</v>
      </c>
      <c r="H1002" s="8">
        <v>0</v>
      </c>
      <c r="I1002" s="17">
        <f t="shared" si="242"/>
        <v>0</v>
      </c>
      <c r="J1002" s="7">
        <f t="shared" si="243"/>
        <v>5</v>
      </c>
      <c r="K1002" s="8">
        <f t="shared" si="244"/>
        <v>0</v>
      </c>
      <c r="L1002" s="9">
        <f t="shared" si="245"/>
        <v>5</v>
      </c>
    </row>
    <row r="1003" spans="1:12" x14ac:dyDescent="0.2">
      <c r="A1003" s="39"/>
      <c r="B1003" s="34"/>
      <c r="C1003" s="39" t="s">
        <v>143</v>
      </c>
      <c r="D1003" s="7">
        <v>1</v>
      </c>
      <c r="E1003" s="8">
        <v>1</v>
      </c>
      <c r="F1003" s="17">
        <f t="shared" si="241"/>
        <v>2</v>
      </c>
      <c r="G1003" s="7">
        <v>1</v>
      </c>
      <c r="H1003" s="8">
        <v>0</v>
      </c>
      <c r="I1003" s="17">
        <f t="shared" si="242"/>
        <v>1</v>
      </c>
      <c r="J1003" s="7">
        <f t="shared" si="243"/>
        <v>2</v>
      </c>
      <c r="K1003" s="8">
        <f t="shared" si="244"/>
        <v>1</v>
      </c>
      <c r="L1003" s="9">
        <f t="shared" si="245"/>
        <v>3</v>
      </c>
    </row>
    <row r="1004" spans="1:12" ht="12" thickBot="1" x14ac:dyDescent="0.25">
      <c r="A1004" s="52"/>
      <c r="B1004" s="68"/>
      <c r="C1004" s="52" t="s">
        <v>144</v>
      </c>
      <c r="D1004" s="24">
        <v>0</v>
      </c>
      <c r="E1004" s="25">
        <v>0</v>
      </c>
      <c r="F1004" s="69">
        <f t="shared" si="241"/>
        <v>0</v>
      </c>
      <c r="G1004" s="24">
        <v>1</v>
      </c>
      <c r="H1004" s="25">
        <v>0</v>
      </c>
      <c r="I1004" s="69">
        <f t="shared" si="242"/>
        <v>1</v>
      </c>
      <c r="J1004" s="24">
        <f t="shared" si="243"/>
        <v>1</v>
      </c>
      <c r="K1004" s="25">
        <f t="shared" si="244"/>
        <v>0</v>
      </c>
      <c r="L1004" s="26">
        <f t="shared" si="245"/>
        <v>1</v>
      </c>
    </row>
    <row r="1010" spans="1:12" ht="12" x14ac:dyDescent="0.2">
      <c r="A1010" s="85" t="s">
        <v>109</v>
      </c>
      <c r="B1010" s="85"/>
      <c r="C1010" s="85"/>
      <c r="D1010" s="85"/>
      <c r="E1010" s="85"/>
      <c r="F1010" s="85"/>
      <c r="G1010" s="85"/>
      <c r="H1010" s="85"/>
      <c r="I1010" s="85"/>
      <c r="J1010" s="85"/>
      <c r="K1010" s="85"/>
      <c r="L1010" s="85"/>
    </row>
    <row r="1011" spans="1:12" x14ac:dyDescent="0.2">
      <c r="A1011" s="86" t="s">
        <v>116</v>
      </c>
      <c r="B1011" s="86"/>
      <c r="C1011" s="86"/>
      <c r="D1011" s="86"/>
      <c r="E1011" s="86"/>
      <c r="F1011" s="86"/>
      <c r="G1011" s="86"/>
      <c r="H1011" s="86"/>
      <c r="I1011" s="86"/>
      <c r="J1011" s="86"/>
      <c r="K1011" s="86"/>
      <c r="L1011" s="86"/>
    </row>
    <row r="1012" spans="1:12" x14ac:dyDescent="0.2">
      <c r="A1012" s="86" t="s">
        <v>1066</v>
      </c>
      <c r="B1012" s="86"/>
      <c r="C1012" s="86"/>
      <c r="D1012" s="86"/>
      <c r="E1012" s="86"/>
      <c r="F1012" s="86"/>
      <c r="G1012" s="86"/>
      <c r="H1012" s="86"/>
      <c r="I1012" s="86"/>
      <c r="J1012" s="86"/>
      <c r="K1012" s="86"/>
      <c r="L1012" s="86"/>
    </row>
    <row r="1013" spans="1:12" ht="12" thickBot="1" x14ac:dyDescent="0.25"/>
    <row r="1014" spans="1:12" x14ac:dyDescent="0.2">
      <c r="A1014" s="113" t="s">
        <v>41</v>
      </c>
      <c r="B1014" s="149"/>
      <c r="C1014" s="151" t="s">
        <v>43</v>
      </c>
      <c r="D1014" s="117" t="s">
        <v>355</v>
      </c>
      <c r="E1014" s="118"/>
      <c r="F1014" s="119"/>
      <c r="G1014" s="117" t="s">
        <v>42</v>
      </c>
      <c r="H1014" s="118"/>
      <c r="I1014" s="119"/>
      <c r="J1014" s="117" t="s">
        <v>2</v>
      </c>
      <c r="K1014" s="118"/>
      <c r="L1014" s="119"/>
    </row>
    <row r="1015" spans="1:12" ht="12" thickBot="1" x14ac:dyDescent="0.25">
      <c r="A1015" s="115"/>
      <c r="B1015" s="150"/>
      <c r="C1015" s="152"/>
      <c r="D1015" s="153"/>
      <c r="E1015" s="154"/>
      <c r="F1015" s="155"/>
      <c r="G1015" s="153"/>
      <c r="H1015" s="154"/>
      <c r="I1015" s="155"/>
      <c r="J1015" s="153"/>
      <c r="K1015" s="154"/>
      <c r="L1015" s="155"/>
    </row>
    <row r="1016" spans="1:12" x14ac:dyDescent="0.2">
      <c r="A1016" s="115"/>
      <c r="B1016" s="150"/>
      <c r="C1016" s="152"/>
      <c r="D1016" s="161" t="s">
        <v>44</v>
      </c>
      <c r="E1016" s="157" t="s">
        <v>45</v>
      </c>
      <c r="F1016" s="159" t="s">
        <v>2</v>
      </c>
      <c r="G1016" s="161" t="s">
        <v>44</v>
      </c>
      <c r="H1016" s="157" t="s">
        <v>45</v>
      </c>
      <c r="I1016" s="159" t="s">
        <v>2</v>
      </c>
      <c r="J1016" s="156" t="s">
        <v>44</v>
      </c>
      <c r="K1016" s="157" t="s">
        <v>45</v>
      </c>
      <c r="L1016" s="159" t="s">
        <v>2</v>
      </c>
    </row>
    <row r="1017" spans="1:12" ht="12" thickBot="1" x14ac:dyDescent="0.25">
      <c r="A1017" s="115"/>
      <c r="B1017" s="150"/>
      <c r="C1017" s="152"/>
      <c r="D1017" s="162"/>
      <c r="E1017" s="158"/>
      <c r="F1017" s="160"/>
      <c r="G1017" s="162"/>
      <c r="H1017" s="158"/>
      <c r="I1017" s="160"/>
      <c r="J1017" s="136"/>
      <c r="K1017" s="158"/>
      <c r="L1017" s="160"/>
    </row>
    <row r="1018" spans="1:12" x14ac:dyDescent="0.2">
      <c r="A1018" s="35"/>
      <c r="B1018" s="36"/>
      <c r="C1018" s="35" t="s">
        <v>145</v>
      </c>
      <c r="D1018" s="3">
        <v>0</v>
      </c>
      <c r="E1018" s="4">
        <v>2</v>
      </c>
      <c r="F1018" s="18">
        <f>D1018+E1018</f>
        <v>2</v>
      </c>
      <c r="G1018" s="3">
        <v>0</v>
      </c>
      <c r="H1018" s="4">
        <v>0</v>
      </c>
      <c r="I1018" s="18">
        <f>G1018+H1018</f>
        <v>0</v>
      </c>
      <c r="J1018" s="3">
        <f t="shared" ref="J1018:K1021" si="246">D1018+G1018</f>
        <v>0</v>
      </c>
      <c r="K1018" s="4">
        <f t="shared" si="246"/>
        <v>2</v>
      </c>
      <c r="L1018" s="5">
        <f>J1018+K1018</f>
        <v>2</v>
      </c>
    </row>
    <row r="1019" spans="1:12" x14ac:dyDescent="0.2">
      <c r="A1019" s="39"/>
      <c r="B1019" s="34"/>
      <c r="C1019" s="39" t="s">
        <v>147</v>
      </c>
      <c r="D1019" s="7">
        <v>1</v>
      </c>
      <c r="E1019" s="8">
        <v>0</v>
      </c>
      <c r="F1019" s="17">
        <f>D1019+E1019</f>
        <v>1</v>
      </c>
      <c r="G1019" s="7">
        <v>0</v>
      </c>
      <c r="H1019" s="8">
        <v>0</v>
      </c>
      <c r="I1019" s="17">
        <f>G1019+H1019</f>
        <v>0</v>
      </c>
      <c r="J1019" s="7">
        <f t="shared" si="246"/>
        <v>1</v>
      </c>
      <c r="K1019" s="8">
        <f t="shared" si="246"/>
        <v>0</v>
      </c>
      <c r="L1019" s="9">
        <f>J1019+K1019</f>
        <v>1</v>
      </c>
    </row>
    <row r="1020" spans="1:12" x14ac:dyDescent="0.2">
      <c r="A1020" s="39"/>
      <c r="B1020" s="34"/>
      <c r="C1020" s="39" t="s">
        <v>150</v>
      </c>
      <c r="D1020" s="7">
        <v>2</v>
      </c>
      <c r="E1020" s="8">
        <v>0</v>
      </c>
      <c r="F1020" s="17">
        <f>D1020+E1020</f>
        <v>2</v>
      </c>
      <c r="G1020" s="7">
        <v>0</v>
      </c>
      <c r="H1020" s="8">
        <v>1</v>
      </c>
      <c r="I1020" s="17">
        <f>G1020+H1020</f>
        <v>1</v>
      </c>
      <c r="J1020" s="7">
        <f t="shared" si="246"/>
        <v>2</v>
      </c>
      <c r="K1020" s="8">
        <f t="shared" si="246"/>
        <v>1</v>
      </c>
      <c r="L1020" s="9">
        <f>J1020+K1020</f>
        <v>3</v>
      </c>
    </row>
    <row r="1021" spans="1:12" x14ac:dyDescent="0.2">
      <c r="A1021" s="39"/>
      <c r="B1021" s="34"/>
      <c r="C1021" s="39" t="s">
        <v>934</v>
      </c>
      <c r="D1021" s="7">
        <v>0</v>
      </c>
      <c r="E1021" s="8">
        <v>0</v>
      </c>
      <c r="F1021" s="17">
        <f>D1021+E1021</f>
        <v>0</v>
      </c>
      <c r="G1021" s="7">
        <v>2</v>
      </c>
      <c r="H1021" s="8">
        <v>0</v>
      </c>
      <c r="I1021" s="17">
        <f>G1021+H1021</f>
        <v>2</v>
      </c>
      <c r="J1021" s="7">
        <f t="shared" si="246"/>
        <v>2</v>
      </c>
      <c r="K1021" s="8">
        <f t="shared" si="246"/>
        <v>0</v>
      </c>
      <c r="L1021" s="9">
        <f>J1021+K1021</f>
        <v>2</v>
      </c>
    </row>
    <row r="1022" spans="1:12" x14ac:dyDescent="0.2">
      <c r="A1022" s="39"/>
      <c r="B1022" s="34"/>
      <c r="C1022" s="66" t="s">
        <v>2</v>
      </c>
      <c r="D1022" s="21">
        <f t="shared" ref="D1022:L1022" si="247">SUM(D990:D1021)</f>
        <v>43</v>
      </c>
      <c r="E1022" s="22">
        <f t="shared" si="247"/>
        <v>30</v>
      </c>
      <c r="F1022" s="67">
        <f t="shared" si="247"/>
        <v>73</v>
      </c>
      <c r="G1022" s="21">
        <f t="shared" si="247"/>
        <v>31</v>
      </c>
      <c r="H1022" s="22">
        <f t="shared" si="247"/>
        <v>35</v>
      </c>
      <c r="I1022" s="67">
        <f t="shared" si="247"/>
        <v>66</v>
      </c>
      <c r="J1022" s="21">
        <f t="shared" si="247"/>
        <v>74</v>
      </c>
      <c r="K1022" s="22">
        <f t="shared" si="247"/>
        <v>65</v>
      </c>
      <c r="L1022" s="23">
        <f t="shared" si="247"/>
        <v>139</v>
      </c>
    </row>
    <row r="1023" spans="1:12" x14ac:dyDescent="0.2">
      <c r="A1023" s="65" t="s">
        <v>198</v>
      </c>
      <c r="B1023" s="42"/>
      <c r="C1023" s="41"/>
      <c r="D1023" s="44"/>
      <c r="E1023" s="45"/>
      <c r="F1023" s="47"/>
      <c r="G1023" s="44"/>
      <c r="H1023" s="45"/>
      <c r="I1023" s="47"/>
      <c r="J1023" s="44"/>
      <c r="K1023" s="45"/>
      <c r="L1023" s="46"/>
    </row>
    <row r="1024" spans="1:12" x14ac:dyDescent="0.2">
      <c r="A1024" s="39"/>
      <c r="B1024" s="34"/>
      <c r="C1024" s="39" t="s">
        <v>124</v>
      </c>
      <c r="D1024" s="7">
        <v>9</v>
      </c>
      <c r="E1024" s="8">
        <v>8</v>
      </c>
      <c r="F1024" s="17">
        <f t="shared" ref="F1024:F1044" si="248">D1024+E1024</f>
        <v>17</v>
      </c>
      <c r="G1024" s="7">
        <v>52</v>
      </c>
      <c r="H1024" s="8">
        <v>709</v>
      </c>
      <c r="I1024" s="17">
        <f t="shared" ref="I1024:I1044" si="249">G1024+H1024</f>
        <v>761</v>
      </c>
      <c r="J1024" s="7">
        <f t="shared" ref="J1024:J1044" si="250">D1024+G1024</f>
        <v>61</v>
      </c>
      <c r="K1024" s="8">
        <f t="shared" ref="K1024:K1044" si="251">E1024+H1024</f>
        <v>717</v>
      </c>
      <c r="L1024" s="9">
        <f t="shared" ref="L1024:L1044" si="252">J1024+K1024</f>
        <v>778</v>
      </c>
    </row>
    <row r="1025" spans="1:12" x14ac:dyDescent="0.2">
      <c r="A1025" s="39"/>
      <c r="B1025" s="34"/>
      <c r="C1025" s="39" t="s">
        <v>3</v>
      </c>
      <c r="D1025" s="7">
        <v>0</v>
      </c>
      <c r="E1025" s="8">
        <v>0</v>
      </c>
      <c r="F1025" s="17">
        <f t="shared" si="248"/>
        <v>0</v>
      </c>
      <c r="G1025" s="7">
        <v>26</v>
      </c>
      <c r="H1025" s="8">
        <v>23</v>
      </c>
      <c r="I1025" s="17">
        <f t="shared" si="249"/>
        <v>49</v>
      </c>
      <c r="J1025" s="7">
        <f t="shared" si="250"/>
        <v>26</v>
      </c>
      <c r="K1025" s="8">
        <f t="shared" si="251"/>
        <v>23</v>
      </c>
      <c r="L1025" s="9">
        <f t="shared" si="252"/>
        <v>49</v>
      </c>
    </row>
    <row r="1026" spans="1:12" x14ac:dyDescent="0.2">
      <c r="A1026" s="39"/>
      <c r="B1026" s="34"/>
      <c r="C1026" s="39" t="s">
        <v>125</v>
      </c>
      <c r="D1026" s="7">
        <v>0</v>
      </c>
      <c r="E1026" s="8">
        <v>0</v>
      </c>
      <c r="F1026" s="17">
        <f t="shared" si="248"/>
        <v>0</v>
      </c>
      <c r="G1026" s="7">
        <v>11</v>
      </c>
      <c r="H1026" s="8">
        <v>22</v>
      </c>
      <c r="I1026" s="17">
        <f t="shared" si="249"/>
        <v>33</v>
      </c>
      <c r="J1026" s="7">
        <f t="shared" si="250"/>
        <v>11</v>
      </c>
      <c r="K1026" s="8">
        <f t="shared" si="251"/>
        <v>22</v>
      </c>
      <c r="L1026" s="9">
        <f t="shared" si="252"/>
        <v>33</v>
      </c>
    </row>
    <row r="1027" spans="1:12" x14ac:dyDescent="0.2">
      <c r="A1027" s="39"/>
      <c r="B1027" s="34"/>
      <c r="C1027" s="39" t="s">
        <v>126</v>
      </c>
      <c r="D1027" s="7">
        <v>0</v>
      </c>
      <c r="E1027" s="8">
        <v>0</v>
      </c>
      <c r="F1027" s="17">
        <f t="shared" si="248"/>
        <v>0</v>
      </c>
      <c r="G1027" s="7">
        <v>1</v>
      </c>
      <c r="H1027" s="8">
        <v>1</v>
      </c>
      <c r="I1027" s="17">
        <f t="shared" si="249"/>
        <v>2</v>
      </c>
      <c r="J1027" s="7">
        <f t="shared" si="250"/>
        <v>1</v>
      </c>
      <c r="K1027" s="8">
        <f t="shared" si="251"/>
        <v>1</v>
      </c>
      <c r="L1027" s="9">
        <f t="shared" si="252"/>
        <v>2</v>
      </c>
    </row>
    <row r="1028" spans="1:12" x14ac:dyDescent="0.2">
      <c r="A1028" s="39"/>
      <c r="B1028" s="34"/>
      <c r="C1028" s="39" t="s">
        <v>127</v>
      </c>
      <c r="D1028" s="7">
        <v>0</v>
      </c>
      <c r="E1028" s="8">
        <v>0</v>
      </c>
      <c r="F1028" s="17">
        <f t="shared" si="248"/>
        <v>0</v>
      </c>
      <c r="G1028" s="7">
        <v>23</v>
      </c>
      <c r="H1028" s="8">
        <v>32</v>
      </c>
      <c r="I1028" s="17">
        <f t="shared" si="249"/>
        <v>55</v>
      </c>
      <c r="J1028" s="7">
        <f t="shared" si="250"/>
        <v>23</v>
      </c>
      <c r="K1028" s="8">
        <f t="shared" si="251"/>
        <v>32</v>
      </c>
      <c r="L1028" s="9">
        <f t="shared" si="252"/>
        <v>55</v>
      </c>
    </row>
    <row r="1029" spans="1:12" x14ac:dyDescent="0.2">
      <c r="A1029" s="39"/>
      <c r="B1029" s="34"/>
      <c r="C1029" s="39" t="s">
        <v>128</v>
      </c>
      <c r="D1029" s="7">
        <v>0</v>
      </c>
      <c r="E1029" s="8">
        <v>0</v>
      </c>
      <c r="F1029" s="17">
        <f t="shared" si="248"/>
        <v>0</v>
      </c>
      <c r="G1029" s="7">
        <v>37</v>
      </c>
      <c r="H1029" s="8">
        <v>45</v>
      </c>
      <c r="I1029" s="17">
        <f t="shared" si="249"/>
        <v>82</v>
      </c>
      <c r="J1029" s="7">
        <f t="shared" si="250"/>
        <v>37</v>
      </c>
      <c r="K1029" s="8">
        <f t="shared" si="251"/>
        <v>45</v>
      </c>
      <c r="L1029" s="9">
        <f t="shared" si="252"/>
        <v>82</v>
      </c>
    </row>
    <row r="1030" spans="1:12" x14ac:dyDescent="0.2">
      <c r="A1030" s="39"/>
      <c r="B1030" s="34"/>
      <c r="C1030" s="39" t="s">
        <v>931</v>
      </c>
      <c r="D1030" s="7">
        <v>0</v>
      </c>
      <c r="E1030" s="8">
        <v>0</v>
      </c>
      <c r="F1030" s="17">
        <f t="shared" si="248"/>
        <v>0</v>
      </c>
      <c r="G1030" s="7">
        <v>2</v>
      </c>
      <c r="H1030" s="8">
        <v>0</v>
      </c>
      <c r="I1030" s="17">
        <f t="shared" si="249"/>
        <v>2</v>
      </c>
      <c r="J1030" s="7">
        <f t="shared" si="250"/>
        <v>2</v>
      </c>
      <c r="K1030" s="8">
        <f t="shared" si="251"/>
        <v>0</v>
      </c>
      <c r="L1030" s="9">
        <f t="shared" si="252"/>
        <v>2</v>
      </c>
    </row>
    <row r="1031" spans="1:12" x14ac:dyDescent="0.2">
      <c r="A1031" s="39"/>
      <c r="B1031" s="34"/>
      <c r="C1031" s="39" t="s">
        <v>131</v>
      </c>
      <c r="D1031" s="7">
        <v>0</v>
      </c>
      <c r="E1031" s="8">
        <v>0</v>
      </c>
      <c r="F1031" s="17">
        <f t="shared" si="248"/>
        <v>0</v>
      </c>
      <c r="G1031" s="7">
        <v>1</v>
      </c>
      <c r="H1031" s="8">
        <v>0</v>
      </c>
      <c r="I1031" s="17">
        <f t="shared" si="249"/>
        <v>1</v>
      </c>
      <c r="J1031" s="7">
        <f t="shared" si="250"/>
        <v>1</v>
      </c>
      <c r="K1031" s="8">
        <f t="shared" si="251"/>
        <v>0</v>
      </c>
      <c r="L1031" s="9">
        <f t="shared" si="252"/>
        <v>1</v>
      </c>
    </row>
    <row r="1032" spans="1:12" x14ac:dyDescent="0.2">
      <c r="A1032" s="39"/>
      <c r="B1032" s="34"/>
      <c r="C1032" s="39" t="s">
        <v>133</v>
      </c>
      <c r="D1032" s="7">
        <v>0</v>
      </c>
      <c r="E1032" s="8">
        <v>1</v>
      </c>
      <c r="F1032" s="17">
        <f t="shared" si="248"/>
        <v>1</v>
      </c>
      <c r="G1032" s="7">
        <v>0</v>
      </c>
      <c r="H1032" s="8">
        <v>0</v>
      </c>
      <c r="I1032" s="17">
        <f t="shared" si="249"/>
        <v>0</v>
      </c>
      <c r="J1032" s="7">
        <f t="shared" si="250"/>
        <v>0</v>
      </c>
      <c r="K1032" s="8">
        <f t="shared" si="251"/>
        <v>1</v>
      </c>
      <c r="L1032" s="9">
        <f t="shared" si="252"/>
        <v>1</v>
      </c>
    </row>
    <row r="1033" spans="1:12" x14ac:dyDescent="0.2">
      <c r="A1033" s="39"/>
      <c r="B1033" s="34"/>
      <c r="C1033" s="39" t="s">
        <v>135</v>
      </c>
      <c r="D1033" s="7">
        <v>5</v>
      </c>
      <c r="E1033" s="8">
        <v>14</v>
      </c>
      <c r="F1033" s="17">
        <f t="shared" si="248"/>
        <v>19</v>
      </c>
      <c r="G1033" s="7">
        <v>1</v>
      </c>
      <c r="H1033" s="8">
        <v>7</v>
      </c>
      <c r="I1033" s="17">
        <f t="shared" si="249"/>
        <v>8</v>
      </c>
      <c r="J1033" s="7">
        <f t="shared" si="250"/>
        <v>6</v>
      </c>
      <c r="K1033" s="8">
        <f t="shared" si="251"/>
        <v>21</v>
      </c>
      <c r="L1033" s="9">
        <f t="shared" si="252"/>
        <v>27</v>
      </c>
    </row>
    <row r="1034" spans="1:12" x14ac:dyDescent="0.2">
      <c r="A1034" s="39"/>
      <c r="B1034" s="34"/>
      <c r="C1034" s="39" t="s">
        <v>136</v>
      </c>
      <c r="D1034" s="7">
        <v>5</v>
      </c>
      <c r="E1034" s="8">
        <v>5</v>
      </c>
      <c r="F1034" s="17">
        <f t="shared" si="248"/>
        <v>10</v>
      </c>
      <c r="G1034" s="7">
        <v>0</v>
      </c>
      <c r="H1034" s="8">
        <v>0</v>
      </c>
      <c r="I1034" s="17">
        <f t="shared" si="249"/>
        <v>0</v>
      </c>
      <c r="J1034" s="7">
        <f t="shared" si="250"/>
        <v>5</v>
      </c>
      <c r="K1034" s="8">
        <f t="shared" si="251"/>
        <v>5</v>
      </c>
      <c r="L1034" s="9">
        <f t="shared" si="252"/>
        <v>10</v>
      </c>
    </row>
    <row r="1035" spans="1:12" x14ac:dyDescent="0.2">
      <c r="A1035" s="39"/>
      <c r="B1035" s="34"/>
      <c r="C1035" s="39" t="s">
        <v>137</v>
      </c>
      <c r="D1035" s="7">
        <v>1</v>
      </c>
      <c r="E1035" s="8">
        <v>0</v>
      </c>
      <c r="F1035" s="17">
        <f t="shared" si="248"/>
        <v>1</v>
      </c>
      <c r="G1035" s="7">
        <v>10</v>
      </c>
      <c r="H1035" s="8">
        <v>13</v>
      </c>
      <c r="I1035" s="17">
        <f t="shared" si="249"/>
        <v>23</v>
      </c>
      <c r="J1035" s="7">
        <f t="shared" si="250"/>
        <v>11</v>
      </c>
      <c r="K1035" s="8">
        <f t="shared" si="251"/>
        <v>13</v>
      </c>
      <c r="L1035" s="9">
        <f t="shared" si="252"/>
        <v>24</v>
      </c>
    </row>
    <row r="1036" spans="1:12" x14ac:dyDescent="0.2">
      <c r="A1036" s="39"/>
      <c r="B1036" s="34"/>
      <c r="C1036" s="39" t="s">
        <v>138</v>
      </c>
      <c r="D1036" s="7">
        <v>4</v>
      </c>
      <c r="E1036" s="8">
        <v>3</v>
      </c>
      <c r="F1036" s="17">
        <f t="shared" si="248"/>
        <v>7</v>
      </c>
      <c r="G1036" s="7">
        <v>1</v>
      </c>
      <c r="H1036" s="8">
        <v>2</v>
      </c>
      <c r="I1036" s="17">
        <f t="shared" si="249"/>
        <v>3</v>
      </c>
      <c r="J1036" s="7">
        <f t="shared" si="250"/>
        <v>5</v>
      </c>
      <c r="K1036" s="8">
        <f t="shared" si="251"/>
        <v>5</v>
      </c>
      <c r="L1036" s="9">
        <f t="shared" si="252"/>
        <v>10</v>
      </c>
    </row>
    <row r="1037" spans="1:12" x14ac:dyDescent="0.2">
      <c r="A1037" s="39"/>
      <c r="B1037" s="34"/>
      <c r="C1037" s="39" t="s">
        <v>139</v>
      </c>
      <c r="D1037" s="7">
        <v>3</v>
      </c>
      <c r="E1037" s="8">
        <v>9</v>
      </c>
      <c r="F1037" s="17">
        <f t="shared" si="248"/>
        <v>12</v>
      </c>
      <c r="G1037" s="7">
        <v>8</v>
      </c>
      <c r="H1037" s="8">
        <v>11</v>
      </c>
      <c r="I1037" s="17">
        <f t="shared" si="249"/>
        <v>19</v>
      </c>
      <c r="J1037" s="7">
        <f t="shared" si="250"/>
        <v>11</v>
      </c>
      <c r="K1037" s="8">
        <f t="shared" si="251"/>
        <v>20</v>
      </c>
      <c r="L1037" s="9">
        <f t="shared" si="252"/>
        <v>31</v>
      </c>
    </row>
    <row r="1038" spans="1:12" x14ac:dyDescent="0.2">
      <c r="A1038" s="39"/>
      <c r="B1038" s="34"/>
      <c r="C1038" s="39" t="s">
        <v>141</v>
      </c>
      <c r="D1038" s="7">
        <v>0</v>
      </c>
      <c r="E1038" s="8">
        <v>0</v>
      </c>
      <c r="F1038" s="17">
        <f t="shared" si="248"/>
        <v>0</v>
      </c>
      <c r="G1038" s="7">
        <v>8</v>
      </c>
      <c r="H1038" s="8">
        <v>4</v>
      </c>
      <c r="I1038" s="17">
        <f t="shared" si="249"/>
        <v>12</v>
      </c>
      <c r="J1038" s="7">
        <f t="shared" si="250"/>
        <v>8</v>
      </c>
      <c r="K1038" s="8">
        <f t="shared" si="251"/>
        <v>4</v>
      </c>
      <c r="L1038" s="9">
        <f t="shared" si="252"/>
        <v>12</v>
      </c>
    </row>
    <row r="1039" spans="1:12" x14ac:dyDescent="0.2">
      <c r="A1039" s="39"/>
      <c r="B1039" s="34"/>
      <c r="C1039" s="39" t="s">
        <v>142</v>
      </c>
      <c r="D1039" s="7">
        <v>1</v>
      </c>
      <c r="E1039" s="8">
        <v>0</v>
      </c>
      <c r="F1039" s="17">
        <f t="shared" si="248"/>
        <v>1</v>
      </c>
      <c r="G1039" s="7">
        <v>0</v>
      </c>
      <c r="H1039" s="8">
        <v>0</v>
      </c>
      <c r="I1039" s="17">
        <f t="shared" si="249"/>
        <v>0</v>
      </c>
      <c r="J1039" s="7">
        <f t="shared" si="250"/>
        <v>1</v>
      </c>
      <c r="K1039" s="8">
        <f t="shared" si="251"/>
        <v>0</v>
      </c>
      <c r="L1039" s="9">
        <f t="shared" si="252"/>
        <v>1</v>
      </c>
    </row>
    <row r="1040" spans="1:12" x14ac:dyDescent="0.2">
      <c r="A1040" s="39"/>
      <c r="B1040" s="34"/>
      <c r="C1040" s="39" t="s">
        <v>143</v>
      </c>
      <c r="D1040" s="7">
        <v>0</v>
      </c>
      <c r="E1040" s="8">
        <v>1</v>
      </c>
      <c r="F1040" s="17">
        <f t="shared" si="248"/>
        <v>1</v>
      </c>
      <c r="G1040" s="7">
        <v>0</v>
      </c>
      <c r="H1040" s="8">
        <v>0</v>
      </c>
      <c r="I1040" s="17">
        <f t="shared" si="249"/>
        <v>0</v>
      </c>
      <c r="J1040" s="7">
        <f t="shared" si="250"/>
        <v>0</v>
      </c>
      <c r="K1040" s="8">
        <f t="shared" si="251"/>
        <v>1</v>
      </c>
      <c r="L1040" s="9">
        <f t="shared" si="252"/>
        <v>1</v>
      </c>
    </row>
    <row r="1041" spans="1:12" x14ac:dyDescent="0.2">
      <c r="A1041" s="39"/>
      <c r="B1041" s="34"/>
      <c r="C1041" s="39" t="s">
        <v>147</v>
      </c>
      <c r="D1041" s="7">
        <v>1</v>
      </c>
      <c r="E1041" s="8">
        <v>2</v>
      </c>
      <c r="F1041" s="17">
        <f t="shared" si="248"/>
        <v>3</v>
      </c>
      <c r="G1041" s="7">
        <v>0</v>
      </c>
      <c r="H1041" s="8">
        <v>0</v>
      </c>
      <c r="I1041" s="17">
        <f t="shared" si="249"/>
        <v>0</v>
      </c>
      <c r="J1041" s="7">
        <f t="shared" si="250"/>
        <v>1</v>
      </c>
      <c r="K1041" s="8">
        <f t="shared" si="251"/>
        <v>2</v>
      </c>
      <c r="L1041" s="9">
        <f t="shared" si="252"/>
        <v>3</v>
      </c>
    </row>
    <row r="1042" spans="1:12" x14ac:dyDescent="0.2">
      <c r="A1042" s="39"/>
      <c r="B1042" s="34"/>
      <c r="C1042" s="39" t="s">
        <v>148</v>
      </c>
      <c r="D1042" s="7">
        <v>2</v>
      </c>
      <c r="E1042" s="8">
        <v>0</v>
      </c>
      <c r="F1042" s="17">
        <f t="shared" si="248"/>
        <v>2</v>
      </c>
      <c r="G1042" s="7">
        <v>0</v>
      </c>
      <c r="H1042" s="8">
        <v>0</v>
      </c>
      <c r="I1042" s="17">
        <f t="shared" si="249"/>
        <v>0</v>
      </c>
      <c r="J1042" s="7">
        <f t="shared" si="250"/>
        <v>2</v>
      </c>
      <c r="K1042" s="8">
        <f t="shared" si="251"/>
        <v>0</v>
      </c>
      <c r="L1042" s="9">
        <f t="shared" si="252"/>
        <v>2</v>
      </c>
    </row>
    <row r="1043" spans="1:12" x14ac:dyDescent="0.2">
      <c r="A1043" s="39"/>
      <c r="B1043" s="34"/>
      <c r="C1043" s="39" t="s">
        <v>149</v>
      </c>
      <c r="D1043" s="7">
        <v>1</v>
      </c>
      <c r="E1043" s="8">
        <v>2</v>
      </c>
      <c r="F1043" s="17">
        <f t="shared" si="248"/>
        <v>3</v>
      </c>
      <c r="G1043" s="7">
        <v>0</v>
      </c>
      <c r="H1043" s="8">
        <v>0</v>
      </c>
      <c r="I1043" s="17">
        <f t="shared" si="249"/>
        <v>0</v>
      </c>
      <c r="J1043" s="7">
        <f t="shared" si="250"/>
        <v>1</v>
      </c>
      <c r="K1043" s="8">
        <f t="shared" si="251"/>
        <v>2</v>
      </c>
      <c r="L1043" s="9">
        <f t="shared" si="252"/>
        <v>3</v>
      </c>
    </row>
    <row r="1044" spans="1:12" x14ac:dyDescent="0.2">
      <c r="A1044" s="39"/>
      <c r="B1044" s="34"/>
      <c r="C1044" s="39" t="s">
        <v>150</v>
      </c>
      <c r="D1044" s="7">
        <v>1</v>
      </c>
      <c r="E1044" s="8">
        <v>1</v>
      </c>
      <c r="F1044" s="17">
        <f t="shared" si="248"/>
        <v>2</v>
      </c>
      <c r="G1044" s="7">
        <v>0</v>
      </c>
      <c r="H1044" s="8">
        <v>0</v>
      </c>
      <c r="I1044" s="17">
        <f t="shared" si="249"/>
        <v>0</v>
      </c>
      <c r="J1044" s="7">
        <f t="shared" si="250"/>
        <v>1</v>
      </c>
      <c r="K1044" s="8">
        <f t="shared" si="251"/>
        <v>1</v>
      </c>
      <c r="L1044" s="9">
        <f t="shared" si="252"/>
        <v>2</v>
      </c>
    </row>
    <row r="1045" spans="1:12" x14ac:dyDescent="0.2">
      <c r="A1045" s="39"/>
      <c r="B1045" s="34"/>
      <c r="C1045" s="66" t="s">
        <v>2</v>
      </c>
      <c r="D1045" s="21">
        <f t="shared" ref="D1045:L1045" si="253">SUM(D1023:D1044)</f>
        <v>33</v>
      </c>
      <c r="E1045" s="22">
        <f t="shared" si="253"/>
        <v>46</v>
      </c>
      <c r="F1045" s="67">
        <f t="shared" si="253"/>
        <v>79</v>
      </c>
      <c r="G1045" s="21">
        <f t="shared" si="253"/>
        <v>181</v>
      </c>
      <c r="H1045" s="22">
        <f t="shared" si="253"/>
        <v>869</v>
      </c>
      <c r="I1045" s="67">
        <f t="shared" si="253"/>
        <v>1050</v>
      </c>
      <c r="J1045" s="21">
        <f t="shared" si="253"/>
        <v>214</v>
      </c>
      <c r="K1045" s="22">
        <f t="shared" si="253"/>
        <v>915</v>
      </c>
      <c r="L1045" s="23">
        <f t="shared" si="253"/>
        <v>1129</v>
      </c>
    </row>
    <row r="1046" spans="1:12" x14ac:dyDescent="0.2">
      <c r="A1046" s="65" t="s">
        <v>199</v>
      </c>
      <c r="B1046" s="42"/>
      <c r="C1046" s="41"/>
      <c r="D1046" s="44"/>
      <c r="E1046" s="45"/>
      <c r="F1046" s="47"/>
      <c r="G1046" s="44"/>
      <c r="H1046" s="45"/>
      <c r="I1046" s="47"/>
      <c r="J1046" s="44"/>
      <c r="K1046" s="45"/>
      <c r="L1046" s="46"/>
    </row>
    <row r="1047" spans="1:12" x14ac:dyDescent="0.2">
      <c r="A1047" s="39"/>
      <c r="B1047" s="34"/>
      <c r="C1047" s="39" t="s">
        <v>124</v>
      </c>
      <c r="D1047" s="7">
        <v>11</v>
      </c>
      <c r="E1047" s="8">
        <v>23</v>
      </c>
      <c r="F1047" s="17">
        <f t="shared" ref="F1047:F1052" si="254">D1047+E1047</f>
        <v>34</v>
      </c>
      <c r="G1047" s="7">
        <v>11</v>
      </c>
      <c r="H1047" s="8">
        <v>50</v>
      </c>
      <c r="I1047" s="17">
        <f t="shared" ref="I1047:I1052" si="255">G1047+H1047</f>
        <v>61</v>
      </c>
      <c r="J1047" s="7">
        <f t="shared" ref="J1047:K1052" si="256">D1047+G1047</f>
        <v>22</v>
      </c>
      <c r="K1047" s="8">
        <f t="shared" si="256"/>
        <v>73</v>
      </c>
      <c r="L1047" s="9">
        <f t="shared" ref="L1047:L1052" si="257">J1047+K1047</f>
        <v>95</v>
      </c>
    </row>
    <row r="1048" spans="1:12" x14ac:dyDescent="0.2">
      <c r="A1048" s="39"/>
      <c r="B1048" s="34"/>
      <c r="C1048" s="39" t="s">
        <v>3</v>
      </c>
      <c r="D1048" s="7">
        <v>0</v>
      </c>
      <c r="E1048" s="8">
        <v>0</v>
      </c>
      <c r="F1048" s="17">
        <f t="shared" si="254"/>
        <v>0</v>
      </c>
      <c r="G1048" s="7">
        <v>5</v>
      </c>
      <c r="H1048" s="8">
        <v>7</v>
      </c>
      <c r="I1048" s="17">
        <f t="shared" si="255"/>
        <v>12</v>
      </c>
      <c r="J1048" s="7">
        <f t="shared" si="256"/>
        <v>5</v>
      </c>
      <c r="K1048" s="8">
        <f t="shared" si="256"/>
        <v>7</v>
      </c>
      <c r="L1048" s="9">
        <f t="shared" si="257"/>
        <v>12</v>
      </c>
    </row>
    <row r="1049" spans="1:12" x14ac:dyDescent="0.2">
      <c r="A1049" s="39"/>
      <c r="B1049" s="34"/>
      <c r="C1049" s="39" t="s">
        <v>125</v>
      </c>
      <c r="D1049" s="7">
        <v>0</v>
      </c>
      <c r="E1049" s="8">
        <v>0</v>
      </c>
      <c r="F1049" s="17">
        <f t="shared" si="254"/>
        <v>0</v>
      </c>
      <c r="G1049" s="7">
        <v>2</v>
      </c>
      <c r="H1049" s="8">
        <v>0</v>
      </c>
      <c r="I1049" s="17">
        <f t="shared" si="255"/>
        <v>2</v>
      </c>
      <c r="J1049" s="7">
        <f t="shared" si="256"/>
        <v>2</v>
      </c>
      <c r="K1049" s="8">
        <f t="shared" si="256"/>
        <v>0</v>
      </c>
      <c r="L1049" s="9">
        <f t="shared" si="257"/>
        <v>2</v>
      </c>
    </row>
    <row r="1050" spans="1:12" x14ac:dyDescent="0.2">
      <c r="A1050" s="39"/>
      <c r="B1050" s="34"/>
      <c r="C1050" s="39" t="s">
        <v>126</v>
      </c>
      <c r="D1050" s="7">
        <v>0</v>
      </c>
      <c r="E1050" s="8">
        <v>0</v>
      </c>
      <c r="F1050" s="17">
        <f t="shared" si="254"/>
        <v>0</v>
      </c>
      <c r="G1050" s="7">
        <v>3</v>
      </c>
      <c r="H1050" s="8">
        <v>0</v>
      </c>
      <c r="I1050" s="17">
        <f t="shared" si="255"/>
        <v>3</v>
      </c>
      <c r="J1050" s="7">
        <f t="shared" si="256"/>
        <v>3</v>
      </c>
      <c r="K1050" s="8">
        <f t="shared" si="256"/>
        <v>0</v>
      </c>
      <c r="L1050" s="9">
        <f t="shared" si="257"/>
        <v>3</v>
      </c>
    </row>
    <row r="1051" spans="1:12" x14ac:dyDescent="0.2">
      <c r="A1051" s="39"/>
      <c r="B1051" s="34"/>
      <c r="C1051" s="39" t="s">
        <v>127</v>
      </c>
      <c r="D1051" s="7">
        <v>3</v>
      </c>
      <c r="E1051" s="8">
        <v>0</v>
      </c>
      <c r="F1051" s="17">
        <f t="shared" si="254"/>
        <v>3</v>
      </c>
      <c r="G1051" s="7">
        <v>10</v>
      </c>
      <c r="H1051" s="8">
        <v>8</v>
      </c>
      <c r="I1051" s="17">
        <f t="shared" si="255"/>
        <v>18</v>
      </c>
      <c r="J1051" s="7">
        <f t="shared" si="256"/>
        <v>13</v>
      </c>
      <c r="K1051" s="8">
        <f t="shared" si="256"/>
        <v>8</v>
      </c>
      <c r="L1051" s="9">
        <f t="shared" si="257"/>
        <v>21</v>
      </c>
    </row>
    <row r="1052" spans="1:12" ht="12" thickBot="1" x14ac:dyDescent="0.25">
      <c r="A1052" s="52"/>
      <c r="B1052" s="68"/>
      <c r="C1052" s="52" t="s">
        <v>128</v>
      </c>
      <c r="D1052" s="24">
        <v>0</v>
      </c>
      <c r="E1052" s="25">
        <v>0</v>
      </c>
      <c r="F1052" s="69">
        <f t="shared" si="254"/>
        <v>0</v>
      </c>
      <c r="G1052" s="24">
        <v>5</v>
      </c>
      <c r="H1052" s="25">
        <v>12</v>
      </c>
      <c r="I1052" s="69">
        <f t="shared" si="255"/>
        <v>17</v>
      </c>
      <c r="J1052" s="24">
        <f t="shared" si="256"/>
        <v>5</v>
      </c>
      <c r="K1052" s="25">
        <f t="shared" si="256"/>
        <v>12</v>
      </c>
      <c r="L1052" s="26">
        <f t="shared" si="257"/>
        <v>17</v>
      </c>
    </row>
    <row r="1058" spans="1:12" ht="12" x14ac:dyDescent="0.2">
      <c r="A1058" s="85" t="s">
        <v>109</v>
      </c>
      <c r="B1058" s="85"/>
      <c r="C1058" s="85"/>
      <c r="D1058" s="85"/>
      <c r="E1058" s="85"/>
      <c r="F1058" s="85"/>
      <c r="G1058" s="85"/>
      <c r="H1058" s="85"/>
      <c r="I1058" s="85"/>
      <c r="J1058" s="85"/>
      <c r="K1058" s="85"/>
      <c r="L1058" s="85"/>
    </row>
    <row r="1059" spans="1:12" x14ac:dyDescent="0.2">
      <c r="A1059" s="86" t="s">
        <v>116</v>
      </c>
      <c r="B1059" s="86"/>
      <c r="C1059" s="86"/>
      <c r="D1059" s="86"/>
      <c r="E1059" s="86"/>
      <c r="F1059" s="86"/>
      <c r="G1059" s="86"/>
      <c r="H1059" s="86"/>
      <c r="I1059" s="86"/>
      <c r="J1059" s="86"/>
      <c r="K1059" s="86"/>
      <c r="L1059" s="86"/>
    </row>
    <row r="1060" spans="1:12" x14ac:dyDescent="0.2">
      <c r="A1060" s="86" t="s">
        <v>1066</v>
      </c>
      <c r="B1060" s="86"/>
      <c r="C1060" s="86"/>
      <c r="D1060" s="86"/>
      <c r="E1060" s="86"/>
      <c r="F1060" s="86"/>
      <c r="G1060" s="86"/>
      <c r="H1060" s="86"/>
      <c r="I1060" s="86"/>
      <c r="J1060" s="86"/>
      <c r="K1060" s="86"/>
      <c r="L1060" s="86"/>
    </row>
    <row r="1061" spans="1:12" ht="12" thickBot="1" x14ac:dyDescent="0.25"/>
    <row r="1062" spans="1:12" x14ac:dyDescent="0.2">
      <c r="A1062" s="113" t="s">
        <v>41</v>
      </c>
      <c r="B1062" s="149"/>
      <c r="C1062" s="151" t="s">
        <v>43</v>
      </c>
      <c r="D1062" s="117" t="s">
        <v>355</v>
      </c>
      <c r="E1062" s="118"/>
      <c r="F1062" s="119"/>
      <c r="G1062" s="117" t="s">
        <v>42</v>
      </c>
      <c r="H1062" s="118"/>
      <c r="I1062" s="119"/>
      <c r="J1062" s="117" t="s">
        <v>2</v>
      </c>
      <c r="K1062" s="118"/>
      <c r="L1062" s="119"/>
    </row>
    <row r="1063" spans="1:12" ht="12" thickBot="1" x14ac:dyDescent="0.25">
      <c r="A1063" s="115"/>
      <c r="B1063" s="150"/>
      <c r="C1063" s="152"/>
      <c r="D1063" s="153"/>
      <c r="E1063" s="154"/>
      <c r="F1063" s="155"/>
      <c r="G1063" s="153"/>
      <c r="H1063" s="154"/>
      <c r="I1063" s="155"/>
      <c r="J1063" s="153"/>
      <c r="K1063" s="154"/>
      <c r="L1063" s="155"/>
    </row>
    <row r="1064" spans="1:12" x14ac:dyDescent="0.2">
      <c r="A1064" s="115"/>
      <c r="B1064" s="150"/>
      <c r="C1064" s="152"/>
      <c r="D1064" s="161" t="s">
        <v>44</v>
      </c>
      <c r="E1064" s="157" t="s">
        <v>45</v>
      </c>
      <c r="F1064" s="159" t="s">
        <v>2</v>
      </c>
      <c r="G1064" s="161" t="s">
        <v>44</v>
      </c>
      <c r="H1064" s="157" t="s">
        <v>45</v>
      </c>
      <c r="I1064" s="159" t="s">
        <v>2</v>
      </c>
      <c r="J1064" s="156" t="s">
        <v>44</v>
      </c>
      <c r="K1064" s="157" t="s">
        <v>45</v>
      </c>
      <c r="L1064" s="159" t="s">
        <v>2</v>
      </c>
    </row>
    <row r="1065" spans="1:12" ht="12" thickBot="1" x14ac:dyDescent="0.25">
      <c r="A1065" s="115"/>
      <c r="B1065" s="150"/>
      <c r="C1065" s="152"/>
      <c r="D1065" s="162"/>
      <c r="E1065" s="158"/>
      <c r="F1065" s="160"/>
      <c r="G1065" s="162"/>
      <c r="H1065" s="158"/>
      <c r="I1065" s="160"/>
      <c r="J1065" s="136"/>
      <c r="K1065" s="158"/>
      <c r="L1065" s="160"/>
    </row>
    <row r="1066" spans="1:12" x14ac:dyDescent="0.2">
      <c r="A1066" s="35"/>
      <c r="B1066" s="36"/>
      <c r="C1066" s="35" t="s">
        <v>931</v>
      </c>
      <c r="D1066" s="3">
        <v>0</v>
      </c>
      <c r="E1066" s="4">
        <v>0</v>
      </c>
      <c r="F1066" s="18">
        <f t="shared" ref="F1066:F1084" si="258">D1066+E1066</f>
        <v>0</v>
      </c>
      <c r="G1066" s="3">
        <v>0</v>
      </c>
      <c r="H1066" s="4">
        <v>1</v>
      </c>
      <c r="I1066" s="18">
        <f t="shared" ref="I1066:I1084" si="259">G1066+H1066</f>
        <v>1</v>
      </c>
      <c r="J1066" s="3">
        <f t="shared" ref="J1066:J1084" si="260">D1066+G1066</f>
        <v>0</v>
      </c>
      <c r="K1066" s="4">
        <f t="shared" ref="K1066:K1084" si="261">E1066+H1066</f>
        <v>1</v>
      </c>
      <c r="L1066" s="5">
        <f t="shared" ref="L1066:L1084" si="262">J1066+K1066</f>
        <v>1</v>
      </c>
    </row>
    <row r="1067" spans="1:12" x14ac:dyDescent="0.2">
      <c r="A1067" s="39"/>
      <c r="B1067" s="34"/>
      <c r="C1067" s="39" t="s">
        <v>130</v>
      </c>
      <c r="D1067" s="7">
        <v>0</v>
      </c>
      <c r="E1067" s="8">
        <v>3</v>
      </c>
      <c r="F1067" s="17">
        <f t="shared" si="258"/>
        <v>3</v>
      </c>
      <c r="G1067" s="7">
        <v>1</v>
      </c>
      <c r="H1067" s="8">
        <v>0</v>
      </c>
      <c r="I1067" s="17">
        <f t="shared" si="259"/>
        <v>1</v>
      </c>
      <c r="J1067" s="7">
        <f t="shared" si="260"/>
        <v>1</v>
      </c>
      <c r="K1067" s="8">
        <f t="shared" si="261"/>
        <v>3</v>
      </c>
      <c r="L1067" s="9">
        <f t="shared" si="262"/>
        <v>4</v>
      </c>
    </row>
    <row r="1068" spans="1:12" x14ac:dyDescent="0.2">
      <c r="A1068" s="39"/>
      <c r="B1068" s="34"/>
      <c r="C1068" s="39" t="s">
        <v>131</v>
      </c>
      <c r="D1068" s="7">
        <v>2</v>
      </c>
      <c r="E1068" s="8">
        <v>0</v>
      </c>
      <c r="F1068" s="17">
        <f t="shared" si="258"/>
        <v>2</v>
      </c>
      <c r="G1068" s="7">
        <v>0</v>
      </c>
      <c r="H1068" s="8">
        <v>0</v>
      </c>
      <c r="I1068" s="17">
        <f t="shared" si="259"/>
        <v>0</v>
      </c>
      <c r="J1068" s="7">
        <f t="shared" si="260"/>
        <v>2</v>
      </c>
      <c r="K1068" s="8">
        <f t="shared" si="261"/>
        <v>0</v>
      </c>
      <c r="L1068" s="9">
        <f t="shared" si="262"/>
        <v>2</v>
      </c>
    </row>
    <row r="1069" spans="1:12" x14ac:dyDescent="0.2">
      <c r="A1069" s="39"/>
      <c r="B1069" s="34"/>
      <c r="C1069" s="39" t="s">
        <v>135</v>
      </c>
      <c r="D1069" s="7">
        <v>3</v>
      </c>
      <c r="E1069" s="8">
        <v>0</v>
      </c>
      <c r="F1069" s="17">
        <f t="shared" si="258"/>
        <v>3</v>
      </c>
      <c r="G1069" s="7">
        <v>0</v>
      </c>
      <c r="H1069" s="8">
        <v>0</v>
      </c>
      <c r="I1069" s="17">
        <f t="shared" si="259"/>
        <v>0</v>
      </c>
      <c r="J1069" s="7">
        <f t="shared" si="260"/>
        <v>3</v>
      </c>
      <c r="K1069" s="8">
        <f t="shared" si="261"/>
        <v>0</v>
      </c>
      <c r="L1069" s="9">
        <f t="shared" si="262"/>
        <v>3</v>
      </c>
    </row>
    <row r="1070" spans="1:12" x14ac:dyDescent="0.2">
      <c r="A1070" s="39"/>
      <c r="B1070" s="34"/>
      <c r="C1070" s="39" t="s">
        <v>932</v>
      </c>
      <c r="D1070" s="7">
        <v>1</v>
      </c>
      <c r="E1070" s="8">
        <v>0</v>
      </c>
      <c r="F1070" s="17">
        <f t="shared" si="258"/>
        <v>1</v>
      </c>
      <c r="G1070" s="7">
        <v>0</v>
      </c>
      <c r="H1070" s="8">
        <v>0</v>
      </c>
      <c r="I1070" s="17">
        <f t="shared" si="259"/>
        <v>0</v>
      </c>
      <c r="J1070" s="7">
        <f t="shared" si="260"/>
        <v>1</v>
      </c>
      <c r="K1070" s="8">
        <f t="shared" si="261"/>
        <v>0</v>
      </c>
      <c r="L1070" s="9">
        <f t="shared" si="262"/>
        <v>1</v>
      </c>
    </row>
    <row r="1071" spans="1:12" x14ac:dyDescent="0.2">
      <c r="A1071" s="39"/>
      <c r="B1071" s="34"/>
      <c r="C1071" s="39" t="s">
        <v>136</v>
      </c>
      <c r="D1071" s="7">
        <v>4</v>
      </c>
      <c r="E1071" s="8">
        <v>0</v>
      </c>
      <c r="F1071" s="17">
        <f t="shared" si="258"/>
        <v>4</v>
      </c>
      <c r="G1071" s="7">
        <v>2</v>
      </c>
      <c r="H1071" s="8">
        <v>0</v>
      </c>
      <c r="I1071" s="17">
        <f t="shared" si="259"/>
        <v>2</v>
      </c>
      <c r="J1071" s="7">
        <f t="shared" si="260"/>
        <v>6</v>
      </c>
      <c r="K1071" s="8">
        <f t="shared" si="261"/>
        <v>0</v>
      </c>
      <c r="L1071" s="9">
        <f t="shared" si="262"/>
        <v>6</v>
      </c>
    </row>
    <row r="1072" spans="1:12" x14ac:dyDescent="0.2">
      <c r="A1072" s="39"/>
      <c r="B1072" s="34"/>
      <c r="C1072" s="39" t="s">
        <v>137</v>
      </c>
      <c r="D1072" s="7">
        <v>2</v>
      </c>
      <c r="E1072" s="8">
        <v>0</v>
      </c>
      <c r="F1072" s="17">
        <f t="shared" si="258"/>
        <v>2</v>
      </c>
      <c r="G1072" s="7">
        <v>1</v>
      </c>
      <c r="H1072" s="8">
        <v>0</v>
      </c>
      <c r="I1072" s="17">
        <f t="shared" si="259"/>
        <v>1</v>
      </c>
      <c r="J1072" s="7">
        <f t="shared" si="260"/>
        <v>3</v>
      </c>
      <c r="K1072" s="8">
        <f t="shared" si="261"/>
        <v>0</v>
      </c>
      <c r="L1072" s="9">
        <f t="shared" si="262"/>
        <v>3</v>
      </c>
    </row>
    <row r="1073" spans="1:12" x14ac:dyDescent="0.2">
      <c r="A1073" s="39"/>
      <c r="B1073" s="34"/>
      <c r="C1073" s="39" t="s">
        <v>138</v>
      </c>
      <c r="D1073" s="7">
        <v>2</v>
      </c>
      <c r="E1073" s="8">
        <v>0</v>
      </c>
      <c r="F1073" s="17">
        <f t="shared" si="258"/>
        <v>2</v>
      </c>
      <c r="G1073" s="7">
        <v>0</v>
      </c>
      <c r="H1073" s="8">
        <v>3</v>
      </c>
      <c r="I1073" s="17">
        <f t="shared" si="259"/>
        <v>3</v>
      </c>
      <c r="J1073" s="7">
        <f t="shared" si="260"/>
        <v>2</v>
      </c>
      <c r="K1073" s="8">
        <f t="shared" si="261"/>
        <v>3</v>
      </c>
      <c r="L1073" s="9">
        <f t="shared" si="262"/>
        <v>5</v>
      </c>
    </row>
    <row r="1074" spans="1:12" x14ac:dyDescent="0.2">
      <c r="A1074" s="39"/>
      <c r="B1074" s="34"/>
      <c r="C1074" s="39" t="s">
        <v>139</v>
      </c>
      <c r="D1074" s="7">
        <v>0</v>
      </c>
      <c r="E1074" s="8">
        <v>2</v>
      </c>
      <c r="F1074" s="17">
        <f t="shared" si="258"/>
        <v>2</v>
      </c>
      <c r="G1074" s="7">
        <v>6</v>
      </c>
      <c r="H1074" s="8">
        <v>1</v>
      </c>
      <c r="I1074" s="17">
        <f t="shared" si="259"/>
        <v>7</v>
      </c>
      <c r="J1074" s="7">
        <f t="shared" si="260"/>
        <v>6</v>
      </c>
      <c r="K1074" s="8">
        <f t="shared" si="261"/>
        <v>3</v>
      </c>
      <c r="L1074" s="9">
        <f t="shared" si="262"/>
        <v>9</v>
      </c>
    </row>
    <row r="1075" spans="1:12" x14ac:dyDescent="0.2">
      <c r="A1075" s="39"/>
      <c r="B1075" s="34"/>
      <c r="C1075" s="39" t="s">
        <v>142</v>
      </c>
      <c r="D1075" s="7">
        <v>1</v>
      </c>
      <c r="E1075" s="8">
        <v>0</v>
      </c>
      <c r="F1075" s="17">
        <f t="shared" si="258"/>
        <v>1</v>
      </c>
      <c r="G1075" s="7">
        <v>0</v>
      </c>
      <c r="H1075" s="8">
        <v>0</v>
      </c>
      <c r="I1075" s="17">
        <f t="shared" si="259"/>
        <v>0</v>
      </c>
      <c r="J1075" s="7">
        <f t="shared" si="260"/>
        <v>1</v>
      </c>
      <c r="K1075" s="8">
        <f t="shared" si="261"/>
        <v>0</v>
      </c>
      <c r="L1075" s="9">
        <f t="shared" si="262"/>
        <v>1</v>
      </c>
    </row>
    <row r="1076" spans="1:12" x14ac:dyDescent="0.2">
      <c r="A1076" s="39"/>
      <c r="B1076" s="34"/>
      <c r="C1076" s="39" t="s">
        <v>144</v>
      </c>
      <c r="D1076" s="7">
        <v>1</v>
      </c>
      <c r="E1076" s="8">
        <v>2</v>
      </c>
      <c r="F1076" s="17">
        <f t="shared" si="258"/>
        <v>3</v>
      </c>
      <c r="G1076" s="7">
        <v>0</v>
      </c>
      <c r="H1076" s="8">
        <v>0</v>
      </c>
      <c r="I1076" s="17">
        <f t="shared" si="259"/>
        <v>0</v>
      </c>
      <c r="J1076" s="7">
        <f t="shared" si="260"/>
        <v>1</v>
      </c>
      <c r="K1076" s="8">
        <f t="shared" si="261"/>
        <v>2</v>
      </c>
      <c r="L1076" s="9">
        <f t="shared" si="262"/>
        <v>3</v>
      </c>
    </row>
    <row r="1077" spans="1:12" x14ac:dyDescent="0.2">
      <c r="A1077" s="39"/>
      <c r="B1077" s="34"/>
      <c r="C1077" s="39" t="s">
        <v>145</v>
      </c>
      <c r="D1077" s="7">
        <v>1</v>
      </c>
      <c r="E1077" s="8">
        <v>0</v>
      </c>
      <c r="F1077" s="17">
        <f t="shared" si="258"/>
        <v>1</v>
      </c>
      <c r="G1077" s="7">
        <v>0</v>
      </c>
      <c r="H1077" s="8">
        <v>0</v>
      </c>
      <c r="I1077" s="17">
        <f t="shared" si="259"/>
        <v>0</v>
      </c>
      <c r="J1077" s="7">
        <f t="shared" si="260"/>
        <v>1</v>
      </c>
      <c r="K1077" s="8">
        <f t="shared" si="261"/>
        <v>0</v>
      </c>
      <c r="L1077" s="9">
        <f t="shared" si="262"/>
        <v>1</v>
      </c>
    </row>
    <row r="1078" spans="1:12" x14ac:dyDescent="0.2">
      <c r="A1078" s="39"/>
      <c r="B1078" s="34"/>
      <c r="C1078" s="39" t="s">
        <v>146</v>
      </c>
      <c r="D1078" s="7">
        <v>1</v>
      </c>
      <c r="E1078" s="8">
        <v>0</v>
      </c>
      <c r="F1078" s="17">
        <f t="shared" si="258"/>
        <v>1</v>
      </c>
      <c r="G1078" s="7">
        <v>0</v>
      </c>
      <c r="H1078" s="8">
        <v>1</v>
      </c>
      <c r="I1078" s="17">
        <f t="shared" si="259"/>
        <v>1</v>
      </c>
      <c r="J1078" s="7">
        <f t="shared" si="260"/>
        <v>1</v>
      </c>
      <c r="K1078" s="8">
        <f t="shared" si="261"/>
        <v>1</v>
      </c>
      <c r="L1078" s="9">
        <f t="shared" si="262"/>
        <v>2</v>
      </c>
    </row>
    <row r="1079" spans="1:12" x14ac:dyDescent="0.2">
      <c r="A1079" s="39"/>
      <c r="B1079" s="34"/>
      <c r="C1079" s="39" t="s">
        <v>147</v>
      </c>
      <c r="D1079" s="7">
        <v>1</v>
      </c>
      <c r="E1079" s="8">
        <v>0</v>
      </c>
      <c r="F1079" s="17">
        <f t="shared" si="258"/>
        <v>1</v>
      </c>
      <c r="G1079" s="7">
        <v>0</v>
      </c>
      <c r="H1079" s="8">
        <v>0</v>
      </c>
      <c r="I1079" s="17">
        <f t="shared" si="259"/>
        <v>0</v>
      </c>
      <c r="J1079" s="7">
        <f t="shared" si="260"/>
        <v>1</v>
      </c>
      <c r="K1079" s="8">
        <f t="shared" si="261"/>
        <v>0</v>
      </c>
      <c r="L1079" s="9">
        <f t="shared" si="262"/>
        <v>1</v>
      </c>
    </row>
    <row r="1080" spans="1:12" x14ac:dyDescent="0.2">
      <c r="A1080" s="39"/>
      <c r="B1080" s="34"/>
      <c r="C1080" s="39" t="s">
        <v>148</v>
      </c>
      <c r="D1080" s="7">
        <v>0</v>
      </c>
      <c r="E1080" s="8">
        <v>1</v>
      </c>
      <c r="F1080" s="17">
        <f t="shared" si="258"/>
        <v>1</v>
      </c>
      <c r="G1080" s="7">
        <v>0</v>
      </c>
      <c r="H1080" s="8">
        <v>0</v>
      </c>
      <c r="I1080" s="17">
        <f t="shared" si="259"/>
        <v>0</v>
      </c>
      <c r="J1080" s="7">
        <f t="shared" si="260"/>
        <v>0</v>
      </c>
      <c r="K1080" s="8">
        <f t="shared" si="261"/>
        <v>1</v>
      </c>
      <c r="L1080" s="9">
        <f t="shared" si="262"/>
        <v>1</v>
      </c>
    </row>
    <row r="1081" spans="1:12" x14ac:dyDescent="0.2">
      <c r="A1081" s="39"/>
      <c r="B1081" s="34"/>
      <c r="C1081" s="39" t="s">
        <v>149</v>
      </c>
      <c r="D1081" s="7">
        <v>0</v>
      </c>
      <c r="E1081" s="8">
        <v>1</v>
      </c>
      <c r="F1081" s="17">
        <f t="shared" si="258"/>
        <v>1</v>
      </c>
      <c r="G1081" s="7">
        <v>0</v>
      </c>
      <c r="H1081" s="8">
        <v>0</v>
      </c>
      <c r="I1081" s="17">
        <f t="shared" si="259"/>
        <v>0</v>
      </c>
      <c r="J1081" s="7">
        <f t="shared" si="260"/>
        <v>0</v>
      </c>
      <c r="K1081" s="8">
        <f t="shared" si="261"/>
        <v>1</v>
      </c>
      <c r="L1081" s="9">
        <f t="shared" si="262"/>
        <v>1</v>
      </c>
    </row>
    <row r="1082" spans="1:12" x14ac:dyDescent="0.2">
      <c r="A1082" s="39"/>
      <c r="B1082" s="34"/>
      <c r="C1082" s="39" t="s">
        <v>150</v>
      </c>
      <c r="D1082" s="7">
        <v>7</v>
      </c>
      <c r="E1082" s="8">
        <v>7</v>
      </c>
      <c r="F1082" s="17">
        <f t="shared" si="258"/>
        <v>14</v>
      </c>
      <c r="G1082" s="7">
        <v>1</v>
      </c>
      <c r="H1082" s="8">
        <v>4</v>
      </c>
      <c r="I1082" s="17">
        <f t="shared" si="259"/>
        <v>5</v>
      </c>
      <c r="J1082" s="7">
        <f t="shared" si="260"/>
        <v>8</v>
      </c>
      <c r="K1082" s="8">
        <f t="shared" si="261"/>
        <v>11</v>
      </c>
      <c r="L1082" s="9">
        <f t="shared" si="262"/>
        <v>19</v>
      </c>
    </row>
    <row r="1083" spans="1:12" x14ac:dyDescent="0.2">
      <c r="A1083" s="39"/>
      <c r="B1083" s="34"/>
      <c r="C1083" s="39" t="s">
        <v>934</v>
      </c>
      <c r="D1083" s="7">
        <v>0</v>
      </c>
      <c r="E1083" s="8">
        <v>0</v>
      </c>
      <c r="F1083" s="17">
        <f t="shared" si="258"/>
        <v>0</v>
      </c>
      <c r="G1083" s="7">
        <v>1</v>
      </c>
      <c r="H1083" s="8">
        <v>0</v>
      </c>
      <c r="I1083" s="17">
        <f t="shared" si="259"/>
        <v>1</v>
      </c>
      <c r="J1083" s="7">
        <f t="shared" si="260"/>
        <v>1</v>
      </c>
      <c r="K1083" s="8">
        <f t="shared" si="261"/>
        <v>0</v>
      </c>
      <c r="L1083" s="9">
        <f t="shared" si="262"/>
        <v>1</v>
      </c>
    </row>
    <row r="1084" spans="1:12" x14ac:dyDescent="0.2">
      <c r="A1084" s="39"/>
      <c r="B1084" s="34"/>
      <c r="C1084" s="39" t="s">
        <v>935</v>
      </c>
      <c r="D1084" s="7">
        <v>0</v>
      </c>
      <c r="E1084" s="8">
        <v>0</v>
      </c>
      <c r="F1084" s="17">
        <f t="shared" si="258"/>
        <v>0</v>
      </c>
      <c r="G1084" s="7">
        <v>1</v>
      </c>
      <c r="H1084" s="8">
        <v>0</v>
      </c>
      <c r="I1084" s="17">
        <f t="shared" si="259"/>
        <v>1</v>
      </c>
      <c r="J1084" s="7">
        <f t="shared" si="260"/>
        <v>1</v>
      </c>
      <c r="K1084" s="8">
        <f t="shared" si="261"/>
        <v>0</v>
      </c>
      <c r="L1084" s="9">
        <f t="shared" si="262"/>
        <v>1</v>
      </c>
    </row>
    <row r="1085" spans="1:12" x14ac:dyDescent="0.2">
      <c r="A1085" s="39"/>
      <c r="B1085" s="34"/>
      <c r="C1085" s="66" t="s">
        <v>2</v>
      </c>
      <c r="D1085" s="21">
        <f t="shared" ref="D1085:L1085" si="263">SUM(D1046:D1084)</f>
        <v>40</v>
      </c>
      <c r="E1085" s="22">
        <f t="shared" si="263"/>
        <v>39</v>
      </c>
      <c r="F1085" s="67">
        <f t="shared" si="263"/>
        <v>79</v>
      </c>
      <c r="G1085" s="21">
        <f t="shared" si="263"/>
        <v>49</v>
      </c>
      <c r="H1085" s="22">
        <f t="shared" si="263"/>
        <v>87</v>
      </c>
      <c r="I1085" s="67">
        <f t="shared" si="263"/>
        <v>136</v>
      </c>
      <c r="J1085" s="21">
        <f t="shared" si="263"/>
        <v>89</v>
      </c>
      <c r="K1085" s="22">
        <f t="shared" si="263"/>
        <v>126</v>
      </c>
      <c r="L1085" s="23">
        <f t="shared" si="263"/>
        <v>215</v>
      </c>
    </row>
    <row r="1086" spans="1:12" x14ac:dyDescent="0.2">
      <c r="A1086" s="65" t="s">
        <v>200</v>
      </c>
      <c r="B1086" s="42"/>
      <c r="C1086" s="41"/>
      <c r="D1086" s="44"/>
      <c r="E1086" s="45"/>
      <c r="F1086" s="47"/>
      <c r="G1086" s="44"/>
      <c r="H1086" s="45"/>
      <c r="I1086" s="47"/>
      <c r="J1086" s="44"/>
      <c r="K1086" s="45"/>
      <c r="L1086" s="46"/>
    </row>
    <row r="1087" spans="1:12" x14ac:dyDescent="0.2">
      <c r="A1087" s="39"/>
      <c r="B1087" s="34"/>
      <c r="C1087" s="39" t="s">
        <v>124</v>
      </c>
      <c r="D1087" s="7">
        <v>11</v>
      </c>
      <c r="E1087" s="8">
        <v>5</v>
      </c>
      <c r="F1087" s="17">
        <f t="shared" ref="F1087:F1100" si="264">D1087+E1087</f>
        <v>16</v>
      </c>
      <c r="G1087" s="7">
        <v>5</v>
      </c>
      <c r="H1087" s="8">
        <v>3</v>
      </c>
      <c r="I1087" s="17">
        <f t="shared" ref="I1087:I1100" si="265">G1087+H1087</f>
        <v>8</v>
      </c>
      <c r="J1087" s="7">
        <f t="shared" ref="J1087:J1100" si="266">D1087+G1087</f>
        <v>16</v>
      </c>
      <c r="K1087" s="8">
        <f t="shared" ref="K1087:K1100" si="267">E1087+H1087</f>
        <v>8</v>
      </c>
      <c r="L1087" s="9">
        <f t="shared" ref="L1087:L1100" si="268">J1087+K1087</f>
        <v>24</v>
      </c>
    </row>
    <row r="1088" spans="1:12" x14ac:dyDescent="0.2">
      <c r="A1088" s="39"/>
      <c r="B1088" s="34"/>
      <c r="C1088" s="39" t="s">
        <v>3</v>
      </c>
      <c r="D1088" s="7">
        <v>0</v>
      </c>
      <c r="E1088" s="8">
        <v>0</v>
      </c>
      <c r="F1088" s="17">
        <f t="shared" si="264"/>
        <v>0</v>
      </c>
      <c r="G1088" s="7">
        <v>2</v>
      </c>
      <c r="H1088" s="8">
        <v>20</v>
      </c>
      <c r="I1088" s="17">
        <f t="shared" si="265"/>
        <v>22</v>
      </c>
      <c r="J1088" s="7">
        <f t="shared" si="266"/>
        <v>2</v>
      </c>
      <c r="K1088" s="8">
        <f t="shared" si="267"/>
        <v>20</v>
      </c>
      <c r="L1088" s="9">
        <f t="shared" si="268"/>
        <v>22</v>
      </c>
    </row>
    <row r="1089" spans="1:12" x14ac:dyDescent="0.2">
      <c r="A1089" s="39"/>
      <c r="B1089" s="34"/>
      <c r="C1089" s="39" t="s">
        <v>125</v>
      </c>
      <c r="D1089" s="7">
        <v>0</v>
      </c>
      <c r="E1089" s="8">
        <v>0</v>
      </c>
      <c r="F1089" s="17">
        <f t="shared" si="264"/>
        <v>0</v>
      </c>
      <c r="G1089" s="7">
        <v>0</v>
      </c>
      <c r="H1089" s="8">
        <v>3</v>
      </c>
      <c r="I1089" s="17">
        <f t="shared" si="265"/>
        <v>3</v>
      </c>
      <c r="J1089" s="7">
        <f t="shared" si="266"/>
        <v>0</v>
      </c>
      <c r="K1089" s="8">
        <f t="shared" si="267"/>
        <v>3</v>
      </c>
      <c r="L1089" s="9">
        <f t="shared" si="268"/>
        <v>3</v>
      </c>
    </row>
    <row r="1090" spans="1:12" x14ac:dyDescent="0.2">
      <c r="A1090" s="39"/>
      <c r="B1090" s="34"/>
      <c r="C1090" s="39" t="s">
        <v>128</v>
      </c>
      <c r="D1090" s="7">
        <v>0</v>
      </c>
      <c r="E1090" s="8">
        <v>0</v>
      </c>
      <c r="F1090" s="17">
        <f t="shared" si="264"/>
        <v>0</v>
      </c>
      <c r="G1090" s="7">
        <v>1</v>
      </c>
      <c r="H1090" s="8">
        <v>9</v>
      </c>
      <c r="I1090" s="17">
        <f t="shared" si="265"/>
        <v>10</v>
      </c>
      <c r="J1090" s="7">
        <f t="shared" si="266"/>
        <v>1</v>
      </c>
      <c r="K1090" s="8">
        <f t="shared" si="267"/>
        <v>9</v>
      </c>
      <c r="L1090" s="9">
        <f t="shared" si="268"/>
        <v>10</v>
      </c>
    </row>
    <row r="1091" spans="1:12" x14ac:dyDescent="0.2">
      <c r="A1091" s="39"/>
      <c r="B1091" s="34"/>
      <c r="C1091" s="39" t="s">
        <v>132</v>
      </c>
      <c r="D1091" s="7">
        <v>0</v>
      </c>
      <c r="E1091" s="8">
        <v>0</v>
      </c>
      <c r="F1091" s="17">
        <f t="shared" si="264"/>
        <v>0</v>
      </c>
      <c r="G1091" s="7">
        <v>1</v>
      </c>
      <c r="H1091" s="8">
        <v>0</v>
      </c>
      <c r="I1091" s="17">
        <f t="shared" si="265"/>
        <v>1</v>
      </c>
      <c r="J1091" s="7">
        <f t="shared" si="266"/>
        <v>1</v>
      </c>
      <c r="K1091" s="8">
        <f t="shared" si="267"/>
        <v>0</v>
      </c>
      <c r="L1091" s="9">
        <f t="shared" si="268"/>
        <v>1</v>
      </c>
    </row>
    <row r="1092" spans="1:12" x14ac:dyDescent="0.2">
      <c r="A1092" s="39"/>
      <c r="B1092" s="34"/>
      <c r="C1092" s="39" t="s">
        <v>135</v>
      </c>
      <c r="D1092" s="7">
        <v>2</v>
      </c>
      <c r="E1092" s="8">
        <v>0</v>
      </c>
      <c r="F1092" s="17">
        <f t="shared" si="264"/>
        <v>2</v>
      </c>
      <c r="G1092" s="7">
        <v>0</v>
      </c>
      <c r="H1092" s="8">
        <v>0</v>
      </c>
      <c r="I1092" s="17">
        <f t="shared" si="265"/>
        <v>0</v>
      </c>
      <c r="J1092" s="7">
        <f t="shared" si="266"/>
        <v>2</v>
      </c>
      <c r="K1092" s="8">
        <f t="shared" si="267"/>
        <v>0</v>
      </c>
      <c r="L1092" s="9">
        <f t="shared" si="268"/>
        <v>2</v>
      </c>
    </row>
    <row r="1093" spans="1:12" x14ac:dyDescent="0.2">
      <c r="A1093" s="39"/>
      <c r="B1093" s="34"/>
      <c r="C1093" s="39" t="s">
        <v>136</v>
      </c>
      <c r="D1093" s="7">
        <v>1</v>
      </c>
      <c r="E1093" s="8">
        <v>1</v>
      </c>
      <c r="F1093" s="17">
        <f t="shared" si="264"/>
        <v>2</v>
      </c>
      <c r="G1093" s="7">
        <v>0</v>
      </c>
      <c r="H1093" s="8">
        <v>0</v>
      </c>
      <c r="I1093" s="17">
        <f t="shared" si="265"/>
        <v>0</v>
      </c>
      <c r="J1093" s="7">
        <f t="shared" si="266"/>
        <v>1</v>
      </c>
      <c r="K1093" s="8">
        <f t="shared" si="267"/>
        <v>1</v>
      </c>
      <c r="L1093" s="9">
        <f t="shared" si="268"/>
        <v>2</v>
      </c>
    </row>
    <row r="1094" spans="1:12" x14ac:dyDescent="0.2">
      <c r="A1094" s="39"/>
      <c r="B1094" s="34"/>
      <c r="C1094" s="39" t="s">
        <v>137</v>
      </c>
      <c r="D1094" s="7">
        <v>2</v>
      </c>
      <c r="E1094" s="8">
        <v>0</v>
      </c>
      <c r="F1094" s="17">
        <f t="shared" si="264"/>
        <v>2</v>
      </c>
      <c r="G1094" s="7">
        <v>1</v>
      </c>
      <c r="H1094" s="8">
        <v>11</v>
      </c>
      <c r="I1094" s="17">
        <f t="shared" si="265"/>
        <v>12</v>
      </c>
      <c r="J1094" s="7">
        <f t="shared" si="266"/>
        <v>3</v>
      </c>
      <c r="K1094" s="8">
        <f t="shared" si="267"/>
        <v>11</v>
      </c>
      <c r="L1094" s="9">
        <f t="shared" si="268"/>
        <v>14</v>
      </c>
    </row>
    <row r="1095" spans="1:12" x14ac:dyDescent="0.2">
      <c r="A1095" s="39"/>
      <c r="B1095" s="34"/>
      <c r="C1095" s="39" t="s">
        <v>138</v>
      </c>
      <c r="D1095" s="7">
        <v>3</v>
      </c>
      <c r="E1095" s="8">
        <v>5</v>
      </c>
      <c r="F1095" s="17">
        <f t="shared" si="264"/>
        <v>8</v>
      </c>
      <c r="G1095" s="7">
        <v>0</v>
      </c>
      <c r="H1095" s="8">
        <v>0</v>
      </c>
      <c r="I1095" s="17">
        <f t="shared" si="265"/>
        <v>0</v>
      </c>
      <c r="J1095" s="7">
        <f t="shared" si="266"/>
        <v>3</v>
      </c>
      <c r="K1095" s="8">
        <f t="shared" si="267"/>
        <v>5</v>
      </c>
      <c r="L1095" s="9">
        <f t="shared" si="268"/>
        <v>8</v>
      </c>
    </row>
    <row r="1096" spans="1:12" x14ac:dyDescent="0.2">
      <c r="A1096" s="39"/>
      <c r="B1096" s="34"/>
      <c r="C1096" s="39" t="s">
        <v>139</v>
      </c>
      <c r="D1096" s="7">
        <v>0</v>
      </c>
      <c r="E1096" s="8">
        <v>0</v>
      </c>
      <c r="F1096" s="17">
        <f t="shared" si="264"/>
        <v>0</v>
      </c>
      <c r="G1096" s="7">
        <v>1</v>
      </c>
      <c r="H1096" s="8">
        <v>1</v>
      </c>
      <c r="I1096" s="17">
        <f t="shared" si="265"/>
        <v>2</v>
      </c>
      <c r="J1096" s="7">
        <f t="shared" si="266"/>
        <v>1</v>
      </c>
      <c r="K1096" s="8">
        <f t="shared" si="267"/>
        <v>1</v>
      </c>
      <c r="L1096" s="9">
        <f t="shared" si="268"/>
        <v>2</v>
      </c>
    </row>
    <row r="1097" spans="1:12" x14ac:dyDescent="0.2">
      <c r="A1097" s="39"/>
      <c r="B1097" s="34"/>
      <c r="C1097" s="39" t="s">
        <v>140</v>
      </c>
      <c r="D1097" s="7">
        <v>10</v>
      </c>
      <c r="E1097" s="8">
        <v>0</v>
      </c>
      <c r="F1097" s="17">
        <f t="shared" si="264"/>
        <v>10</v>
      </c>
      <c r="G1097" s="7">
        <v>1</v>
      </c>
      <c r="H1097" s="8">
        <v>0</v>
      </c>
      <c r="I1097" s="17">
        <f t="shared" si="265"/>
        <v>1</v>
      </c>
      <c r="J1097" s="7">
        <f t="shared" si="266"/>
        <v>11</v>
      </c>
      <c r="K1097" s="8">
        <f t="shared" si="267"/>
        <v>0</v>
      </c>
      <c r="L1097" s="9">
        <f t="shared" si="268"/>
        <v>11</v>
      </c>
    </row>
    <row r="1098" spans="1:12" x14ac:dyDescent="0.2">
      <c r="A1098" s="39"/>
      <c r="B1098" s="34"/>
      <c r="C1098" s="39" t="s">
        <v>141</v>
      </c>
      <c r="D1098" s="7">
        <v>0</v>
      </c>
      <c r="E1098" s="8">
        <v>0</v>
      </c>
      <c r="F1098" s="17">
        <f t="shared" si="264"/>
        <v>0</v>
      </c>
      <c r="G1098" s="7">
        <v>1</v>
      </c>
      <c r="H1098" s="8">
        <v>1</v>
      </c>
      <c r="I1098" s="17">
        <f t="shared" si="265"/>
        <v>2</v>
      </c>
      <c r="J1098" s="7">
        <f t="shared" si="266"/>
        <v>1</v>
      </c>
      <c r="K1098" s="8">
        <f t="shared" si="267"/>
        <v>1</v>
      </c>
      <c r="L1098" s="9">
        <f t="shared" si="268"/>
        <v>2</v>
      </c>
    </row>
    <row r="1099" spans="1:12" x14ac:dyDescent="0.2">
      <c r="A1099" s="39"/>
      <c r="B1099" s="34"/>
      <c r="C1099" s="39" t="s">
        <v>144</v>
      </c>
      <c r="D1099" s="7">
        <v>0</v>
      </c>
      <c r="E1099" s="8">
        <v>1</v>
      </c>
      <c r="F1099" s="17">
        <f t="shared" si="264"/>
        <v>1</v>
      </c>
      <c r="G1099" s="7">
        <v>0</v>
      </c>
      <c r="H1099" s="8">
        <v>0</v>
      </c>
      <c r="I1099" s="17">
        <f t="shared" si="265"/>
        <v>0</v>
      </c>
      <c r="J1099" s="7">
        <f t="shared" si="266"/>
        <v>0</v>
      </c>
      <c r="K1099" s="8">
        <f t="shared" si="267"/>
        <v>1</v>
      </c>
      <c r="L1099" s="9">
        <f t="shared" si="268"/>
        <v>1</v>
      </c>
    </row>
    <row r="1100" spans="1:12" ht="12" thickBot="1" x14ac:dyDescent="0.25">
      <c r="A1100" s="52"/>
      <c r="B1100" s="68"/>
      <c r="C1100" s="52" t="s">
        <v>145</v>
      </c>
      <c r="D1100" s="24">
        <v>1</v>
      </c>
      <c r="E1100" s="25">
        <v>0</v>
      </c>
      <c r="F1100" s="69">
        <f t="shared" si="264"/>
        <v>1</v>
      </c>
      <c r="G1100" s="24">
        <v>0</v>
      </c>
      <c r="H1100" s="25">
        <v>0</v>
      </c>
      <c r="I1100" s="69">
        <f t="shared" si="265"/>
        <v>0</v>
      </c>
      <c r="J1100" s="24">
        <f t="shared" si="266"/>
        <v>1</v>
      </c>
      <c r="K1100" s="25">
        <f t="shared" si="267"/>
        <v>0</v>
      </c>
      <c r="L1100" s="26">
        <f t="shared" si="268"/>
        <v>1</v>
      </c>
    </row>
    <row r="1106" spans="1:12" ht="12" x14ac:dyDescent="0.2">
      <c r="A1106" s="85" t="s">
        <v>109</v>
      </c>
      <c r="B1106" s="85"/>
      <c r="C1106" s="85"/>
      <c r="D1106" s="85"/>
      <c r="E1106" s="85"/>
      <c r="F1106" s="85"/>
      <c r="G1106" s="85"/>
      <c r="H1106" s="85"/>
      <c r="I1106" s="85"/>
      <c r="J1106" s="85"/>
      <c r="K1106" s="85"/>
      <c r="L1106" s="85"/>
    </row>
    <row r="1107" spans="1:12" x14ac:dyDescent="0.2">
      <c r="A1107" s="86" t="s">
        <v>116</v>
      </c>
      <c r="B1107" s="86"/>
      <c r="C1107" s="86"/>
      <c r="D1107" s="86"/>
      <c r="E1107" s="86"/>
      <c r="F1107" s="86"/>
      <c r="G1107" s="86"/>
      <c r="H1107" s="86"/>
      <c r="I1107" s="86"/>
      <c r="J1107" s="86"/>
      <c r="K1107" s="86"/>
      <c r="L1107" s="86"/>
    </row>
    <row r="1108" spans="1:12" x14ac:dyDescent="0.2">
      <c r="A1108" s="86" t="s">
        <v>1066</v>
      </c>
      <c r="B1108" s="86"/>
      <c r="C1108" s="86"/>
      <c r="D1108" s="86"/>
      <c r="E1108" s="86"/>
      <c r="F1108" s="86"/>
      <c r="G1108" s="86"/>
      <c r="H1108" s="86"/>
      <c r="I1108" s="86"/>
      <c r="J1108" s="86"/>
      <c r="K1108" s="86"/>
      <c r="L1108" s="86"/>
    </row>
    <row r="1109" spans="1:12" ht="12" thickBot="1" x14ac:dyDescent="0.25"/>
    <row r="1110" spans="1:12" x14ac:dyDescent="0.2">
      <c r="A1110" s="113" t="s">
        <v>41</v>
      </c>
      <c r="B1110" s="149"/>
      <c r="C1110" s="151" t="s">
        <v>43</v>
      </c>
      <c r="D1110" s="117" t="s">
        <v>355</v>
      </c>
      <c r="E1110" s="118"/>
      <c r="F1110" s="119"/>
      <c r="G1110" s="117" t="s">
        <v>42</v>
      </c>
      <c r="H1110" s="118"/>
      <c r="I1110" s="119"/>
      <c r="J1110" s="117" t="s">
        <v>2</v>
      </c>
      <c r="K1110" s="118"/>
      <c r="L1110" s="119"/>
    </row>
    <row r="1111" spans="1:12" ht="12" thickBot="1" x14ac:dyDescent="0.25">
      <c r="A1111" s="115"/>
      <c r="B1111" s="150"/>
      <c r="C1111" s="152"/>
      <c r="D1111" s="153"/>
      <c r="E1111" s="154"/>
      <c r="F1111" s="155"/>
      <c r="G1111" s="153"/>
      <c r="H1111" s="154"/>
      <c r="I1111" s="155"/>
      <c r="J1111" s="153"/>
      <c r="K1111" s="154"/>
      <c r="L1111" s="155"/>
    </row>
    <row r="1112" spans="1:12" x14ac:dyDescent="0.2">
      <c r="A1112" s="115"/>
      <c r="B1112" s="150"/>
      <c r="C1112" s="152"/>
      <c r="D1112" s="161" t="s">
        <v>44</v>
      </c>
      <c r="E1112" s="157" t="s">
        <v>45</v>
      </c>
      <c r="F1112" s="159" t="s">
        <v>2</v>
      </c>
      <c r="G1112" s="161" t="s">
        <v>44</v>
      </c>
      <c r="H1112" s="157" t="s">
        <v>45</v>
      </c>
      <c r="I1112" s="159" t="s">
        <v>2</v>
      </c>
      <c r="J1112" s="156" t="s">
        <v>44</v>
      </c>
      <c r="K1112" s="157" t="s">
        <v>45</v>
      </c>
      <c r="L1112" s="159" t="s">
        <v>2</v>
      </c>
    </row>
    <row r="1113" spans="1:12" ht="12" thickBot="1" x14ac:dyDescent="0.25">
      <c r="A1113" s="115"/>
      <c r="B1113" s="150"/>
      <c r="C1113" s="152"/>
      <c r="D1113" s="162"/>
      <c r="E1113" s="158"/>
      <c r="F1113" s="160"/>
      <c r="G1113" s="162"/>
      <c r="H1113" s="158"/>
      <c r="I1113" s="160"/>
      <c r="J1113" s="136"/>
      <c r="K1113" s="158"/>
      <c r="L1113" s="160"/>
    </row>
    <row r="1114" spans="1:12" x14ac:dyDescent="0.2">
      <c r="A1114" s="35"/>
      <c r="B1114" s="36"/>
      <c r="C1114" s="35" t="s">
        <v>147</v>
      </c>
      <c r="D1114" s="3">
        <v>2</v>
      </c>
      <c r="E1114" s="4">
        <v>0</v>
      </c>
      <c r="F1114" s="18">
        <f>D1114+E1114</f>
        <v>2</v>
      </c>
      <c r="G1114" s="3">
        <v>0</v>
      </c>
      <c r="H1114" s="4">
        <v>0</v>
      </c>
      <c r="I1114" s="18">
        <f>G1114+H1114</f>
        <v>0</v>
      </c>
      <c r="J1114" s="3">
        <f t="shared" ref="J1114:K1117" si="269">D1114+G1114</f>
        <v>2</v>
      </c>
      <c r="K1114" s="4">
        <f t="shared" si="269"/>
        <v>0</v>
      </c>
      <c r="L1114" s="5">
        <f>J1114+K1114</f>
        <v>2</v>
      </c>
    </row>
    <row r="1115" spans="1:12" x14ac:dyDescent="0.2">
      <c r="A1115" s="39"/>
      <c r="B1115" s="34"/>
      <c r="C1115" s="39" t="s">
        <v>149</v>
      </c>
      <c r="D1115" s="7">
        <v>1</v>
      </c>
      <c r="E1115" s="8">
        <v>1</v>
      </c>
      <c r="F1115" s="17">
        <f>D1115+E1115</f>
        <v>2</v>
      </c>
      <c r="G1115" s="7">
        <v>0</v>
      </c>
      <c r="H1115" s="8">
        <v>0</v>
      </c>
      <c r="I1115" s="17">
        <f>G1115+H1115</f>
        <v>0</v>
      </c>
      <c r="J1115" s="7">
        <f t="shared" si="269"/>
        <v>1</v>
      </c>
      <c r="K1115" s="8">
        <f t="shared" si="269"/>
        <v>1</v>
      </c>
      <c r="L1115" s="9">
        <f>J1115+K1115</f>
        <v>2</v>
      </c>
    </row>
    <row r="1116" spans="1:12" x14ac:dyDescent="0.2">
      <c r="A1116" s="39"/>
      <c r="B1116" s="34"/>
      <c r="C1116" s="39" t="s">
        <v>150</v>
      </c>
      <c r="D1116" s="7">
        <v>11</v>
      </c>
      <c r="E1116" s="8">
        <v>3</v>
      </c>
      <c r="F1116" s="17">
        <f>D1116+E1116</f>
        <v>14</v>
      </c>
      <c r="G1116" s="7">
        <v>0</v>
      </c>
      <c r="H1116" s="8">
        <v>0</v>
      </c>
      <c r="I1116" s="17">
        <f>G1116+H1116</f>
        <v>0</v>
      </c>
      <c r="J1116" s="7">
        <f t="shared" si="269"/>
        <v>11</v>
      </c>
      <c r="K1116" s="8">
        <f t="shared" si="269"/>
        <v>3</v>
      </c>
      <c r="L1116" s="9">
        <f>J1116+K1116</f>
        <v>14</v>
      </c>
    </row>
    <row r="1117" spans="1:12" x14ac:dyDescent="0.2">
      <c r="A1117" s="39"/>
      <c r="B1117" s="34"/>
      <c r="C1117" s="39" t="s">
        <v>935</v>
      </c>
      <c r="D1117" s="7">
        <v>0</v>
      </c>
      <c r="E1117" s="8">
        <v>0</v>
      </c>
      <c r="F1117" s="17">
        <f>D1117+E1117</f>
        <v>0</v>
      </c>
      <c r="G1117" s="7">
        <v>1</v>
      </c>
      <c r="H1117" s="8">
        <v>0</v>
      </c>
      <c r="I1117" s="17">
        <f>G1117+H1117</f>
        <v>1</v>
      </c>
      <c r="J1117" s="7">
        <f t="shared" si="269"/>
        <v>1</v>
      </c>
      <c r="K1117" s="8">
        <f t="shared" si="269"/>
        <v>0</v>
      </c>
      <c r="L1117" s="9">
        <f>J1117+K1117</f>
        <v>1</v>
      </c>
    </row>
    <row r="1118" spans="1:12" x14ac:dyDescent="0.2">
      <c r="A1118" s="39"/>
      <c r="B1118" s="34"/>
      <c r="C1118" s="66" t="s">
        <v>2</v>
      </c>
      <c r="D1118" s="21">
        <f t="shared" ref="D1118:L1118" si="270">SUM(D1086:D1117)</f>
        <v>44</v>
      </c>
      <c r="E1118" s="22">
        <f t="shared" si="270"/>
        <v>16</v>
      </c>
      <c r="F1118" s="67">
        <f t="shared" si="270"/>
        <v>60</v>
      </c>
      <c r="G1118" s="21">
        <f t="shared" si="270"/>
        <v>14</v>
      </c>
      <c r="H1118" s="22">
        <f t="shared" si="270"/>
        <v>48</v>
      </c>
      <c r="I1118" s="67">
        <f t="shared" si="270"/>
        <v>62</v>
      </c>
      <c r="J1118" s="21">
        <f t="shared" si="270"/>
        <v>58</v>
      </c>
      <c r="K1118" s="22">
        <f t="shared" si="270"/>
        <v>64</v>
      </c>
      <c r="L1118" s="23">
        <f t="shared" si="270"/>
        <v>122</v>
      </c>
    </row>
    <row r="1119" spans="1:12" x14ac:dyDescent="0.2">
      <c r="A1119" s="65" t="s">
        <v>201</v>
      </c>
      <c r="B1119" s="42"/>
      <c r="C1119" s="41"/>
      <c r="D1119" s="44"/>
      <c r="E1119" s="45"/>
      <c r="F1119" s="47"/>
      <c r="G1119" s="44"/>
      <c r="H1119" s="45"/>
      <c r="I1119" s="47"/>
      <c r="J1119" s="44"/>
      <c r="K1119" s="45"/>
      <c r="L1119" s="46"/>
    </row>
    <row r="1120" spans="1:12" x14ac:dyDescent="0.2">
      <c r="A1120" s="39"/>
      <c r="B1120" s="34"/>
      <c r="C1120" s="39" t="s">
        <v>124</v>
      </c>
      <c r="D1120" s="7">
        <v>3</v>
      </c>
      <c r="E1120" s="8">
        <v>1</v>
      </c>
      <c r="F1120" s="17">
        <f t="shared" ref="F1120:F1131" si="271">D1120+E1120</f>
        <v>4</v>
      </c>
      <c r="G1120" s="7">
        <v>1</v>
      </c>
      <c r="H1120" s="8">
        <v>82</v>
      </c>
      <c r="I1120" s="17">
        <f t="shared" ref="I1120:I1131" si="272">G1120+H1120</f>
        <v>83</v>
      </c>
      <c r="J1120" s="7">
        <f t="shared" ref="J1120:J1131" si="273">D1120+G1120</f>
        <v>4</v>
      </c>
      <c r="K1120" s="8">
        <f t="shared" ref="K1120:K1131" si="274">E1120+H1120</f>
        <v>83</v>
      </c>
      <c r="L1120" s="9">
        <f t="shared" ref="L1120:L1131" si="275">J1120+K1120</f>
        <v>87</v>
      </c>
    </row>
    <row r="1121" spans="1:12" x14ac:dyDescent="0.2">
      <c r="A1121" s="39"/>
      <c r="B1121" s="34"/>
      <c r="C1121" s="39" t="s">
        <v>127</v>
      </c>
      <c r="D1121" s="7">
        <v>0</v>
      </c>
      <c r="E1121" s="8">
        <v>0</v>
      </c>
      <c r="F1121" s="17">
        <f t="shared" si="271"/>
        <v>0</v>
      </c>
      <c r="G1121" s="7">
        <v>0</v>
      </c>
      <c r="H1121" s="8">
        <v>4</v>
      </c>
      <c r="I1121" s="17">
        <f t="shared" si="272"/>
        <v>4</v>
      </c>
      <c r="J1121" s="7">
        <f t="shared" si="273"/>
        <v>0</v>
      </c>
      <c r="K1121" s="8">
        <f t="shared" si="274"/>
        <v>4</v>
      </c>
      <c r="L1121" s="9">
        <f t="shared" si="275"/>
        <v>4</v>
      </c>
    </row>
    <row r="1122" spans="1:12" x14ac:dyDescent="0.2">
      <c r="A1122" s="39"/>
      <c r="B1122" s="34"/>
      <c r="C1122" s="39" t="s">
        <v>128</v>
      </c>
      <c r="D1122" s="7">
        <v>0</v>
      </c>
      <c r="E1122" s="8">
        <v>0</v>
      </c>
      <c r="F1122" s="17">
        <f t="shared" si="271"/>
        <v>0</v>
      </c>
      <c r="G1122" s="7">
        <v>2</v>
      </c>
      <c r="H1122" s="8">
        <v>0</v>
      </c>
      <c r="I1122" s="17">
        <f t="shared" si="272"/>
        <v>2</v>
      </c>
      <c r="J1122" s="7">
        <f t="shared" si="273"/>
        <v>2</v>
      </c>
      <c r="K1122" s="8">
        <f t="shared" si="274"/>
        <v>0</v>
      </c>
      <c r="L1122" s="9">
        <f t="shared" si="275"/>
        <v>2</v>
      </c>
    </row>
    <row r="1123" spans="1:12" x14ac:dyDescent="0.2">
      <c r="A1123" s="39"/>
      <c r="B1123" s="34"/>
      <c r="C1123" s="39" t="s">
        <v>133</v>
      </c>
      <c r="D1123" s="7">
        <v>1</v>
      </c>
      <c r="E1123" s="8">
        <v>0</v>
      </c>
      <c r="F1123" s="17">
        <f t="shared" si="271"/>
        <v>1</v>
      </c>
      <c r="G1123" s="7">
        <v>0</v>
      </c>
      <c r="H1123" s="8">
        <v>0</v>
      </c>
      <c r="I1123" s="17">
        <f t="shared" si="272"/>
        <v>0</v>
      </c>
      <c r="J1123" s="7">
        <f t="shared" si="273"/>
        <v>1</v>
      </c>
      <c r="K1123" s="8">
        <f t="shared" si="274"/>
        <v>0</v>
      </c>
      <c r="L1123" s="9">
        <f t="shared" si="275"/>
        <v>1</v>
      </c>
    </row>
    <row r="1124" spans="1:12" x14ac:dyDescent="0.2">
      <c r="A1124" s="39"/>
      <c r="B1124" s="34"/>
      <c r="C1124" s="39" t="s">
        <v>136</v>
      </c>
      <c r="D1124" s="7">
        <v>1</v>
      </c>
      <c r="E1124" s="8">
        <v>0</v>
      </c>
      <c r="F1124" s="17">
        <f t="shared" si="271"/>
        <v>1</v>
      </c>
      <c r="G1124" s="7">
        <v>1</v>
      </c>
      <c r="H1124" s="8">
        <v>0</v>
      </c>
      <c r="I1124" s="17">
        <f t="shared" si="272"/>
        <v>1</v>
      </c>
      <c r="J1124" s="7">
        <f t="shared" si="273"/>
        <v>2</v>
      </c>
      <c r="K1124" s="8">
        <f t="shared" si="274"/>
        <v>0</v>
      </c>
      <c r="L1124" s="9">
        <f t="shared" si="275"/>
        <v>2</v>
      </c>
    </row>
    <row r="1125" spans="1:12" x14ac:dyDescent="0.2">
      <c r="A1125" s="39"/>
      <c r="B1125" s="34"/>
      <c r="C1125" s="39" t="s">
        <v>137</v>
      </c>
      <c r="D1125" s="7">
        <v>0</v>
      </c>
      <c r="E1125" s="8">
        <v>0</v>
      </c>
      <c r="F1125" s="17">
        <f t="shared" si="271"/>
        <v>0</v>
      </c>
      <c r="G1125" s="7">
        <v>1</v>
      </c>
      <c r="H1125" s="8">
        <v>0</v>
      </c>
      <c r="I1125" s="17">
        <f t="shared" si="272"/>
        <v>1</v>
      </c>
      <c r="J1125" s="7">
        <f t="shared" si="273"/>
        <v>1</v>
      </c>
      <c r="K1125" s="8">
        <f t="shared" si="274"/>
        <v>0</v>
      </c>
      <c r="L1125" s="9">
        <f t="shared" si="275"/>
        <v>1</v>
      </c>
    </row>
    <row r="1126" spans="1:12" x14ac:dyDescent="0.2">
      <c r="A1126" s="39"/>
      <c r="B1126" s="34"/>
      <c r="C1126" s="39" t="s">
        <v>138</v>
      </c>
      <c r="D1126" s="7">
        <v>2</v>
      </c>
      <c r="E1126" s="8">
        <v>0</v>
      </c>
      <c r="F1126" s="17">
        <f t="shared" si="271"/>
        <v>2</v>
      </c>
      <c r="G1126" s="7">
        <v>0</v>
      </c>
      <c r="H1126" s="8">
        <v>0</v>
      </c>
      <c r="I1126" s="17">
        <f t="shared" si="272"/>
        <v>0</v>
      </c>
      <c r="J1126" s="7">
        <f t="shared" si="273"/>
        <v>2</v>
      </c>
      <c r="K1126" s="8">
        <f t="shared" si="274"/>
        <v>0</v>
      </c>
      <c r="L1126" s="9">
        <f t="shared" si="275"/>
        <v>2</v>
      </c>
    </row>
    <row r="1127" spans="1:12" x14ac:dyDescent="0.2">
      <c r="A1127" s="39"/>
      <c r="B1127" s="34"/>
      <c r="C1127" s="39" t="s">
        <v>139</v>
      </c>
      <c r="D1127" s="7">
        <v>0</v>
      </c>
      <c r="E1127" s="8">
        <v>0</v>
      </c>
      <c r="F1127" s="17">
        <f t="shared" si="271"/>
        <v>0</v>
      </c>
      <c r="G1127" s="7">
        <v>0</v>
      </c>
      <c r="H1127" s="8">
        <v>1</v>
      </c>
      <c r="I1127" s="17">
        <f t="shared" si="272"/>
        <v>1</v>
      </c>
      <c r="J1127" s="7">
        <f t="shared" si="273"/>
        <v>0</v>
      </c>
      <c r="K1127" s="8">
        <f t="shared" si="274"/>
        <v>1</v>
      </c>
      <c r="L1127" s="9">
        <f t="shared" si="275"/>
        <v>1</v>
      </c>
    </row>
    <row r="1128" spans="1:12" x14ac:dyDescent="0.2">
      <c r="A1128" s="39"/>
      <c r="B1128" s="34"/>
      <c r="C1128" s="39" t="s">
        <v>141</v>
      </c>
      <c r="D1128" s="7">
        <v>0</v>
      </c>
      <c r="E1128" s="8">
        <v>0</v>
      </c>
      <c r="F1128" s="17">
        <f t="shared" si="271"/>
        <v>0</v>
      </c>
      <c r="G1128" s="7">
        <v>1</v>
      </c>
      <c r="H1128" s="8">
        <v>0</v>
      </c>
      <c r="I1128" s="17">
        <f t="shared" si="272"/>
        <v>1</v>
      </c>
      <c r="J1128" s="7">
        <f t="shared" si="273"/>
        <v>1</v>
      </c>
      <c r="K1128" s="8">
        <f t="shared" si="274"/>
        <v>0</v>
      </c>
      <c r="L1128" s="9">
        <f t="shared" si="275"/>
        <v>1</v>
      </c>
    </row>
    <row r="1129" spans="1:12" x14ac:dyDescent="0.2">
      <c r="A1129" s="39"/>
      <c r="B1129" s="34"/>
      <c r="C1129" s="39" t="s">
        <v>142</v>
      </c>
      <c r="D1129" s="7">
        <v>1</v>
      </c>
      <c r="E1129" s="8">
        <v>0</v>
      </c>
      <c r="F1129" s="17">
        <f t="shared" si="271"/>
        <v>1</v>
      </c>
      <c r="G1129" s="7">
        <v>0</v>
      </c>
      <c r="H1129" s="8">
        <v>0</v>
      </c>
      <c r="I1129" s="17">
        <f t="shared" si="272"/>
        <v>0</v>
      </c>
      <c r="J1129" s="7">
        <f t="shared" si="273"/>
        <v>1</v>
      </c>
      <c r="K1129" s="8">
        <f t="shared" si="274"/>
        <v>0</v>
      </c>
      <c r="L1129" s="9">
        <f t="shared" si="275"/>
        <v>1</v>
      </c>
    </row>
    <row r="1130" spans="1:12" x14ac:dyDescent="0.2">
      <c r="A1130" s="39"/>
      <c r="B1130" s="34"/>
      <c r="C1130" s="39" t="s">
        <v>146</v>
      </c>
      <c r="D1130" s="7">
        <v>1</v>
      </c>
      <c r="E1130" s="8">
        <v>0</v>
      </c>
      <c r="F1130" s="17">
        <f t="shared" si="271"/>
        <v>1</v>
      </c>
      <c r="G1130" s="7">
        <v>0</v>
      </c>
      <c r="H1130" s="8">
        <v>0</v>
      </c>
      <c r="I1130" s="17">
        <f t="shared" si="272"/>
        <v>0</v>
      </c>
      <c r="J1130" s="7">
        <f t="shared" si="273"/>
        <v>1</v>
      </c>
      <c r="K1130" s="8">
        <f t="shared" si="274"/>
        <v>0</v>
      </c>
      <c r="L1130" s="9">
        <f t="shared" si="275"/>
        <v>1</v>
      </c>
    </row>
    <row r="1131" spans="1:12" x14ac:dyDescent="0.2">
      <c r="A1131" s="39"/>
      <c r="B1131" s="34"/>
      <c r="C1131" s="39" t="s">
        <v>148</v>
      </c>
      <c r="D1131" s="7">
        <v>1</v>
      </c>
      <c r="E1131" s="8">
        <v>0</v>
      </c>
      <c r="F1131" s="17">
        <f t="shared" si="271"/>
        <v>1</v>
      </c>
      <c r="G1131" s="7">
        <v>0</v>
      </c>
      <c r="H1131" s="8">
        <v>0</v>
      </c>
      <c r="I1131" s="17">
        <f t="shared" si="272"/>
        <v>0</v>
      </c>
      <c r="J1131" s="7">
        <f t="shared" si="273"/>
        <v>1</v>
      </c>
      <c r="K1131" s="8">
        <f t="shared" si="274"/>
        <v>0</v>
      </c>
      <c r="L1131" s="9">
        <f t="shared" si="275"/>
        <v>1</v>
      </c>
    </row>
    <row r="1132" spans="1:12" x14ac:dyDescent="0.2">
      <c r="A1132" s="39"/>
      <c r="B1132" s="34"/>
      <c r="C1132" s="66" t="s">
        <v>2</v>
      </c>
      <c r="D1132" s="21">
        <f t="shared" ref="D1132:L1132" si="276">SUM(D1119:D1131)</f>
        <v>10</v>
      </c>
      <c r="E1132" s="22">
        <f t="shared" si="276"/>
        <v>1</v>
      </c>
      <c r="F1132" s="67">
        <f t="shared" si="276"/>
        <v>11</v>
      </c>
      <c r="G1132" s="21">
        <f t="shared" si="276"/>
        <v>6</v>
      </c>
      <c r="H1132" s="22">
        <f t="shared" si="276"/>
        <v>87</v>
      </c>
      <c r="I1132" s="67">
        <f t="shared" si="276"/>
        <v>93</v>
      </c>
      <c r="J1132" s="21">
        <f t="shared" si="276"/>
        <v>16</v>
      </c>
      <c r="K1132" s="22">
        <f t="shared" si="276"/>
        <v>88</v>
      </c>
      <c r="L1132" s="23">
        <f t="shared" si="276"/>
        <v>104</v>
      </c>
    </row>
    <row r="1133" spans="1:12" x14ac:dyDescent="0.2">
      <c r="A1133" s="65" t="s">
        <v>202</v>
      </c>
      <c r="B1133" s="42"/>
      <c r="C1133" s="41"/>
      <c r="D1133" s="44"/>
      <c r="E1133" s="45"/>
      <c r="F1133" s="47"/>
      <c r="G1133" s="44"/>
      <c r="H1133" s="45"/>
      <c r="I1133" s="47"/>
      <c r="J1133" s="44"/>
      <c r="K1133" s="45"/>
      <c r="L1133" s="46"/>
    </row>
    <row r="1134" spans="1:12" x14ac:dyDescent="0.2">
      <c r="A1134" s="39"/>
      <c r="B1134" s="34"/>
      <c r="C1134" s="39" t="s">
        <v>124</v>
      </c>
      <c r="D1134" s="7">
        <v>11</v>
      </c>
      <c r="E1134" s="8">
        <v>12</v>
      </c>
      <c r="F1134" s="17">
        <f t="shared" ref="F1134:F1147" si="277">D1134+E1134</f>
        <v>23</v>
      </c>
      <c r="G1134" s="7">
        <v>5</v>
      </c>
      <c r="H1134" s="8">
        <v>12</v>
      </c>
      <c r="I1134" s="17">
        <f t="shared" ref="I1134:I1147" si="278">G1134+H1134</f>
        <v>17</v>
      </c>
      <c r="J1134" s="7">
        <f t="shared" ref="J1134:J1147" si="279">D1134+G1134</f>
        <v>16</v>
      </c>
      <c r="K1134" s="8">
        <f t="shared" ref="K1134:K1147" si="280">E1134+H1134</f>
        <v>24</v>
      </c>
      <c r="L1134" s="9">
        <f t="shared" ref="L1134:L1147" si="281">J1134+K1134</f>
        <v>40</v>
      </c>
    </row>
    <row r="1135" spans="1:12" x14ac:dyDescent="0.2">
      <c r="A1135" s="39"/>
      <c r="B1135" s="34"/>
      <c r="C1135" s="39" t="s">
        <v>3</v>
      </c>
      <c r="D1135" s="7">
        <v>0</v>
      </c>
      <c r="E1135" s="8">
        <v>0</v>
      </c>
      <c r="F1135" s="17">
        <f t="shared" si="277"/>
        <v>0</v>
      </c>
      <c r="G1135" s="7">
        <v>0</v>
      </c>
      <c r="H1135" s="8">
        <v>2</v>
      </c>
      <c r="I1135" s="17">
        <f t="shared" si="278"/>
        <v>2</v>
      </c>
      <c r="J1135" s="7">
        <f t="shared" si="279"/>
        <v>0</v>
      </c>
      <c r="K1135" s="8">
        <f t="shared" si="280"/>
        <v>2</v>
      </c>
      <c r="L1135" s="9">
        <f t="shared" si="281"/>
        <v>2</v>
      </c>
    </row>
    <row r="1136" spans="1:12" x14ac:dyDescent="0.2">
      <c r="A1136" s="39"/>
      <c r="B1136" s="34"/>
      <c r="C1136" s="39" t="s">
        <v>127</v>
      </c>
      <c r="D1136" s="7">
        <v>0</v>
      </c>
      <c r="E1136" s="8">
        <v>0</v>
      </c>
      <c r="F1136" s="17">
        <f t="shared" si="277"/>
        <v>0</v>
      </c>
      <c r="G1136" s="7">
        <v>1</v>
      </c>
      <c r="H1136" s="8">
        <v>3</v>
      </c>
      <c r="I1136" s="17">
        <f t="shared" si="278"/>
        <v>4</v>
      </c>
      <c r="J1136" s="7">
        <f t="shared" si="279"/>
        <v>1</v>
      </c>
      <c r="K1136" s="8">
        <f t="shared" si="280"/>
        <v>3</v>
      </c>
      <c r="L1136" s="9">
        <f t="shared" si="281"/>
        <v>4</v>
      </c>
    </row>
    <row r="1137" spans="1:12" x14ac:dyDescent="0.2">
      <c r="A1137" s="39"/>
      <c r="B1137" s="34"/>
      <c r="C1137" s="39" t="s">
        <v>130</v>
      </c>
      <c r="D1137" s="7">
        <v>1</v>
      </c>
      <c r="E1137" s="8">
        <v>0</v>
      </c>
      <c r="F1137" s="17">
        <f t="shared" si="277"/>
        <v>1</v>
      </c>
      <c r="G1137" s="7">
        <v>0</v>
      </c>
      <c r="H1137" s="8">
        <v>0</v>
      </c>
      <c r="I1137" s="17">
        <f t="shared" si="278"/>
        <v>0</v>
      </c>
      <c r="J1137" s="7">
        <f t="shared" si="279"/>
        <v>1</v>
      </c>
      <c r="K1137" s="8">
        <f t="shared" si="280"/>
        <v>0</v>
      </c>
      <c r="L1137" s="9">
        <f t="shared" si="281"/>
        <v>1</v>
      </c>
    </row>
    <row r="1138" spans="1:12" x14ac:dyDescent="0.2">
      <c r="A1138" s="39"/>
      <c r="B1138" s="34"/>
      <c r="C1138" s="39" t="s">
        <v>692</v>
      </c>
      <c r="D1138" s="7">
        <v>0</v>
      </c>
      <c r="E1138" s="8">
        <v>0</v>
      </c>
      <c r="F1138" s="17">
        <f t="shared" si="277"/>
        <v>0</v>
      </c>
      <c r="G1138" s="7">
        <v>2</v>
      </c>
      <c r="H1138" s="8">
        <v>0</v>
      </c>
      <c r="I1138" s="17">
        <f t="shared" si="278"/>
        <v>2</v>
      </c>
      <c r="J1138" s="7">
        <f t="shared" si="279"/>
        <v>2</v>
      </c>
      <c r="K1138" s="8">
        <f t="shared" si="280"/>
        <v>0</v>
      </c>
      <c r="L1138" s="9">
        <f t="shared" si="281"/>
        <v>2</v>
      </c>
    </row>
    <row r="1139" spans="1:12" x14ac:dyDescent="0.2">
      <c r="A1139" s="39"/>
      <c r="B1139" s="34"/>
      <c r="C1139" s="39" t="s">
        <v>135</v>
      </c>
      <c r="D1139" s="7">
        <v>1</v>
      </c>
      <c r="E1139" s="8">
        <v>0</v>
      </c>
      <c r="F1139" s="17">
        <f t="shared" si="277"/>
        <v>1</v>
      </c>
      <c r="G1139" s="7">
        <v>0</v>
      </c>
      <c r="H1139" s="8">
        <v>0</v>
      </c>
      <c r="I1139" s="17">
        <f t="shared" si="278"/>
        <v>0</v>
      </c>
      <c r="J1139" s="7">
        <f t="shared" si="279"/>
        <v>1</v>
      </c>
      <c r="K1139" s="8">
        <f t="shared" si="280"/>
        <v>0</v>
      </c>
      <c r="L1139" s="9">
        <f t="shared" si="281"/>
        <v>1</v>
      </c>
    </row>
    <row r="1140" spans="1:12" x14ac:dyDescent="0.2">
      <c r="A1140" s="39"/>
      <c r="B1140" s="34"/>
      <c r="C1140" s="39" t="s">
        <v>136</v>
      </c>
      <c r="D1140" s="7">
        <v>5</v>
      </c>
      <c r="E1140" s="8">
        <v>0</v>
      </c>
      <c r="F1140" s="17">
        <f t="shared" si="277"/>
        <v>5</v>
      </c>
      <c r="G1140" s="7">
        <v>0</v>
      </c>
      <c r="H1140" s="8">
        <v>0</v>
      </c>
      <c r="I1140" s="17">
        <f t="shared" si="278"/>
        <v>0</v>
      </c>
      <c r="J1140" s="7">
        <f t="shared" si="279"/>
        <v>5</v>
      </c>
      <c r="K1140" s="8">
        <f t="shared" si="280"/>
        <v>0</v>
      </c>
      <c r="L1140" s="9">
        <f t="shared" si="281"/>
        <v>5</v>
      </c>
    </row>
    <row r="1141" spans="1:12" x14ac:dyDescent="0.2">
      <c r="A1141" s="39"/>
      <c r="B1141" s="34"/>
      <c r="C1141" s="39" t="s">
        <v>137</v>
      </c>
      <c r="D1141" s="7">
        <v>0</v>
      </c>
      <c r="E1141" s="8">
        <v>1</v>
      </c>
      <c r="F1141" s="17">
        <f t="shared" si="277"/>
        <v>1</v>
      </c>
      <c r="G1141" s="7">
        <v>1</v>
      </c>
      <c r="H1141" s="8">
        <v>1</v>
      </c>
      <c r="I1141" s="17">
        <f t="shared" si="278"/>
        <v>2</v>
      </c>
      <c r="J1141" s="7">
        <f t="shared" si="279"/>
        <v>1</v>
      </c>
      <c r="K1141" s="8">
        <f t="shared" si="280"/>
        <v>2</v>
      </c>
      <c r="L1141" s="9">
        <f t="shared" si="281"/>
        <v>3</v>
      </c>
    </row>
    <row r="1142" spans="1:12" x14ac:dyDescent="0.2">
      <c r="A1142" s="39"/>
      <c r="B1142" s="34"/>
      <c r="C1142" s="39" t="s">
        <v>138</v>
      </c>
      <c r="D1142" s="7">
        <v>3</v>
      </c>
      <c r="E1142" s="8">
        <v>1</v>
      </c>
      <c r="F1142" s="17">
        <f t="shared" si="277"/>
        <v>4</v>
      </c>
      <c r="G1142" s="7">
        <v>0</v>
      </c>
      <c r="H1142" s="8">
        <v>0</v>
      </c>
      <c r="I1142" s="17">
        <f t="shared" si="278"/>
        <v>0</v>
      </c>
      <c r="J1142" s="7">
        <f t="shared" si="279"/>
        <v>3</v>
      </c>
      <c r="K1142" s="8">
        <f t="shared" si="280"/>
        <v>1</v>
      </c>
      <c r="L1142" s="9">
        <f t="shared" si="281"/>
        <v>4</v>
      </c>
    </row>
    <row r="1143" spans="1:12" x14ac:dyDescent="0.2">
      <c r="A1143" s="39"/>
      <c r="B1143" s="34"/>
      <c r="C1143" s="39" t="s">
        <v>139</v>
      </c>
      <c r="D1143" s="7">
        <v>1</v>
      </c>
      <c r="E1143" s="8">
        <v>1</v>
      </c>
      <c r="F1143" s="17">
        <f t="shared" si="277"/>
        <v>2</v>
      </c>
      <c r="G1143" s="7">
        <v>2</v>
      </c>
      <c r="H1143" s="8">
        <v>3</v>
      </c>
      <c r="I1143" s="17">
        <f t="shared" si="278"/>
        <v>5</v>
      </c>
      <c r="J1143" s="7">
        <f t="shared" si="279"/>
        <v>3</v>
      </c>
      <c r="K1143" s="8">
        <f t="shared" si="280"/>
        <v>4</v>
      </c>
      <c r="L1143" s="9">
        <f t="shared" si="281"/>
        <v>7</v>
      </c>
    </row>
    <row r="1144" spans="1:12" x14ac:dyDescent="0.2">
      <c r="A1144" s="39"/>
      <c r="B1144" s="34"/>
      <c r="C1144" s="39" t="s">
        <v>145</v>
      </c>
      <c r="D1144" s="7">
        <v>0</v>
      </c>
      <c r="E1144" s="8">
        <v>1</v>
      </c>
      <c r="F1144" s="17">
        <f t="shared" si="277"/>
        <v>1</v>
      </c>
      <c r="G1144" s="7">
        <v>0</v>
      </c>
      <c r="H1144" s="8">
        <v>0</v>
      </c>
      <c r="I1144" s="17">
        <f t="shared" si="278"/>
        <v>0</v>
      </c>
      <c r="J1144" s="7">
        <f t="shared" si="279"/>
        <v>0</v>
      </c>
      <c r="K1144" s="8">
        <f t="shared" si="280"/>
        <v>1</v>
      </c>
      <c r="L1144" s="9">
        <f t="shared" si="281"/>
        <v>1</v>
      </c>
    </row>
    <row r="1145" spans="1:12" x14ac:dyDescent="0.2">
      <c r="A1145" s="39"/>
      <c r="B1145" s="34"/>
      <c r="C1145" s="39" t="s">
        <v>147</v>
      </c>
      <c r="D1145" s="7">
        <v>1</v>
      </c>
      <c r="E1145" s="8">
        <v>0</v>
      </c>
      <c r="F1145" s="17">
        <f t="shared" si="277"/>
        <v>1</v>
      </c>
      <c r="G1145" s="7">
        <v>0</v>
      </c>
      <c r="H1145" s="8">
        <v>0</v>
      </c>
      <c r="I1145" s="17">
        <f t="shared" si="278"/>
        <v>0</v>
      </c>
      <c r="J1145" s="7">
        <f t="shared" si="279"/>
        <v>1</v>
      </c>
      <c r="K1145" s="8">
        <f t="shared" si="280"/>
        <v>0</v>
      </c>
      <c r="L1145" s="9">
        <f t="shared" si="281"/>
        <v>1</v>
      </c>
    </row>
    <row r="1146" spans="1:12" x14ac:dyDescent="0.2">
      <c r="A1146" s="39"/>
      <c r="B1146" s="34"/>
      <c r="C1146" s="39" t="s">
        <v>149</v>
      </c>
      <c r="D1146" s="7">
        <v>1</v>
      </c>
      <c r="E1146" s="8">
        <v>0</v>
      </c>
      <c r="F1146" s="17">
        <f t="shared" si="277"/>
        <v>1</v>
      </c>
      <c r="G1146" s="7">
        <v>0</v>
      </c>
      <c r="H1146" s="8">
        <v>0</v>
      </c>
      <c r="I1146" s="17">
        <f t="shared" si="278"/>
        <v>0</v>
      </c>
      <c r="J1146" s="7">
        <f t="shared" si="279"/>
        <v>1</v>
      </c>
      <c r="K1146" s="8">
        <f t="shared" si="280"/>
        <v>0</v>
      </c>
      <c r="L1146" s="9">
        <f t="shared" si="281"/>
        <v>1</v>
      </c>
    </row>
    <row r="1147" spans="1:12" x14ac:dyDescent="0.2">
      <c r="A1147" s="39"/>
      <c r="B1147" s="34"/>
      <c r="C1147" s="39" t="s">
        <v>150</v>
      </c>
      <c r="D1147" s="7">
        <v>11</v>
      </c>
      <c r="E1147" s="8">
        <v>2</v>
      </c>
      <c r="F1147" s="17">
        <f t="shared" si="277"/>
        <v>13</v>
      </c>
      <c r="G1147" s="7">
        <v>1</v>
      </c>
      <c r="H1147" s="8">
        <v>1</v>
      </c>
      <c r="I1147" s="17">
        <f t="shared" si="278"/>
        <v>2</v>
      </c>
      <c r="J1147" s="7">
        <f t="shared" si="279"/>
        <v>12</v>
      </c>
      <c r="K1147" s="8">
        <f t="shared" si="280"/>
        <v>3</v>
      </c>
      <c r="L1147" s="9">
        <f t="shared" si="281"/>
        <v>15</v>
      </c>
    </row>
    <row r="1148" spans="1:12" x14ac:dyDescent="0.2">
      <c r="A1148" s="39"/>
      <c r="B1148" s="34"/>
      <c r="C1148" s="66" t="s">
        <v>2</v>
      </c>
      <c r="D1148" s="21">
        <f t="shared" ref="D1148:L1148" si="282">SUM(D1133:D1147)</f>
        <v>35</v>
      </c>
      <c r="E1148" s="22">
        <f t="shared" si="282"/>
        <v>18</v>
      </c>
      <c r="F1148" s="67">
        <f t="shared" si="282"/>
        <v>53</v>
      </c>
      <c r="G1148" s="21">
        <f t="shared" si="282"/>
        <v>12</v>
      </c>
      <c r="H1148" s="22">
        <f t="shared" si="282"/>
        <v>22</v>
      </c>
      <c r="I1148" s="67">
        <f t="shared" si="282"/>
        <v>34</v>
      </c>
      <c r="J1148" s="21">
        <f t="shared" si="282"/>
        <v>47</v>
      </c>
      <c r="K1148" s="22">
        <f t="shared" si="282"/>
        <v>40</v>
      </c>
      <c r="L1148" s="23">
        <f t="shared" si="282"/>
        <v>87</v>
      </c>
    </row>
    <row r="1149" spans="1:12" x14ac:dyDescent="0.2">
      <c r="A1149" s="65" t="s">
        <v>203</v>
      </c>
      <c r="B1149" s="42"/>
      <c r="C1149" s="41"/>
      <c r="D1149" s="44"/>
      <c r="E1149" s="45"/>
      <c r="F1149" s="47"/>
      <c r="G1149" s="44"/>
      <c r="H1149" s="45"/>
      <c r="I1149" s="47"/>
      <c r="J1149" s="44"/>
      <c r="K1149" s="45"/>
      <c r="L1149" s="46"/>
    </row>
    <row r="1150" spans="1:12" ht="12" thickBot="1" x14ac:dyDescent="0.25">
      <c r="A1150" s="52"/>
      <c r="B1150" s="68"/>
      <c r="C1150" s="52" t="s">
        <v>124</v>
      </c>
      <c r="D1150" s="24">
        <v>1</v>
      </c>
      <c r="E1150" s="25">
        <v>0</v>
      </c>
      <c r="F1150" s="69">
        <f>D1150+E1150</f>
        <v>1</v>
      </c>
      <c r="G1150" s="24">
        <v>0</v>
      </c>
      <c r="H1150" s="25">
        <v>0</v>
      </c>
      <c r="I1150" s="69">
        <f>G1150+H1150</f>
        <v>0</v>
      </c>
      <c r="J1150" s="24">
        <f>D1150+G1150</f>
        <v>1</v>
      </c>
      <c r="K1150" s="25">
        <f>E1150+H1150</f>
        <v>0</v>
      </c>
      <c r="L1150" s="26">
        <f>J1150+K1150</f>
        <v>1</v>
      </c>
    </row>
    <row r="1154" spans="1:12" ht="12" x14ac:dyDescent="0.2">
      <c r="A1154" s="85" t="s">
        <v>109</v>
      </c>
      <c r="B1154" s="85"/>
      <c r="C1154" s="85"/>
      <c r="D1154" s="85"/>
      <c r="E1154" s="85"/>
      <c r="F1154" s="85"/>
      <c r="G1154" s="85"/>
      <c r="H1154" s="85"/>
      <c r="I1154" s="85"/>
      <c r="J1154" s="85"/>
      <c r="K1154" s="85"/>
      <c r="L1154" s="85"/>
    </row>
    <row r="1155" spans="1:12" x14ac:dyDescent="0.2">
      <c r="A1155" s="86" t="s">
        <v>116</v>
      </c>
      <c r="B1155" s="86"/>
      <c r="C1155" s="86"/>
      <c r="D1155" s="86"/>
      <c r="E1155" s="86"/>
      <c r="F1155" s="86"/>
      <c r="G1155" s="86"/>
      <c r="H1155" s="86"/>
      <c r="I1155" s="86"/>
      <c r="J1155" s="86"/>
      <c r="K1155" s="86"/>
      <c r="L1155" s="86"/>
    </row>
    <row r="1156" spans="1:12" x14ac:dyDescent="0.2">
      <c r="A1156" s="86" t="s">
        <v>1066</v>
      </c>
      <c r="B1156" s="86"/>
      <c r="C1156" s="86"/>
      <c r="D1156" s="86"/>
      <c r="E1156" s="86"/>
      <c r="F1156" s="86"/>
      <c r="G1156" s="86"/>
      <c r="H1156" s="86"/>
      <c r="I1156" s="86"/>
      <c r="J1156" s="86"/>
      <c r="K1156" s="86"/>
      <c r="L1156" s="86"/>
    </row>
    <row r="1157" spans="1:12" ht="12" thickBot="1" x14ac:dyDescent="0.25"/>
    <row r="1158" spans="1:12" x14ac:dyDescent="0.2">
      <c r="A1158" s="113" t="s">
        <v>41</v>
      </c>
      <c r="B1158" s="149"/>
      <c r="C1158" s="151" t="s">
        <v>43</v>
      </c>
      <c r="D1158" s="117" t="s">
        <v>355</v>
      </c>
      <c r="E1158" s="118"/>
      <c r="F1158" s="119"/>
      <c r="G1158" s="117" t="s">
        <v>42</v>
      </c>
      <c r="H1158" s="118"/>
      <c r="I1158" s="119"/>
      <c r="J1158" s="117" t="s">
        <v>2</v>
      </c>
      <c r="K1158" s="118"/>
      <c r="L1158" s="119"/>
    </row>
    <row r="1159" spans="1:12" ht="12" thickBot="1" x14ac:dyDescent="0.25">
      <c r="A1159" s="115"/>
      <c r="B1159" s="150"/>
      <c r="C1159" s="152"/>
      <c r="D1159" s="153"/>
      <c r="E1159" s="154"/>
      <c r="F1159" s="155"/>
      <c r="G1159" s="153"/>
      <c r="H1159" s="154"/>
      <c r="I1159" s="155"/>
      <c r="J1159" s="153"/>
      <c r="K1159" s="154"/>
      <c r="L1159" s="155"/>
    </row>
    <row r="1160" spans="1:12" x14ac:dyDescent="0.2">
      <c r="A1160" s="115"/>
      <c r="B1160" s="150"/>
      <c r="C1160" s="152"/>
      <c r="D1160" s="161" t="s">
        <v>44</v>
      </c>
      <c r="E1160" s="157" t="s">
        <v>45</v>
      </c>
      <c r="F1160" s="159" t="s">
        <v>2</v>
      </c>
      <c r="G1160" s="161" t="s">
        <v>44</v>
      </c>
      <c r="H1160" s="157" t="s">
        <v>45</v>
      </c>
      <c r="I1160" s="159" t="s">
        <v>2</v>
      </c>
      <c r="J1160" s="156" t="s">
        <v>44</v>
      </c>
      <c r="K1160" s="157" t="s">
        <v>45</v>
      </c>
      <c r="L1160" s="159" t="s">
        <v>2</v>
      </c>
    </row>
    <row r="1161" spans="1:12" ht="12" thickBot="1" x14ac:dyDescent="0.25">
      <c r="A1161" s="115"/>
      <c r="B1161" s="150"/>
      <c r="C1161" s="152"/>
      <c r="D1161" s="162"/>
      <c r="E1161" s="158"/>
      <c r="F1161" s="160"/>
      <c r="G1161" s="162"/>
      <c r="H1161" s="158"/>
      <c r="I1161" s="160"/>
      <c r="J1161" s="136"/>
      <c r="K1161" s="158"/>
      <c r="L1161" s="160"/>
    </row>
    <row r="1162" spans="1:12" x14ac:dyDescent="0.2">
      <c r="A1162" s="35"/>
      <c r="B1162" s="36"/>
      <c r="C1162" s="35" t="s">
        <v>3</v>
      </c>
      <c r="D1162" s="3">
        <v>0</v>
      </c>
      <c r="E1162" s="4">
        <v>0</v>
      </c>
      <c r="F1162" s="18">
        <f t="shared" ref="F1162:F1170" si="283">D1162+E1162</f>
        <v>0</v>
      </c>
      <c r="G1162" s="3">
        <v>0</v>
      </c>
      <c r="H1162" s="4">
        <v>8</v>
      </c>
      <c r="I1162" s="18">
        <f t="shared" ref="I1162:I1170" si="284">G1162+H1162</f>
        <v>8</v>
      </c>
      <c r="J1162" s="3">
        <f t="shared" ref="J1162:J1170" si="285">D1162+G1162</f>
        <v>0</v>
      </c>
      <c r="K1162" s="4">
        <f t="shared" ref="K1162:K1170" si="286">E1162+H1162</f>
        <v>8</v>
      </c>
      <c r="L1162" s="5">
        <f t="shared" ref="L1162:L1170" si="287">J1162+K1162</f>
        <v>8</v>
      </c>
    </row>
    <row r="1163" spans="1:12" x14ac:dyDescent="0.2">
      <c r="A1163" s="39"/>
      <c r="B1163" s="34"/>
      <c r="C1163" s="39" t="s">
        <v>126</v>
      </c>
      <c r="D1163" s="7">
        <v>0</v>
      </c>
      <c r="E1163" s="8">
        <v>0</v>
      </c>
      <c r="F1163" s="17">
        <f t="shared" si="283"/>
        <v>0</v>
      </c>
      <c r="G1163" s="7">
        <v>1</v>
      </c>
      <c r="H1163" s="8">
        <v>0</v>
      </c>
      <c r="I1163" s="17">
        <f t="shared" si="284"/>
        <v>1</v>
      </c>
      <c r="J1163" s="7">
        <f t="shared" si="285"/>
        <v>1</v>
      </c>
      <c r="K1163" s="8">
        <f t="shared" si="286"/>
        <v>0</v>
      </c>
      <c r="L1163" s="9">
        <f t="shared" si="287"/>
        <v>1</v>
      </c>
    </row>
    <row r="1164" spans="1:12" x14ac:dyDescent="0.2">
      <c r="A1164" s="39"/>
      <c r="B1164" s="34"/>
      <c r="C1164" s="39" t="s">
        <v>128</v>
      </c>
      <c r="D1164" s="7">
        <v>0</v>
      </c>
      <c r="E1164" s="8">
        <v>0</v>
      </c>
      <c r="F1164" s="17">
        <f t="shared" si="283"/>
        <v>0</v>
      </c>
      <c r="G1164" s="7">
        <v>1</v>
      </c>
      <c r="H1164" s="8">
        <v>0</v>
      </c>
      <c r="I1164" s="17">
        <f t="shared" si="284"/>
        <v>1</v>
      </c>
      <c r="J1164" s="7">
        <f t="shared" si="285"/>
        <v>1</v>
      </c>
      <c r="K1164" s="8">
        <f t="shared" si="286"/>
        <v>0</v>
      </c>
      <c r="L1164" s="9">
        <f t="shared" si="287"/>
        <v>1</v>
      </c>
    </row>
    <row r="1165" spans="1:12" x14ac:dyDescent="0.2">
      <c r="A1165" s="39"/>
      <c r="B1165" s="34"/>
      <c r="C1165" s="39" t="s">
        <v>137</v>
      </c>
      <c r="D1165" s="7">
        <v>1</v>
      </c>
      <c r="E1165" s="8">
        <v>0</v>
      </c>
      <c r="F1165" s="17">
        <f t="shared" si="283"/>
        <v>1</v>
      </c>
      <c r="G1165" s="7">
        <v>0</v>
      </c>
      <c r="H1165" s="8">
        <v>0</v>
      </c>
      <c r="I1165" s="17">
        <f t="shared" si="284"/>
        <v>0</v>
      </c>
      <c r="J1165" s="7">
        <f t="shared" si="285"/>
        <v>1</v>
      </c>
      <c r="K1165" s="8">
        <f t="shared" si="286"/>
        <v>0</v>
      </c>
      <c r="L1165" s="9">
        <f t="shared" si="287"/>
        <v>1</v>
      </c>
    </row>
    <row r="1166" spans="1:12" x14ac:dyDescent="0.2">
      <c r="A1166" s="39"/>
      <c r="B1166" s="34"/>
      <c r="C1166" s="39" t="s">
        <v>138</v>
      </c>
      <c r="D1166" s="7">
        <v>2</v>
      </c>
      <c r="E1166" s="8">
        <v>0</v>
      </c>
      <c r="F1166" s="17">
        <f t="shared" si="283"/>
        <v>2</v>
      </c>
      <c r="G1166" s="7">
        <v>0</v>
      </c>
      <c r="H1166" s="8">
        <v>0</v>
      </c>
      <c r="I1166" s="17">
        <f t="shared" si="284"/>
        <v>0</v>
      </c>
      <c r="J1166" s="7">
        <f t="shared" si="285"/>
        <v>2</v>
      </c>
      <c r="K1166" s="8">
        <f t="shared" si="286"/>
        <v>0</v>
      </c>
      <c r="L1166" s="9">
        <f t="shared" si="287"/>
        <v>2</v>
      </c>
    </row>
    <row r="1167" spans="1:12" x14ac:dyDescent="0.2">
      <c r="A1167" s="39"/>
      <c r="B1167" s="34"/>
      <c r="C1167" s="39" t="s">
        <v>139</v>
      </c>
      <c r="D1167" s="7">
        <v>0</v>
      </c>
      <c r="E1167" s="8">
        <v>0</v>
      </c>
      <c r="F1167" s="17">
        <f t="shared" si="283"/>
        <v>0</v>
      </c>
      <c r="G1167" s="7">
        <v>2</v>
      </c>
      <c r="H1167" s="8">
        <v>0</v>
      </c>
      <c r="I1167" s="17">
        <f t="shared" si="284"/>
        <v>2</v>
      </c>
      <c r="J1167" s="7">
        <f t="shared" si="285"/>
        <v>2</v>
      </c>
      <c r="K1167" s="8">
        <f t="shared" si="286"/>
        <v>0</v>
      </c>
      <c r="L1167" s="9">
        <f t="shared" si="287"/>
        <v>2</v>
      </c>
    </row>
    <row r="1168" spans="1:12" x14ac:dyDescent="0.2">
      <c r="A1168" s="39"/>
      <c r="B1168" s="34"/>
      <c r="C1168" s="39" t="s">
        <v>142</v>
      </c>
      <c r="D1168" s="7">
        <v>3</v>
      </c>
      <c r="E1168" s="8">
        <v>0</v>
      </c>
      <c r="F1168" s="17">
        <f t="shared" si="283"/>
        <v>3</v>
      </c>
      <c r="G1168" s="7">
        <v>1</v>
      </c>
      <c r="H1168" s="8">
        <v>0</v>
      </c>
      <c r="I1168" s="17">
        <f t="shared" si="284"/>
        <v>1</v>
      </c>
      <c r="J1168" s="7">
        <f t="shared" si="285"/>
        <v>4</v>
      </c>
      <c r="K1168" s="8">
        <f t="shared" si="286"/>
        <v>0</v>
      </c>
      <c r="L1168" s="9">
        <f t="shared" si="287"/>
        <v>4</v>
      </c>
    </row>
    <row r="1169" spans="1:12" x14ac:dyDescent="0.2">
      <c r="A1169" s="39"/>
      <c r="B1169" s="34"/>
      <c r="C1169" s="39" t="s">
        <v>148</v>
      </c>
      <c r="D1169" s="7">
        <v>1</v>
      </c>
      <c r="E1169" s="8">
        <v>0</v>
      </c>
      <c r="F1169" s="17">
        <f t="shared" si="283"/>
        <v>1</v>
      </c>
      <c r="G1169" s="7">
        <v>0</v>
      </c>
      <c r="H1169" s="8">
        <v>0</v>
      </c>
      <c r="I1169" s="17">
        <f t="shared" si="284"/>
        <v>0</v>
      </c>
      <c r="J1169" s="7">
        <f t="shared" si="285"/>
        <v>1</v>
      </c>
      <c r="K1169" s="8">
        <f t="shared" si="286"/>
        <v>0</v>
      </c>
      <c r="L1169" s="9">
        <f t="shared" si="287"/>
        <v>1</v>
      </c>
    </row>
    <row r="1170" spans="1:12" x14ac:dyDescent="0.2">
      <c r="A1170" s="39"/>
      <c r="B1170" s="34"/>
      <c r="C1170" s="39" t="s">
        <v>149</v>
      </c>
      <c r="D1170" s="7">
        <v>0</v>
      </c>
      <c r="E1170" s="8">
        <v>1</v>
      </c>
      <c r="F1170" s="17">
        <f t="shared" si="283"/>
        <v>1</v>
      </c>
      <c r="G1170" s="7">
        <v>0</v>
      </c>
      <c r="H1170" s="8">
        <v>0</v>
      </c>
      <c r="I1170" s="17">
        <f t="shared" si="284"/>
        <v>0</v>
      </c>
      <c r="J1170" s="7">
        <f t="shared" si="285"/>
        <v>0</v>
      </c>
      <c r="K1170" s="8">
        <f t="shared" si="286"/>
        <v>1</v>
      </c>
      <c r="L1170" s="9">
        <f t="shared" si="287"/>
        <v>1</v>
      </c>
    </row>
    <row r="1171" spans="1:12" x14ac:dyDescent="0.2">
      <c r="A1171" s="39"/>
      <c r="B1171" s="34"/>
      <c r="C1171" s="66" t="s">
        <v>2</v>
      </c>
      <c r="D1171" s="21">
        <f t="shared" ref="D1171:L1171" si="288">SUM(D1149:D1170)</f>
        <v>8</v>
      </c>
      <c r="E1171" s="22">
        <f t="shared" si="288"/>
        <v>1</v>
      </c>
      <c r="F1171" s="67">
        <f t="shared" si="288"/>
        <v>9</v>
      </c>
      <c r="G1171" s="21">
        <f t="shared" si="288"/>
        <v>5</v>
      </c>
      <c r="H1171" s="22">
        <f t="shared" si="288"/>
        <v>8</v>
      </c>
      <c r="I1171" s="67">
        <f t="shared" si="288"/>
        <v>13</v>
      </c>
      <c r="J1171" s="21">
        <f t="shared" si="288"/>
        <v>13</v>
      </c>
      <c r="K1171" s="22">
        <f t="shared" si="288"/>
        <v>9</v>
      </c>
      <c r="L1171" s="23">
        <f t="shared" si="288"/>
        <v>22</v>
      </c>
    </row>
    <row r="1172" spans="1:12" x14ac:dyDescent="0.2">
      <c r="A1172" s="65" t="s">
        <v>204</v>
      </c>
      <c r="B1172" s="42"/>
      <c r="C1172" s="41"/>
      <c r="D1172" s="44"/>
      <c r="E1172" s="45"/>
      <c r="F1172" s="47"/>
      <c r="G1172" s="44"/>
      <c r="H1172" s="45"/>
      <c r="I1172" s="47"/>
      <c r="J1172" s="44"/>
      <c r="K1172" s="45"/>
      <c r="L1172" s="46"/>
    </row>
    <row r="1173" spans="1:12" x14ac:dyDescent="0.2">
      <c r="A1173" s="39"/>
      <c r="B1173" s="34"/>
      <c r="C1173" s="39" t="s">
        <v>124</v>
      </c>
      <c r="D1173" s="7">
        <v>13</v>
      </c>
      <c r="E1173" s="8">
        <v>8</v>
      </c>
      <c r="F1173" s="17">
        <f t="shared" ref="F1173:F1194" si="289">D1173+E1173</f>
        <v>21</v>
      </c>
      <c r="G1173" s="7">
        <v>38</v>
      </c>
      <c r="H1173" s="8">
        <v>1866</v>
      </c>
      <c r="I1173" s="17">
        <f t="shared" ref="I1173:I1194" si="290">G1173+H1173</f>
        <v>1904</v>
      </c>
      <c r="J1173" s="7">
        <f t="shared" ref="J1173:J1194" si="291">D1173+G1173</f>
        <v>51</v>
      </c>
      <c r="K1173" s="8">
        <f t="shared" ref="K1173:K1194" si="292">E1173+H1173</f>
        <v>1874</v>
      </c>
      <c r="L1173" s="9">
        <f t="shared" ref="L1173:L1194" si="293">J1173+K1173</f>
        <v>1925</v>
      </c>
    </row>
    <row r="1174" spans="1:12" x14ac:dyDescent="0.2">
      <c r="A1174" s="39"/>
      <c r="B1174" s="34"/>
      <c r="C1174" s="39" t="s">
        <v>3</v>
      </c>
      <c r="D1174" s="7">
        <v>0</v>
      </c>
      <c r="E1174" s="8">
        <v>0</v>
      </c>
      <c r="F1174" s="17">
        <f t="shared" si="289"/>
        <v>0</v>
      </c>
      <c r="G1174" s="7">
        <v>8</v>
      </c>
      <c r="H1174" s="8">
        <v>57</v>
      </c>
      <c r="I1174" s="17">
        <f t="shared" si="290"/>
        <v>65</v>
      </c>
      <c r="J1174" s="7">
        <f t="shared" si="291"/>
        <v>8</v>
      </c>
      <c r="K1174" s="8">
        <f t="shared" si="292"/>
        <v>57</v>
      </c>
      <c r="L1174" s="9">
        <f t="shared" si="293"/>
        <v>65</v>
      </c>
    </row>
    <row r="1175" spans="1:12" x14ac:dyDescent="0.2">
      <c r="A1175" s="39"/>
      <c r="B1175" s="34"/>
      <c r="C1175" s="39" t="s">
        <v>125</v>
      </c>
      <c r="D1175" s="7">
        <v>0</v>
      </c>
      <c r="E1175" s="8">
        <v>0</v>
      </c>
      <c r="F1175" s="17">
        <f t="shared" si="289"/>
        <v>0</v>
      </c>
      <c r="G1175" s="7">
        <v>3</v>
      </c>
      <c r="H1175" s="8">
        <v>30</v>
      </c>
      <c r="I1175" s="17">
        <f t="shared" si="290"/>
        <v>33</v>
      </c>
      <c r="J1175" s="7">
        <f t="shared" si="291"/>
        <v>3</v>
      </c>
      <c r="K1175" s="8">
        <f t="shared" si="292"/>
        <v>30</v>
      </c>
      <c r="L1175" s="9">
        <f t="shared" si="293"/>
        <v>33</v>
      </c>
    </row>
    <row r="1176" spans="1:12" x14ac:dyDescent="0.2">
      <c r="A1176" s="39"/>
      <c r="B1176" s="34"/>
      <c r="C1176" s="39" t="s">
        <v>126</v>
      </c>
      <c r="D1176" s="7">
        <v>0</v>
      </c>
      <c r="E1176" s="8">
        <v>0</v>
      </c>
      <c r="F1176" s="17">
        <f t="shared" si="289"/>
        <v>0</v>
      </c>
      <c r="G1176" s="7">
        <v>1</v>
      </c>
      <c r="H1176" s="8">
        <v>5</v>
      </c>
      <c r="I1176" s="17">
        <f t="shared" si="290"/>
        <v>6</v>
      </c>
      <c r="J1176" s="7">
        <f t="shared" si="291"/>
        <v>1</v>
      </c>
      <c r="K1176" s="8">
        <f t="shared" si="292"/>
        <v>5</v>
      </c>
      <c r="L1176" s="9">
        <f t="shared" si="293"/>
        <v>6</v>
      </c>
    </row>
    <row r="1177" spans="1:12" x14ac:dyDescent="0.2">
      <c r="A1177" s="39"/>
      <c r="B1177" s="34"/>
      <c r="C1177" s="39" t="s">
        <v>127</v>
      </c>
      <c r="D1177" s="7">
        <v>0</v>
      </c>
      <c r="E1177" s="8">
        <v>0</v>
      </c>
      <c r="F1177" s="17">
        <f t="shared" si="289"/>
        <v>0</v>
      </c>
      <c r="G1177" s="7">
        <v>36</v>
      </c>
      <c r="H1177" s="8">
        <v>167</v>
      </c>
      <c r="I1177" s="17">
        <f t="shared" si="290"/>
        <v>203</v>
      </c>
      <c r="J1177" s="7">
        <f t="shared" si="291"/>
        <v>36</v>
      </c>
      <c r="K1177" s="8">
        <f t="shared" si="292"/>
        <v>167</v>
      </c>
      <c r="L1177" s="9">
        <f t="shared" si="293"/>
        <v>203</v>
      </c>
    </row>
    <row r="1178" spans="1:12" x14ac:dyDescent="0.2">
      <c r="A1178" s="39"/>
      <c r="B1178" s="34"/>
      <c r="C1178" s="39" t="s">
        <v>128</v>
      </c>
      <c r="D1178" s="7">
        <v>0</v>
      </c>
      <c r="E1178" s="8">
        <v>0</v>
      </c>
      <c r="F1178" s="17">
        <f t="shared" si="289"/>
        <v>0</v>
      </c>
      <c r="G1178" s="7">
        <v>44</v>
      </c>
      <c r="H1178" s="8">
        <v>212</v>
      </c>
      <c r="I1178" s="17">
        <f t="shared" si="290"/>
        <v>256</v>
      </c>
      <c r="J1178" s="7">
        <f t="shared" si="291"/>
        <v>44</v>
      </c>
      <c r="K1178" s="8">
        <f t="shared" si="292"/>
        <v>212</v>
      </c>
      <c r="L1178" s="9">
        <f t="shared" si="293"/>
        <v>256</v>
      </c>
    </row>
    <row r="1179" spans="1:12" x14ac:dyDescent="0.2">
      <c r="A1179" s="39"/>
      <c r="B1179" s="34"/>
      <c r="C1179" s="39" t="s">
        <v>931</v>
      </c>
      <c r="D1179" s="7">
        <v>0</v>
      </c>
      <c r="E1179" s="8">
        <v>0</v>
      </c>
      <c r="F1179" s="17">
        <f t="shared" si="289"/>
        <v>0</v>
      </c>
      <c r="G1179" s="7">
        <v>1</v>
      </c>
      <c r="H1179" s="8">
        <v>3</v>
      </c>
      <c r="I1179" s="17">
        <f t="shared" si="290"/>
        <v>4</v>
      </c>
      <c r="J1179" s="7">
        <f t="shared" si="291"/>
        <v>1</v>
      </c>
      <c r="K1179" s="8">
        <f t="shared" si="292"/>
        <v>3</v>
      </c>
      <c r="L1179" s="9">
        <f t="shared" si="293"/>
        <v>4</v>
      </c>
    </row>
    <row r="1180" spans="1:12" x14ac:dyDescent="0.2">
      <c r="A1180" s="39"/>
      <c r="B1180" s="34"/>
      <c r="C1180" s="39" t="s">
        <v>130</v>
      </c>
      <c r="D1180" s="7">
        <v>0</v>
      </c>
      <c r="E1180" s="8">
        <v>0</v>
      </c>
      <c r="F1180" s="17">
        <f t="shared" si="289"/>
        <v>0</v>
      </c>
      <c r="G1180" s="7">
        <v>0</v>
      </c>
      <c r="H1180" s="8">
        <v>1</v>
      </c>
      <c r="I1180" s="17">
        <f t="shared" si="290"/>
        <v>1</v>
      </c>
      <c r="J1180" s="7">
        <f t="shared" si="291"/>
        <v>0</v>
      </c>
      <c r="K1180" s="8">
        <f t="shared" si="292"/>
        <v>1</v>
      </c>
      <c r="L1180" s="9">
        <f t="shared" si="293"/>
        <v>1</v>
      </c>
    </row>
    <row r="1181" spans="1:12" x14ac:dyDescent="0.2">
      <c r="A1181" s="39"/>
      <c r="B1181" s="34"/>
      <c r="C1181" s="39" t="s">
        <v>131</v>
      </c>
      <c r="D1181" s="7">
        <v>1</v>
      </c>
      <c r="E1181" s="8">
        <v>0</v>
      </c>
      <c r="F1181" s="17">
        <f t="shared" si="289"/>
        <v>1</v>
      </c>
      <c r="G1181" s="7">
        <v>0</v>
      </c>
      <c r="H1181" s="8">
        <v>0</v>
      </c>
      <c r="I1181" s="17">
        <f t="shared" si="290"/>
        <v>0</v>
      </c>
      <c r="J1181" s="7">
        <f t="shared" si="291"/>
        <v>1</v>
      </c>
      <c r="K1181" s="8">
        <f t="shared" si="292"/>
        <v>0</v>
      </c>
      <c r="L1181" s="9">
        <f t="shared" si="293"/>
        <v>1</v>
      </c>
    </row>
    <row r="1182" spans="1:12" x14ac:dyDescent="0.2">
      <c r="A1182" s="39"/>
      <c r="B1182" s="34"/>
      <c r="C1182" s="39" t="s">
        <v>135</v>
      </c>
      <c r="D1182" s="7">
        <v>1</v>
      </c>
      <c r="E1182" s="8">
        <v>5</v>
      </c>
      <c r="F1182" s="17">
        <f t="shared" si="289"/>
        <v>6</v>
      </c>
      <c r="G1182" s="7">
        <v>0</v>
      </c>
      <c r="H1182" s="8">
        <v>0</v>
      </c>
      <c r="I1182" s="17">
        <f t="shared" si="290"/>
        <v>0</v>
      </c>
      <c r="J1182" s="7">
        <f t="shared" si="291"/>
        <v>1</v>
      </c>
      <c r="K1182" s="8">
        <f t="shared" si="292"/>
        <v>5</v>
      </c>
      <c r="L1182" s="9">
        <f t="shared" si="293"/>
        <v>6</v>
      </c>
    </row>
    <row r="1183" spans="1:12" x14ac:dyDescent="0.2">
      <c r="A1183" s="39"/>
      <c r="B1183" s="34"/>
      <c r="C1183" s="39" t="s">
        <v>136</v>
      </c>
      <c r="D1183" s="7">
        <v>1</v>
      </c>
      <c r="E1183" s="8">
        <v>10</v>
      </c>
      <c r="F1183" s="17">
        <f t="shared" si="289"/>
        <v>11</v>
      </c>
      <c r="G1183" s="7">
        <v>2</v>
      </c>
      <c r="H1183" s="8">
        <v>3</v>
      </c>
      <c r="I1183" s="17">
        <f t="shared" si="290"/>
        <v>5</v>
      </c>
      <c r="J1183" s="7">
        <f t="shared" si="291"/>
        <v>3</v>
      </c>
      <c r="K1183" s="8">
        <f t="shared" si="292"/>
        <v>13</v>
      </c>
      <c r="L1183" s="9">
        <f t="shared" si="293"/>
        <v>16</v>
      </c>
    </row>
    <row r="1184" spans="1:12" x14ac:dyDescent="0.2">
      <c r="A1184" s="39"/>
      <c r="B1184" s="34"/>
      <c r="C1184" s="39" t="s">
        <v>137</v>
      </c>
      <c r="D1184" s="7">
        <v>1</v>
      </c>
      <c r="E1184" s="8">
        <v>0</v>
      </c>
      <c r="F1184" s="17">
        <f t="shared" si="289"/>
        <v>1</v>
      </c>
      <c r="G1184" s="7">
        <v>14</v>
      </c>
      <c r="H1184" s="8">
        <v>96</v>
      </c>
      <c r="I1184" s="17">
        <f t="shared" si="290"/>
        <v>110</v>
      </c>
      <c r="J1184" s="7">
        <f t="shared" si="291"/>
        <v>15</v>
      </c>
      <c r="K1184" s="8">
        <f t="shared" si="292"/>
        <v>96</v>
      </c>
      <c r="L1184" s="9">
        <f t="shared" si="293"/>
        <v>111</v>
      </c>
    </row>
    <row r="1185" spans="1:12" x14ac:dyDescent="0.2">
      <c r="A1185" s="39"/>
      <c r="B1185" s="34"/>
      <c r="C1185" s="39" t="s">
        <v>138</v>
      </c>
      <c r="D1185" s="7">
        <v>3</v>
      </c>
      <c r="E1185" s="8">
        <v>3</v>
      </c>
      <c r="F1185" s="17">
        <f t="shared" si="289"/>
        <v>6</v>
      </c>
      <c r="G1185" s="7">
        <v>1</v>
      </c>
      <c r="H1185" s="8">
        <v>0</v>
      </c>
      <c r="I1185" s="17">
        <f t="shared" si="290"/>
        <v>1</v>
      </c>
      <c r="J1185" s="7">
        <f t="shared" si="291"/>
        <v>4</v>
      </c>
      <c r="K1185" s="8">
        <f t="shared" si="292"/>
        <v>3</v>
      </c>
      <c r="L1185" s="9">
        <f t="shared" si="293"/>
        <v>7</v>
      </c>
    </row>
    <row r="1186" spans="1:12" x14ac:dyDescent="0.2">
      <c r="A1186" s="39"/>
      <c r="B1186" s="34"/>
      <c r="C1186" s="39" t="s">
        <v>139</v>
      </c>
      <c r="D1186" s="7">
        <v>0</v>
      </c>
      <c r="E1186" s="8">
        <v>20</v>
      </c>
      <c r="F1186" s="17">
        <f t="shared" si="289"/>
        <v>20</v>
      </c>
      <c r="G1186" s="7">
        <v>16</v>
      </c>
      <c r="H1186" s="8">
        <v>51</v>
      </c>
      <c r="I1186" s="17">
        <f t="shared" si="290"/>
        <v>67</v>
      </c>
      <c r="J1186" s="7">
        <f t="shared" si="291"/>
        <v>16</v>
      </c>
      <c r="K1186" s="8">
        <f t="shared" si="292"/>
        <v>71</v>
      </c>
      <c r="L1186" s="9">
        <f t="shared" si="293"/>
        <v>87</v>
      </c>
    </row>
    <row r="1187" spans="1:12" x14ac:dyDescent="0.2">
      <c r="A1187" s="39"/>
      <c r="B1187" s="34"/>
      <c r="C1187" s="39" t="s">
        <v>141</v>
      </c>
      <c r="D1187" s="7">
        <v>0</v>
      </c>
      <c r="E1187" s="8">
        <v>0</v>
      </c>
      <c r="F1187" s="17">
        <f t="shared" si="289"/>
        <v>0</v>
      </c>
      <c r="G1187" s="7">
        <v>1</v>
      </c>
      <c r="H1187" s="8">
        <v>5</v>
      </c>
      <c r="I1187" s="17">
        <f t="shared" si="290"/>
        <v>6</v>
      </c>
      <c r="J1187" s="7">
        <f t="shared" si="291"/>
        <v>1</v>
      </c>
      <c r="K1187" s="8">
        <f t="shared" si="292"/>
        <v>5</v>
      </c>
      <c r="L1187" s="9">
        <f t="shared" si="293"/>
        <v>6</v>
      </c>
    </row>
    <row r="1188" spans="1:12" x14ac:dyDescent="0.2">
      <c r="A1188" s="39"/>
      <c r="B1188" s="34"/>
      <c r="C1188" s="39" t="s">
        <v>142</v>
      </c>
      <c r="D1188" s="7">
        <v>1</v>
      </c>
      <c r="E1188" s="8">
        <v>0</v>
      </c>
      <c r="F1188" s="17">
        <f t="shared" si="289"/>
        <v>1</v>
      </c>
      <c r="G1188" s="7">
        <v>0</v>
      </c>
      <c r="H1188" s="8">
        <v>0</v>
      </c>
      <c r="I1188" s="17">
        <f t="shared" si="290"/>
        <v>0</v>
      </c>
      <c r="J1188" s="7">
        <f t="shared" si="291"/>
        <v>1</v>
      </c>
      <c r="K1188" s="8">
        <f t="shared" si="292"/>
        <v>0</v>
      </c>
      <c r="L1188" s="9">
        <f t="shared" si="293"/>
        <v>1</v>
      </c>
    </row>
    <row r="1189" spans="1:12" x14ac:dyDescent="0.2">
      <c r="A1189" s="39"/>
      <c r="B1189" s="34"/>
      <c r="C1189" s="39" t="s">
        <v>144</v>
      </c>
      <c r="D1189" s="7">
        <v>1</v>
      </c>
      <c r="E1189" s="8">
        <v>0</v>
      </c>
      <c r="F1189" s="17">
        <f t="shared" si="289"/>
        <v>1</v>
      </c>
      <c r="G1189" s="7">
        <v>0</v>
      </c>
      <c r="H1189" s="8">
        <v>0</v>
      </c>
      <c r="I1189" s="17">
        <f t="shared" si="290"/>
        <v>0</v>
      </c>
      <c r="J1189" s="7">
        <f t="shared" si="291"/>
        <v>1</v>
      </c>
      <c r="K1189" s="8">
        <f t="shared" si="292"/>
        <v>0</v>
      </c>
      <c r="L1189" s="9">
        <f t="shared" si="293"/>
        <v>1</v>
      </c>
    </row>
    <row r="1190" spans="1:12" x14ac:dyDescent="0.2">
      <c r="A1190" s="39"/>
      <c r="B1190" s="34"/>
      <c r="C1190" s="39" t="s">
        <v>146</v>
      </c>
      <c r="D1190" s="7">
        <v>0</v>
      </c>
      <c r="E1190" s="8">
        <v>1</v>
      </c>
      <c r="F1190" s="17">
        <f t="shared" si="289"/>
        <v>1</v>
      </c>
      <c r="G1190" s="7">
        <v>0</v>
      </c>
      <c r="H1190" s="8">
        <v>0</v>
      </c>
      <c r="I1190" s="17">
        <f t="shared" si="290"/>
        <v>0</v>
      </c>
      <c r="J1190" s="7">
        <f t="shared" si="291"/>
        <v>0</v>
      </c>
      <c r="K1190" s="8">
        <f t="shared" si="292"/>
        <v>1</v>
      </c>
      <c r="L1190" s="9">
        <f t="shared" si="293"/>
        <v>1</v>
      </c>
    </row>
    <row r="1191" spans="1:12" x14ac:dyDescent="0.2">
      <c r="A1191" s="39"/>
      <c r="B1191" s="34"/>
      <c r="C1191" s="39" t="s">
        <v>147</v>
      </c>
      <c r="D1191" s="7">
        <v>1</v>
      </c>
      <c r="E1191" s="8">
        <v>0</v>
      </c>
      <c r="F1191" s="17">
        <f t="shared" si="289"/>
        <v>1</v>
      </c>
      <c r="G1191" s="7">
        <v>0</v>
      </c>
      <c r="H1191" s="8">
        <v>0</v>
      </c>
      <c r="I1191" s="17">
        <f t="shared" si="290"/>
        <v>0</v>
      </c>
      <c r="J1191" s="7">
        <f t="shared" si="291"/>
        <v>1</v>
      </c>
      <c r="K1191" s="8">
        <f t="shared" si="292"/>
        <v>0</v>
      </c>
      <c r="L1191" s="9">
        <f t="shared" si="293"/>
        <v>1</v>
      </c>
    </row>
    <row r="1192" spans="1:12" x14ac:dyDescent="0.2">
      <c r="A1192" s="39"/>
      <c r="B1192" s="34"/>
      <c r="C1192" s="39" t="s">
        <v>148</v>
      </c>
      <c r="D1192" s="7">
        <v>1</v>
      </c>
      <c r="E1192" s="8">
        <v>1</v>
      </c>
      <c r="F1192" s="17">
        <f t="shared" si="289"/>
        <v>2</v>
      </c>
      <c r="G1192" s="7">
        <v>0</v>
      </c>
      <c r="H1192" s="8">
        <v>0</v>
      </c>
      <c r="I1192" s="17">
        <f t="shared" si="290"/>
        <v>0</v>
      </c>
      <c r="J1192" s="7">
        <f t="shared" si="291"/>
        <v>1</v>
      </c>
      <c r="K1192" s="8">
        <f t="shared" si="292"/>
        <v>1</v>
      </c>
      <c r="L1192" s="9">
        <f t="shared" si="293"/>
        <v>2</v>
      </c>
    </row>
    <row r="1193" spans="1:12" x14ac:dyDescent="0.2">
      <c r="A1193" s="39"/>
      <c r="B1193" s="34"/>
      <c r="C1193" s="39" t="s">
        <v>149</v>
      </c>
      <c r="D1193" s="7">
        <v>1</v>
      </c>
      <c r="E1193" s="8">
        <v>0</v>
      </c>
      <c r="F1193" s="17">
        <f t="shared" si="289"/>
        <v>1</v>
      </c>
      <c r="G1193" s="7">
        <v>0</v>
      </c>
      <c r="H1193" s="8">
        <v>0</v>
      </c>
      <c r="I1193" s="17">
        <f t="shared" si="290"/>
        <v>0</v>
      </c>
      <c r="J1193" s="7">
        <f t="shared" si="291"/>
        <v>1</v>
      </c>
      <c r="K1193" s="8">
        <f t="shared" si="292"/>
        <v>0</v>
      </c>
      <c r="L1193" s="9">
        <f t="shared" si="293"/>
        <v>1</v>
      </c>
    </row>
    <row r="1194" spans="1:12" x14ac:dyDescent="0.2">
      <c r="A1194" s="39"/>
      <c r="B1194" s="34"/>
      <c r="C1194" s="39" t="s">
        <v>150</v>
      </c>
      <c r="D1194" s="7">
        <v>1</v>
      </c>
      <c r="E1194" s="8">
        <v>0</v>
      </c>
      <c r="F1194" s="17">
        <f t="shared" si="289"/>
        <v>1</v>
      </c>
      <c r="G1194" s="7">
        <v>0</v>
      </c>
      <c r="H1194" s="8">
        <v>0</v>
      </c>
      <c r="I1194" s="17">
        <f t="shared" si="290"/>
        <v>0</v>
      </c>
      <c r="J1194" s="7">
        <f t="shared" si="291"/>
        <v>1</v>
      </c>
      <c r="K1194" s="8">
        <f t="shared" si="292"/>
        <v>0</v>
      </c>
      <c r="L1194" s="9">
        <f t="shared" si="293"/>
        <v>1</v>
      </c>
    </row>
    <row r="1195" spans="1:12" x14ac:dyDescent="0.2">
      <c r="A1195" s="39"/>
      <c r="B1195" s="34"/>
      <c r="C1195" s="66" t="s">
        <v>2</v>
      </c>
      <c r="D1195" s="21">
        <f t="shared" ref="D1195:L1195" si="294">SUM(D1172:D1194)</f>
        <v>26</v>
      </c>
      <c r="E1195" s="22">
        <f t="shared" si="294"/>
        <v>48</v>
      </c>
      <c r="F1195" s="67">
        <f t="shared" si="294"/>
        <v>74</v>
      </c>
      <c r="G1195" s="21">
        <f t="shared" si="294"/>
        <v>165</v>
      </c>
      <c r="H1195" s="22">
        <f t="shared" si="294"/>
        <v>2496</v>
      </c>
      <c r="I1195" s="67">
        <f t="shared" si="294"/>
        <v>2661</v>
      </c>
      <c r="J1195" s="21">
        <f t="shared" si="294"/>
        <v>191</v>
      </c>
      <c r="K1195" s="22">
        <f t="shared" si="294"/>
        <v>2544</v>
      </c>
      <c r="L1195" s="23">
        <f t="shared" si="294"/>
        <v>2735</v>
      </c>
    </row>
    <row r="1196" spans="1:12" x14ac:dyDescent="0.2">
      <c r="A1196" s="65" t="s">
        <v>205</v>
      </c>
      <c r="B1196" s="42"/>
      <c r="C1196" s="41"/>
      <c r="D1196" s="44"/>
      <c r="E1196" s="45"/>
      <c r="F1196" s="47"/>
      <c r="G1196" s="44"/>
      <c r="H1196" s="45"/>
      <c r="I1196" s="47"/>
      <c r="J1196" s="44"/>
      <c r="K1196" s="45"/>
      <c r="L1196" s="46"/>
    </row>
    <row r="1197" spans="1:12" ht="12" thickBot="1" x14ac:dyDescent="0.25">
      <c r="A1197" s="52"/>
      <c r="B1197" s="68"/>
      <c r="C1197" s="52" t="s">
        <v>124</v>
      </c>
      <c r="D1197" s="24">
        <v>23</v>
      </c>
      <c r="E1197" s="25">
        <v>8</v>
      </c>
      <c r="F1197" s="69">
        <f>D1197+E1197</f>
        <v>31</v>
      </c>
      <c r="G1197" s="24">
        <v>72</v>
      </c>
      <c r="H1197" s="25">
        <v>10</v>
      </c>
      <c r="I1197" s="69">
        <f>G1197+H1197</f>
        <v>82</v>
      </c>
      <c r="J1197" s="24">
        <f>D1197+G1197</f>
        <v>95</v>
      </c>
      <c r="K1197" s="25">
        <f>E1197+H1197</f>
        <v>18</v>
      </c>
      <c r="L1197" s="26">
        <f>J1197+K1197</f>
        <v>113</v>
      </c>
    </row>
    <row r="1202" spans="1:12" ht="12" x14ac:dyDescent="0.2">
      <c r="A1202" s="85" t="s">
        <v>109</v>
      </c>
      <c r="B1202" s="85"/>
      <c r="C1202" s="85"/>
      <c r="D1202" s="85"/>
      <c r="E1202" s="85"/>
      <c r="F1202" s="85"/>
      <c r="G1202" s="85"/>
      <c r="H1202" s="85"/>
      <c r="I1202" s="85"/>
      <c r="J1202" s="85"/>
      <c r="K1202" s="85"/>
      <c r="L1202" s="85"/>
    </row>
    <row r="1203" spans="1:12" x14ac:dyDescent="0.2">
      <c r="A1203" s="86" t="s">
        <v>116</v>
      </c>
      <c r="B1203" s="86"/>
      <c r="C1203" s="86"/>
      <c r="D1203" s="86"/>
      <c r="E1203" s="86"/>
      <c r="F1203" s="86"/>
      <c r="G1203" s="86"/>
      <c r="H1203" s="86"/>
      <c r="I1203" s="86"/>
      <c r="J1203" s="86"/>
      <c r="K1203" s="86"/>
      <c r="L1203" s="86"/>
    </row>
    <row r="1204" spans="1:12" x14ac:dyDescent="0.2">
      <c r="A1204" s="86" t="s">
        <v>1066</v>
      </c>
      <c r="B1204" s="86"/>
      <c r="C1204" s="86"/>
      <c r="D1204" s="86"/>
      <c r="E1204" s="86"/>
      <c r="F1204" s="86"/>
      <c r="G1204" s="86"/>
      <c r="H1204" s="86"/>
      <c r="I1204" s="86"/>
      <c r="J1204" s="86"/>
      <c r="K1204" s="86"/>
      <c r="L1204" s="86"/>
    </row>
    <row r="1205" spans="1:12" ht="12" thickBot="1" x14ac:dyDescent="0.25"/>
    <row r="1206" spans="1:12" x14ac:dyDescent="0.2">
      <c r="A1206" s="113" t="s">
        <v>41</v>
      </c>
      <c r="B1206" s="149"/>
      <c r="C1206" s="151" t="s">
        <v>43</v>
      </c>
      <c r="D1206" s="117" t="s">
        <v>355</v>
      </c>
      <c r="E1206" s="118"/>
      <c r="F1206" s="119"/>
      <c r="G1206" s="117" t="s">
        <v>42</v>
      </c>
      <c r="H1206" s="118"/>
      <c r="I1206" s="119"/>
      <c r="J1206" s="117" t="s">
        <v>2</v>
      </c>
      <c r="K1206" s="118"/>
      <c r="L1206" s="119"/>
    </row>
    <row r="1207" spans="1:12" ht="12" thickBot="1" x14ac:dyDescent="0.25">
      <c r="A1207" s="115"/>
      <c r="B1207" s="150"/>
      <c r="C1207" s="152"/>
      <c r="D1207" s="153"/>
      <c r="E1207" s="154"/>
      <c r="F1207" s="155"/>
      <c r="G1207" s="153"/>
      <c r="H1207" s="154"/>
      <c r="I1207" s="155"/>
      <c r="J1207" s="153"/>
      <c r="K1207" s="154"/>
      <c r="L1207" s="155"/>
    </row>
    <row r="1208" spans="1:12" x14ac:dyDescent="0.2">
      <c r="A1208" s="115"/>
      <c r="B1208" s="150"/>
      <c r="C1208" s="152"/>
      <c r="D1208" s="161" t="s">
        <v>44</v>
      </c>
      <c r="E1208" s="157" t="s">
        <v>45</v>
      </c>
      <c r="F1208" s="159" t="s">
        <v>2</v>
      </c>
      <c r="G1208" s="161" t="s">
        <v>44</v>
      </c>
      <c r="H1208" s="157" t="s">
        <v>45</v>
      </c>
      <c r="I1208" s="159" t="s">
        <v>2</v>
      </c>
      <c r="J1208" s="156" t="s">
        <v>44</v>
      </c>
      <c r="K1208" s="157" t="s">
        <v>45</v>
      </c>
      <c r="L1208" s="159" t="s">
        <v>2</v>
      </c>
    </row>
    <row r="1209" spans="1:12" ht="12" thickBot="1" x14ac:dyDescent="0.25">
      <c r="A1209" s="115"/>
      <c r="B1209" s="150"/>
      <c r="C1209" s="152"/>
      <c r="D1209" s="162"/>
      <c r="E1209" s="158"/>
      <c r="F1209" s="160"/>
      <c r="G1209" s="162"/>
      <c r="H1209" s="158"/>
      <c r="I1209" s="160"/>
      <c r="J1209" s="136"/>
      <c r="K1209" s="158"/>
      <c r="L1209" s="160"/>
    </row>
    <row r="1210" spans="1:12" x14ac:dyDescent="0.2">
      <c r="A1210" s="35"/>
      <c r="B1210" s="36"/>
      <c r="C1210" s="35" t="s">
        <v>3</v>
      </c>
      <c r="D1210" s="3">
        <v>0</v>
      </c>
      <c r="E1210" s="4">
        <v>0</v>
      </c>
      <c r="F1210" s="18">
        <f t="shared" ref="F1210:F1233" si="295">D1210+E1210</f>
        <v>0</v>
      </c>
      <c r="G1210" s="3">
        <v>57</v>
      </c>
      <c r="H1210" s="4">
        <v>40</v>
      </c>
      <c r="I1210" s="18">
        <f t="shared" ref="I1210:I1233" si="296">G1210+H1210</f>
        <v>97</v>
      </c>
      <c r="J1210" s="3">
        <f t="shared" ref="J1210:J1233" si="297">D1210+G1210</f>
        <v>57</v>
      </c>
      <c r="K1210" s="4">
        <f t="shared" ref="K1210:K1233" si="298">E1210+H1210</f>
        <v>40</v>
      </c>
      <c r="L1210" s="5">
        <f t="shared" ref="L1210:L1233" si="299">J1210+K1210</f>
        <v>97</v>
      </c>
    </row>
    <row r="1211" spans="1:12" x14ac:dyDescent="0.2">
      <c r="A1211" s="39"/>
      <c r="B1211" s="34"/>
      <c r="C1211" s="39" t="s">
        <v>125</v>
      </c>
      <c r="D1211" s="7">
        <v>0</v>
      </c>
      <c r="E1211" s="8">
        <v>0</v>
      </c>
      <c r="F1211" s="17">
        <f t="shared" si="295"/>
        <v>0</v>
      </c>
      <c r="G1211" s="7">
        <v>17</v>
      </c>
      <c r="H1211" s="8">
        <v>11</v>
      </c>
      <c r="I1211" s="17">
        <f t="shared" si="296"/>
        <v>28</v>
      </c>
      <c r="J1211" s="7">
        <f t="shared" si="297"/>
        <v>17</v>
      </c>
      <c r="K1211" s="8">
        <f t="shared" si="298"/>
        <v>11</v>
      </c>
      <c r="L1211" s="9">
        <f t="shared" si="299"/>
        <v>28</v>
      </c>
    </row>
    <row r="1212" spans="1:12" x14ac:dyDescent="0.2">
      <c r="A1212" s="39"/>
      <c r="B1212" s="34"/>
      <c r="C1212" s="39" t="s">
        <v>126</v>
      </c>
      <c r="D1212" s="7">
        <v>0</v>
      </c>
      <c r="E1212" s="8">
        <v>0</v>
      </c>
      <c r="F1212" s="17">
        <f t="shared" si="295"/>
        <v>0</v>
      </c>
      <c r="G1212" s="7">
        <v>13</v>
      </c>
      <c r="H1212" s="8">
        <v>13</v>
      </c>
      <c r="I1212" s="17">
        <f t="shared" si="296"/>
        <v>26</v>
      </c>
      <c r="J1212" s="7">
        <f t="shared" si="297"/>
        <v>13</v>
      </c>
      <c r="K1212" s="8">
        <f t="shared" si="298"/>
        <v>13</v>
      </c>
      <c r="L1212" s="9">
        <f t="shared" si="299"/>
        <v>26</v>
      </c>
    </row>
    <row r="1213" spans="1:12" x14ac:dyDescent="0.2">
      <c r="A1213" s="39"/>
      <c r="B1213" s="34"/>
      <c r="C1213" s="39" t="s">
        <v>127</v>
      </c>
      <c r="D1213" s="7">
        <v>0</v>
      </c>
      <c r="E1213" s="8">
        <v>0</v>
      </c>
      <c r="F1213" s="17">
        <f t="shared" si="295"/>
        <v>0</v>
      </c>
      <c r="G1213" s="7">
        <v>15</v>
      </c>
      <c r="H1213" s="8">
        <v>0</v>
      </c>
      <c r="I1213" s="17">
        <f t="shared" si="296"/>
        <v>15</v>
      </c>
      <c r="J1213" s="7">
        <f t="shared" si="297"/>
        <v>15</v>
      </c>
      <c r="K1213" s="8">
        <f t="shared" si="298"/>
        <v>0</v>
      </c>
      <c r="L1213" s="9">
        <f t="shared" si="299"/>
        <v>15</v>
      </c>
    </row>
    <row r="1214" spans="1:12" x14ac:dyDescent="0.2">
      <c r="A1214" s="39"/>
      <c r="B1214" s="34"/>
      <c r="C1214" s="39" t="s">
        <v>128</v>
      </c>
      <c r="D1214" s="7">
        <v>0</v>
      </c>
      <c r="E1214" s="8">
        <v>0</v>
      </c>
      <c r="F1214" s="17">
        <f t="shared" si="295"/>
        <v>0</v>
      </c>
      <c r="G1214" s="7">
        <v>45</v>
      </c>
      <c r="H1214" s="8">
        <v>82</v>
      </c>
      <c r="I1214" s="17">
        <f t="shared" si="296"/>
        <v>127</v>
      </c>
      <c r="J1214" s="7">
        <f t="shared" si="297"/>
        <v>45</v>
      </c>
      <c r="K1214" s="8">
        <f t="shared" si="298"/>
        <v>82</v>
      </c>
      <c r="L1214" s="9">
        <f t="shared" si="299"/>
        <v>127</v>
      </c>
    </row>
    <row r="1215" spans="1:12" x14ac:dyDescent="0.2">
      <c r="A1215" s="39"/>
      <c r="B1215" s="34"/>
      <c r="C1215" s="39" t="s">
        <v>931</v>
      </c>
      <c r="D1215" s="7">
        <v>0</v>
      </c>
      <c r="E1215" s="8">
        <v>0</v>
      </c>
      <c r="F1215" s="17">
        <f t="shared" si="295"/>
        <v>0</v>
      </c>
      <c r="G1215" s="7">
        <v>8</v>
      </c>
      <c r="H1215" s="8">
        <v>0</v>
      </c>
      <c r="I1215" s="17">
        <f t="shared" si="296"/>
        <v>8</v>
      </c>
      <c r="J1215" s="7">
        <f t="shared" si="297"/>
        <v>8</v>
      </c>
      <c r="K1215" s="8">
        <f t="shared" si="298"/>
        <v>0</v>
      </c>
      <c r="L1215" s="9">
        <f t="shared" si="299"/>
        <v>8</v>
      </c>
    </row>
    <row r="1216" spans="1:12" x14ac:dyDescent="0.2">
      <c r="A1216" s="39"/>
      <c r="B1216" s="34"/>
      <c r="C1216" s="39" t="s">
        <v>130</v>
      </c>
      <c r="D1216" s="7">
        <v>2</v>
      </c>
      <c r="E1216" s="8">
        <v>0</v>
      </c>
      <c r="F1216" s="17">
        <f t="shared" si="295"/>
        <v>2</v>
      </c>
      <c r="G1216" s="7">
        <v>0</v>
      </c>
      <c r="H1216" s="8">
        <v>0</v>
      </c>
      <c r="I1216" s="17">
        <f t="shared" si="296"/>
        <v>0</v>
      </c>
      <c r="J1216" s="7">
        <f t="shared" si="297"/>
        <v>2</v>
      </c>
      <c r="K1216" s="8">
        <f t="shared" si="298"/>
        <v>0</v>
      </c>
      <c r="L1216" s="9">
        <f t="shared" si="299"/>
        <v>2</v>
      </c>
    </row>
    <row r="1217" spans="1:12" x14ac:dyDescent="0.2">
      <c r="A1217" s="39"/>
      <c r="B1217" s="34"/>
      <c r="C1217" s="39" t="s">
        <v>131</v>
      </c>
      <c r="D1217" s="7">
        <v>1</v>
      </c>
      <c r="E1217" s="8">
        <v>0</v>
      </c>
      <c r="F1217" s="17">
        <f t="shared" si="295"/>
        <v>1</v>
      </c>
      <c r="G1217" s="7">
        <v>0</v>
      </c>
      <c r="H1217" s="8">
        <v>0</v>
      </c>
      <c r="I1217" s="17">
        <f t="shared" si="296"/>
        <v>0</v>
      </c>
      <c r="J1217" s="7">
        <f t="shared" si="297"/>
        <v>1</v>
      </c>
      <c r="K1217" s="8">
        <f t="shared" si="298"/>
        <v>0</v>
      </c>
      <c r="L1217" s="9">
        <f t="shared" si="299"/>
        <v>1</v>
      </c>
    </row>
    <row r="1218" spans="1:12" x14ac:dyDescent="0.2">
      <c r="A1218" s="39"/>
      <c r="B1218" s="34"/>
      <c r="C1218" s="39" t="s">
        <v>134</v>
      </c>
      <c r="D1218" s="7">
        <v>0</v>
      </c>
      <c r="E1218" s="8">
        <v>0</v>
      </c>
      <c r="F1218" s="17">
        <f t="shared" si="295"/>
        <v>0</v>
      </c>
      <c r="G1218" s="7">
        <v>1</v>
      </c>
      <c r="H1218" s="8">
        <v>0</v>
      </c>
      <c r="I1218" s="17">
        <f t="shared" si="296"/>
        <v>1</v>
      </c>
      <c r="J1218" s="7">
        <f t="shared" si="297"/>
        <v>1</v>
      </c>
      <c r="K1218" s="8">
        <f t="shared" si="298"/>
        <v>0</v>
      </c>
      <c r="L1218" s="9">
        <f t="shared" si="299"/>
        <v>1</v>
      </c>
    </row>
    <row r="1219" spans="1:12" x14ac:dyDescent="0.2">
      <c r="A1219" s="39"/>
      <c r="B1219" s="34"/>
      <c r="C1219" s="39" t="s">
        <v>135</v>
      </c>
      <c r="D1219" s="7">
        <v>6</v>
      </c>
      <c r="E1219" s="8">
        <v>2</v>
      </c>
      <c r="F1219" s="17">
        <f t="shared" si="295"/>
        <v>8</v>
      </c>
      <c r="G1219" s="7">
        <v>4</v>
      </c>
      <c r="H1219" s="8">
        <v>0</v>
      </c>
      <c r="I1219" s="17">
        <f t="shared" si="296"/>
        <v>4</v>
      </c>
      <c r="J1219" s="7">
        <f t="shared" si="297"/>
        <v>10</v>
      </c>
      <c r="K1219" s="8">
        <f t="shared" si="298"/>
        <v>2</v>
      </c>
      <c r="L1219" s="9">
        <f t="shared" si="299"/>
        <v>12</v>
      </c>
    </row>
    <row r="1220" spans="1:12" x14ac:dyDescent="0.2">
      <c r="A1220" s="39"/>
      <c r="B1220" s="34"/>
      <c r="C1220" s="39" t="s">
        <v>136</v>
      </c>
      <c r="D1220" s="7">
        <v>7</v>
      </c>
      <c r="E1220" s="8">
        <v>1</v>
      </c>
      <c r="F1220" s="17">
        <f t="shared" si="295"/>
        <v>8</v>
      </c>
      <c r="G1220" s="7">
        <v>5</v>
      </c>
      <c r="H1220" s="8">
        <v>0</v>
      </c>
      <c r="I1220" s="17">
        <f t="shared" si="296"/>
        <v>5</v>
      </c>
      <c r="J1220" s="7">
        <f t="shared" si="297"/>
        <v>12</v>
      </c>
      <c r="K1220" s="8">
        <f t="shared" si="298"/>
        <v>1</v>
      </c>
      <c r="L1220" s="9">
        <f t="shared" si="299"/>
        <v>13</v>
      </c>
    </row>
    <row r="1221" spans="1:12" x14ac:dyDescent="0.2">
      <c r="A1221" s="39"/>
      <c r="B1221" s="34"/>
      <c r="C1221" s="39" t="s">
        <v>137</v>
      </c>
      <c r="D1221" s="7">
        <v>4</v>
      </c>
      <c r="E1221" s="8">
        <v>1</v>
      </c>
      <c r="F1221" s="17">
        <f t="shared" si="295"/>
        <v>5</v>
      </c>
      <c r="G1221" s="7">
        <v>17</v>
      </c>
      <c r="H1221" s="8">
        <v>1</v>
      </c>
      <c r="I1221" s="17">
        <f t="shared" si="296"/>
        <v>18</v>
      </c>
      <c r="J1221" s="7">
        <f t="shared" si="297"/>
        <v>21</v>
      </c>
      <c r="K1221" s="8">
        <f t="shared" si="298"/>
        <v>2</v>
      </c>
      <c r="L1221" s="9">
        <f t="shared" si="299"/>
        <v>23</v>
      </c>
    </row>
    <row r="1222" spans="1:12" x14ac:dyDescent="0.2">
      <c r="A1222" s="39"/>
      <c r="B1222" s="34"/>
      <c r="C1222" s="39" t="s">
        <v>138</v>
      </c>
      <c r="D1222" s="7">
        <v>8</v>
      </c>
      <c r="E1222" s="8">
        <v>0</v>
      </c>
      <c r="F1222" s="17">
        <f t="shared" si="295"/>
        <v>8</v>
      </c>
      <c r="G1222" s="7">
        <v>2</v>
      </c>
      <c r="H1222" s="8">
        <v>0</v>
      </c>
      <c r="I1222" s="17">
        <f t="shared" si="296"/>
        <v>2</v>
      </c>
      <c r="J1222" s="7">
        <f t="shared" si="297"/>
        <v>10</v>
      </c>
      <c r="K1222" s="8">
        <f t="shared" si="298"/>
        <v>0</v>
      </c>
      <c r="L1222" s="9">
        <f t="shared" si="299"/>
        <v>10</v>
      </c>
    </row>
    <row r="1223" spans="1:12" x14ac:dyDescent="0.2">
      <c r="A1223" s="39"/>
      <c r="B1223" s="34"/>
      <c r="C1223" s="39" t="s">
        <v>139</v>
      </c>
      <c r="D1223" s="7">
        <v>3</v>
      </c>
      <c r="E1223" s="8">
        <v>1</v>
      </c>
      <c r="F1223" s="17">
        <f t="shared" si="295"/>
        <v>4</v>
      </c>
      <c r="G1223" s="7">
        <v>18</v>
      </c>
      <c r="H1223" s="8">
        <v>27</v>
      </c>
      <c r="I1223" s="17">
        <f t="shared" si="296"/>
        <v>45</v>
      </c>
      <c r="J1223" s="7">
        <f t="shared" si="297"/>
        <v>21</v>
      </c>
      <c r="K1223" s="8">
        <f t="shared" si="298"/>
        <v>28</v>
      </c>
      <c r="L1223" s="9">
        <f t="shared" si="299"/>
        <v>49</v>
      </c>
    </row>
    <row r="1224" spans="1:12" x14ac:dyDescent="0.2">
      <c r="A1224" s="39"/>
      <c r="B1224" s="34"/>
      <c r="C1224" s="39" t="s">
        <v>140</v>
      </c>
      <c r="D1224" s="7">
        <v>1</v>
      </c>
      <c r="E1224" s="8">
        <v>0</v>
      </c>
      <c r="F1224" s="17">
        <f t="shared" si="295"/>
        <v>1</v>
      </c>
      <c r="G1224" s="7">
        <v>2</v>
      </c>
      <c r="H1224" s="8">
        <v>0</v>
      </c>
      <c r="I1224" s="17">
        <f t="shared" si="296"/>
        <v>2</v>
      </c>
      <c r="J1224" s="7">
        <f t="shared" si="297"/>
        <v>3</v>
      </c>
      <c r="K1224" s="8">
        <f t="shared" si="298"/>
        <v>0</v>
      </c>
      <c r="L1224" s="9">
        <f t="shared" si="299"/>
        <v>3</v>
      </c>
    </row>
    <row r="1225" spans="1:12" x14ac:dyDescent="0.2">
      <c r="A1225" s="39"/>
      <c r="B1225" s="34"/>
      <c r="C1225" s="39" t="s">
        <v>141</v>
      </c>
      <c r="D1225" s="7">
        <v>0</v>
      </c>
      <c r="E1225" s="8">
        <v>0</v>
      </c>
      <c r="F1225" s="17">
        <f t="shared" si="295"/>
        <v>0</v>
      </c>
      <c r="G1225" s="7">
        <v>4</v>
      </c>
      <c r="H1225" s="8">
        <v>0</v>
      </c>
      <c r="I1225" s="17">
        <f t="shared" si="296"/>
        <v>4</v>
      </c>
      <c r="J1225" s="7">
        <f t="shared" si="297"/>
        <v>4</v>
      </c>
      <c r="K1225" s="8">
        <f t="shared" si="298"/>
        <v>0</v>
      </c>
      <c r="L1225" s="9">
        <f t="shared" si="299"/>
        <v>4</v>
      </c>
    </row>
    <row r="1226" spans="1:12" x14ac:dyDescent="0.2">
      <c r="A1226" s="39"/>
      <c r="B1226" s="34"/>
      <c r="C1226" s="39" t="s">
        <v>144</v>
      </c>
      <c r="D1226" s="7">
        <v>1</v>
      </c>
      <c r="E1226" s="8">
        <v>0</v>
      </c>
      <c r="F1226" s="17">
        <f t="shared" si="295"/>
        <v>1</v>
      </c>
      <c r="G1226" s="7">
        <v>0</v>
      </c>
      <c r="H1226" s="8">
        <v>0</v>
      </c>
      <c r="I1226" s="17">
        <f t="shared" si="296"/>
        <v>0</v>
      </c>
      <c r="J1226" s="7">
        <f t="shared" si="297"/>
        <v>1</v>
      </c>
      <c r="K1226" s="8">
        <f t="shared" si="298"/>
        <v>0</v>
      </c>
      <c r="L1226" s="9">
        <f t="shared" si="299"/>
        <v>1</v>
      </c>
    </row>
    <row r="1227" spans="1:12" x14ac:dyDescent="0.2">
      <c r="A1227" s="39"/>
      <c r="B1227" s="34"/>
      <c r="C1227" s="39" t="s">
        <v>145</v>
      </c>
      <c r="D1227" s="7">
        <v>1</v>
      </c>
      <c r="E1227" s="8">
        <v>0</v>
      </c>
      <c r="F1227" s="17">
        <f t="shared" si="295"/>
        <v>1</v>
      </c>
      <c r="G1227" s="7">
        <v>0</v>
      </c>
      <c r="H1227" s="8">
        <v>0</v>
      </c>
      <c r="I1227" s="17">
        <f t="shared" si="296"/>
        <v>0</v>
      </c>
      <c r="J1227" s="7">
        <f t="shared" si="297"/>
        <v>1</v>
      </c>
      <c r="K1227" s="8">
        <f t="shared" si="298"/>
        <v>0</v>
      </c>
      <c r="L1227" s="9">
        <f t="shared" si="299"/>
        <v>1</v>
      </c>
    </row>
    <row r="1228" spans="1:12" x14ac:dyDescent="0.2">
      <c r="A1228" s="39"/>
      <c r="B1228" s="34"/>
      <c r="C1228" s="39" t="s">
        <v>146</v>
      </c>
      <c r="D1228" s="7">
        <v>1</v>
      </c>
      <c r="E1228" s="8">
        <v>0</v>
      </c>
      <c r="F1228" s="17">
        <f t="shared" si="295"/>
        <v>1</v>
      </c>
      <c r="G1228" s="7">
        <v>0</v>
      </c>
      <c r="H1228" s="8">
        <v>0</v>
      </c>
      <c r="I1228" s="17">
        <f t="shared" si="296"/>
        <v>0</v>
      </c>
      <c r="J1228" s="7">
        <f t="shared" si="297"/>
        <v>1</v>
      </c>
      <c r="K1228" s="8">
        <f t="shared" si="298"/>
        <v>0</v>
      </c>
      <c r="L1228" s="9">
        <f t="shared" si="299"/>
        <v>1</v>
      </c>
    </row>
    <row r="1229" spans="1:12" x14ac:dyDescent="0.2">
      <c r="A1229" s="39"/>
      <c r="B1229" s="34"/>
      <c r="C1229" s="39" t="s">
        <v>147</v>
      </c>
      <c r="D1229" s="7">
        <v>1</v>
      </c>
      <c r="E1229" s="8">
        <v>2</v>
      </c>
      <c r="F1229" s="17">
        <f t="shared" si="295"/>
        <v>3</v>
      </c>
      <c r="G1229" s="7">
        <v>0</v>
      </c>
      <c r="H1229" s="8">
        <v>0</v>
      </c>
      <c r="I1229" s="17">
        <f t="shared" si="296"/>
        <v>0</v>
      </c>
      <c r="J1229" s="7">
        <f t="shared" si="297"/>
        <v>1</v>
      </c>
      <c r="K1229" s="8">
        <f t="shared" si="298"/>
        <v>2</v>
      </c>
      <c r="L1229" s="9">
        <f t="shared" si="299"/>
        <v>3</v>
      </c>
    </row>
    <row r="1230" spans="1:12" x14ac:dyDescent="0.2">
      <c r="A1230" s="39"/>
      <c r="B1230" s="34"/>
      <c r="C1230" s="39" t="s">
        <v>148</v>
      </c>
      <c r="D1230" s="7">
        <v>4</v>
      </c>
      <c r="E1230" s="8">
        <v>1</v>
      </c>
      <c r="F1230" s="17">
        <f t="shared" si="295"/>
        <v>5</v>
      </c>
      <c r="G1230" s="7">
        <v>2</v>
      </c>
      <c r="H1230" s="8">
        <v>0</v>
      </c>
      <c r="I1230" s="17">
        <f t="shared" si="296"/>
        <v>2</v>
      </c>
      <c r="J1230" s="7">
        <f t="shared" si="297"/>
        <v>6</v>
      </c>
      <c r="K1230" s="8">
        <f t="shared" si="298"/>
        <v>1</v>
      </c>
      <c r="L1230" s="9">
        <f t="shared" si="299"/>
        <v>7</v>
      </c>
    </row>
    <row r="1231" spans="1:12" x14ac:dyDescent="0.2">
      <c r="A1231" s="39"/>
      <c r="B1231" s="34"/>
      <c r="C1231" s="39" t="s">
        <v>149</v>
      </c>
      <c r="D1231" s="7">
        <v>2</v>
      </c>
      <c r="E1231" s="8">
        <v>1</v>
      </c>
      <c r="F1231" s="17">
        <f t="shared" si="295"/>
        <v>3</v>
      </c>
      <c r="G1231" s="7">
        <v>1</v>
      </c>
      <c r="H1231" s="8">
        <v>0</v>
      </c>
      <c r="I1231" s="17">
        <f t="shared" si="296"/>
        <v>1</v>
      </c>
      <c r="J1231" s="7">
        <f t="shared" si="297"/>
        <v>3</v>
      </c>
      <c r="K1231" s="8">
        <f t="shared" si="298"/>
        <v>1</v>
      </c>
      <c r="L1231" s="9">
        <f t="shared" si="299"/>
        <v>4</v>
      </c>
    </row>
    <row r="1232" spans="1:12" x14ac:dyDescent="0.2">
      <c r="A1232" s="39"/>
      <c r="B1232" s="34"/>
      <c r="C1232" s="39" t="s">
        <v>150</v>
      </c>
      <c r="D1232" s="7">
        <v>0</v>
      </c>
      <c r="E1232" s="8">
        <v>3</v>
      </c>
      <c r="F1232" s="17">
        <f t="shared" si="295"/>
        <v>3</v>
      </c>
      <c r="G1232" s="7">
        <v>0</v>
      </c>
      <c r="H1232" s="8">
        <v>1</v>
      </c>
      <c r="I1232" s="17">
        <f t="shared" si="296"/>
        <v>1</v>
      </c>
      <c r="J1232" s="7">
        <f t="shared" si="297"/>
        <v>0</v>
      </c>
      <c r="K1232" s="8">
        <f t="shared" si="298"/>
        <v>4</v>
      </c>
      <c r="L1232" s="9">
        <f t="shared" si="299"/>
        <v>4</v>
      </c>
    </row>
    <row r="1233" spans="1:12" x14ac:dyDescent="0.2">
      <c r="A1233" s="39"/>
      <c r="B1233" s="34"/>
      <c r="C1233" s="39" t="s">
        <v>934</v>
      </c>
      <c r="D1233" s="7">
        <v>0</v>
      </c>
      <c r="E1233" s="8">
        <v>0</v>
      </c>
      <c r="F1233" s="17">
        <f t="shared" si="295"/>
        <v>0</v>
      </c>
      <c r="G1233" s="7">
        <v>3</v>
      </c>
      <c r="H1233" s="8">
        <v>0</v>
      </c>
      <c r="I1233" s="17">
        <f t="shared" si="296"/>
        <v>3</v>
      </c>
      <c r="J1233" s="7">
        <f t="shared" si="297"/>
        <v>3</v>
      </c>
      <c r="K1233" s="8">
        <f t="shared" si="298"/>
        <v>0</v>
      </c>
      <c r="L1233" s="9">
        <f t="shared" si="299"/>
        <v>3</v>
      </c>
    </row>
    <row r="1234" spans="1:12" x14ac:dyDescent="0.2">
      <c r="A1234" s="39"/>
      <c r="B1234" s="34"/>
      <c r="C1234" s="66" t="s">
        <v>2</v>
      </c>
      <c r="D1234" s="21">
        <f t="shared" ref="D1234:L1234" si="300">SUM(D1196:D1233)</f>
        <v>65</v>
      </c>
      <c r="E1234" s="22">
        <f t="shared" si="300"/>
        <v>20</v>
      </c>
      <c r="F1234" s="67">
        <f t="shared" si="300"/>
        <v>85</v>
      </c>
      <c r="G1234" s="21">
        <f t="shared" si="300"/>
        <v>286</v>
      </c>
      <c r="H1234" s="22">
        <f t="shared" si="300"/>
        <v>185</v>
      </c>
      <c r="I1234" s="67">
        <f t="shared" si="300"/>
        <v>471</v>
      </c>
      <c r="J1234" s="21">
        <f t="shared" si="300"/>
        <v>351</v>
      </c>
      <c r="K1234" s="22">
        <f t="shared" si="300"/>
        <v>205</v>
      </c>
      <c r="L1234" s="23">
        <f t="shared" si="300"/>
        <v>556</v>
      </c>
    </row>
    <row r="1235" spans="1:12" x14ac:dyDescent="0.2">
      <c r="A1235" s="65" t="s">
        <v>206</v>
      </c>
      <c r="B1235" s="42"/>
      <c r="C1235" s="41"/>
      <c r="D1235" s="44"/>
      <c r="E1235" s="45"/>
      <c r="F1235" s="47"/>
      <c r="G1235" s="44"/>
      <c r="H1235" s="45"/>
      <c r="I1235" s="47"/>
      <c r="J1235" s="44"/>
      <c r="K1235" s="45"/>
      <c r="L1235" s="46"/>
    </row>
    <row r="1236" spans="1:12" x14ac:dyDescent="0.2">
      <c r="A1236" s="39"/>
      <c r="B1236" s="34"/>
      <c r="C1236" s="39" t="s">
        <v>124</v>
      </c>
      <c r="D1236" s="7">
        <v>6</v>
      </c>
      <c r="E1236" s="8">
        <v>0</v>
      </c>
      <c r="F1236" s="17">
        <f t="shared" ref="F1236:F1244" si="301">D1236+E1236</f>
        <v>6</v>
      </c>
      <c r="G1236" s="7">
        <v>6</v>
      </c>
      <c r="H1236" s="8">
        <v>3</v>
      </c>
      <c r="I1236" s="17">
        <f t="shared" ref="I1236:I1244" si="302">G1236+H1236</f>
        <v>9</v>
      </c>
      <c r="J1236" s="7">
        <f t="shared" ref="J1236:J1244" si="303">D1236+G1236</f>
        <v>12</v>
      </c>
      <c r="K1236" s="8">
        <f t="shared" ref="K1236:K1244" si="304">E1236+H1236</f>
        <v>3</v>
      </c>
      <c r="L1236" s="9">
        <f t="shared" ref="L1236:L1244" si="305">J1236+K1236</f>
        <v>15</v>
      </c>
    </row>
    <row r="1237" spans="1:12" x14ac:dyDescent="0.2">
      <c r="A1237" s="39"/>
      <c r="B1237" s="34"/>
      <c r="C1237" s="39" t="s">
        <v>3</v>
      </c>
      <c r="D1237" s="7">
        <v>0</v>
      </c>
      <c r="E1237" s="8">
        <v>0</v>
      </c>
      <c r="F1237" s="17">
        <f t="shared" si="301"/>
        <v>0</v>
      </c>
      <c r="G1237" s="7">
        <v>1</v>
      </c>
      <c r="H1237" s="8">
        <v>14</v>
      </c>
      <c r="I1237" s="17">
        <f t="shared" si="302"/>
        <v>15</v>
      </c>
      <c r="J1237" s="7">
        <f t="shared" si="303"/>
        <v>1</v>
      </c>
      <c r="K1237" s="8">
        <f t="shared" si="304"/>
        <v>14</v>
      </c>
      <c r="L1237" s="9">
        <f t="shared" si="305"/>
        <v>15</v>
      </c>
    </row>
    <row r="1238" spans="1:12" x14ac:dyDescent="0.2">
      <c r="A1238" s="39"/>
      <c r="B1238" s="34"/>
      <c r="C1238" s="39" t="s">
        <v>125</v>
      </c>
      <c r="D1238" s="7">
        <v>0</v>
      </c>
      <c r="E1238" s="8">
        <v>0</v>
      </c>
      <c r="F1238" s="17">
        <f t="shared" si="301"/>
        <v>0</v>
      </c>
      <c r="G1238" s="7">
        <v>0</v>
      </c>
      <c r="H1238" s="8">
        <v>3</v>
      </c>
      <c r="I1238" s="17">
        <f t="shared" si="302"/>
        <v>3</v>
      </c>
      <c r="J1238" s="7">
        <f t="shared" si="303"/>
        <v>0</v>
      </c>
      <c r="K1238" s="8">
        <f t="shared" si="304"/>
        <v>3</v>
      </c>
      <c r="L1238" s="9">
        <f t="shared" si="305"/>
        <v>3</v>
      </c>
    </row>
    <row r="1239" spans="1:12" x14ac:dyDescent="0.2">
      <c r="A1239" s="39"/>
      <c r="B1239" s="34"/>
      <c r="C1239" s="39" t="s">
        <v>127</v>
      </c>
      <c r="D1239" s="7">
        <v>0</v>
      </c>
      <c r="E1239" s="8">
        <v>0</v>
      </c>
      <c r="F1239" s="17">
        <f t="shared" si="301"/>
        <v>0</v>
      </c>
      <c r="G1239" s="7">
        <v>1</v>
      </c>
      <c r="H1239" s="8">
        <v>26</v>
      </c>
      <c r="I1239" s="17">
        <f t="shared" si="302"/>
        <v>27</v>
      </c>
      <c r="J1239" s="7">
        <f t="shared" si="303"/>
        <v>1</v>
      </c>
      <c r="K1239" s="8">
        <f t="shared" si="304"/>
        <v>26</v>
      </c>
      <c r="L1239" s="9">
        <f t="shared" si="305"/>
        <v>27</v>
      </c>
    </row>
    <row r="1240" spans="1:12" x14ac:dyDescent="0.2">
      <c r="A1240" s="39"/>
      <c r="B1240" s="34"/>
      <c r="C1240" s="39" t="s">
        <v>128</v>
      </c>
      <c r="D1240" s="7">
        <v>0</v>
      </c>
      <c r="E1240" s="8">
        <v>0</v>
      </c>
      <c r="F1240" s="17">
        <f t="shared" si="301"/>
        <v>0</v>
      </c>
      <c r="G1240" s="7">
        <v>2</v>
      </c>
      <c r="H1240" s="8">
        <v>12</v>
      </c>
      <c r="I1240" s="17">
        <f t="shared" si="302"/>
        <v>14</v>
      </c>
      <c r="J1240" s="7">
        <f t="shared" si="303"/>
        <v>2</v>
      </c>
      <c r="K1240" s="8">
        <f t="shared" si="304"/>
        <v>12</v>
      </c>
      <c r="L1240" s="9">
        <f t="shared" si="305"/>
        <v>14</v>
      </c>
    </row>
    <row r="1241" spans="1:12" x14ac:dyDescent="0.2">
      <c r="A1241" s="39"/>
      <c r="B1241" s="34"/>
      <c r="C1241" s="39" t="s">
        <v>136</v>
      </c>
      <c r="D1241" s="7">
        <v>0</v>
      </c>
      <c r="E1241" s="8">
        <v>1</v>
      </c>
      <c r="F1241" s="17">
        <f t="shared" si="301"/>
        <v>1</v>
      </c>
      <c r="G1241" s="7">
        <v>1</v>
      </c>
      <c r="H1241" s="8">
        <v>0</v>
      </c>
      <c r="I1241" s="17">
        <f t="shared" si="302"/>
        <v>1</v>
      </c>
      <c r="J1241" s="7">
        <f t="shared" si="303"/>
        <v>1</v>
      </c>
      <c r="K1241" s="8">
        <f t="shared" si="304"/>
        <v>1</v>
      </c>
      <c r="L1241" s="9">
        <f t="shared" si="305"/>
        <v>2</v>
      </c>
    </row>
    <row r="1242" spans="1:12" x14ac:dyDescent="0.2">
      <c r="A1242" s="39"/>
      <c r="B1242" s="34"/>
      <c r="C1242" s="39" t="s">
        <v>137</v>
      </c>
      <c r="D1242" s="7">
        <v>1</v>
      </c>
      <c r="E1242" s="8">
        <v>0</v>
      </c>
      <c r="F1242" s="17">
        <f t="shared" si="301"/>
        <v>1</v>
      </c>
      <c r="G1242" s="7">
        <v>2</v>
      </c>
      <c r="H1242" s="8">
        <v>29</v>
      </c>
      <c r="I1242" s="17">
        <f t="shared" si="302"/>
        <v>31</v>
      </c>
      <c r="J1242" s="7">
        <f t="shared" si="303"/>
        <v>3</v>
      </c>
      <c r="K1242" s="8">
        <f t="shared" si="304"/>
        <v>29</v>
      </c>
      <c r="L1242" s="9">
        <f t="shared" si="305"/>
        <v>32</v>
      </c>
    </row>
    <row r="1243" spans="1:12" x14ac:dyDescent="0.2">
      <c r="A1243" s="39"/>
      <c r="B1243" s="34"/>
      <c r="C1243" s="39" t="s">
        <v>138</v>
      </c>
      <c r="D1243" s="7">
        <v>1</v>
      </c>
      <c r="E1243" s="8">
        <v>1</v>
      </c>
      <c r="F1243" s="17">
        <f t="shared" si="301"/>
        <v>2</v>
      </c>
      <c r="G1243" s="7">
        <v>1</v>
      </c>
      <c r="H1243" s="8">
        <v>0</v>
      </c>
      <c r="I1243" s="17">
        <f t="shared" si="302"/>
        <v>1</v>
      </c>
      <c r="J1243" s="7">
        <f t="shared" si="303"/>
        <v>2</v>
      </c>
      <c r="K1243" s="8">
        <f t="shared" si="304"/>
        <v>1</v>
      </c>
      <c r="L1243" s="9">
        <f t="shared" si="305"/>
        <v>3</v>
      </c>
    </row>
    <row r="1244" spans="1:12" ht="12" thickBot="1" x14ac:dyDescent="0.25">
      <c r="A1244" s="52"/>
      <c r="B1244" s="68"/>
      <c r="C1244" s="52" t="s">
        <v>139</v>
      </c>
      <c r="D1244" s="24">
        <v>0</v>
      </c>
      <c r="E1244" s="25">
        <v>0</v>
      </c>
      <c r="F1244" s="69">
        <f t="shared" si="301"/>
        <v>0</v>
      </c>
      <c r="G1244" s="24">
        <v>1</v>
      </c>
      <c r="H1244" s="25">
        <v>6</v>
      </c>
      <c r="I1244" s="69">
        <f t="shared" si="302"/>
        <v>7</v>
      </c>
      <c r="J1244" s="24">
        <f t="shared" si="303"/>
        <v>1</v>
      </c>
      <c r="K1244" s="25">
        <f t="shared" si="304"/>
        <v>6</v>
      </c>
      <c r="L1244" s="26">
        <f t="shared" si="305"/>
        <v>7</v>
      </c>
    </row>
    <row r="1250" spans="1:12" ht="12" x14ac:dyDescent="0.2">
      <c r="A1250" s="85" t="s">
        <v>109</v>
      </c>
      <c r="B1250" s="85"/>
      <c r="C1250" s="85"/>
      <c r="D1250" s="85"/>
      <c r="E1250" s="85"/>
      <c r="F1250" s="85"/>
      <c r="G1250" s="85"/>
      <c r="H1250" s="85"/>
      <c r="I1250" s="85"/>
      <c r="J1250" s="85"/>
      <c r="K1250" s="85"/>
      <c r="L1250" s="85"/>
    </row>
    <row r="1251" spans="1:12" x14ac:dyDescent="0.2">
      <c r="A1251" s="86" t="s">
        <v>116</v>
      </c>
      <c r="B1251" s="86"/>
      <c r="C1251" s="86"/>
      <c r="D1251" s="86"/>
      <c r="E1251" s="86"/>
      <c r="F1251" s="86"/>
      <c r="G1251" s="86"/>
      <c r="H1251" s="86"/>
      <c r="I1251" s="86"/>
      <c r="J1251" s="86"/>
      <c r="K1251" s="86"/>
      <c r="L1251" s="86"/>
    </row>
    <row r="1252" spans="1:12" x14ac:dyDescent="0.2">
      <c r="A1252" s="86" t="s">
        <v>1066</v>
      </c>
      <c r="B1252" s="86"/>
      <c r="C1252" s="86"/>
      <c r="D1252" s="86"/>
      <c r="E1252" s="86"/>
      <c r="F1252" s="86"/>
      <c r="G1252" s="86"/>
      <c r="H1252" s="86"/>
      <c r="I1252" s="86"/>
      <c r="J1252" s="86"/>
      <c r="K1252" s="86"/>
      <c r="L1252" s="86"/>
    </row>
    <row r="1253" spans="1:12" ht="12" thickBot="1" x14ac:dyDescent="0.25"/>
    <row r="1254" spans="1:12" x14ac:dyDescent="0.2">
      <c r="A1254" s="113" t="s">
        <v>41</v>
      </c>
      <c r="B1254" s="149"/>
      <c r="C1254" s="151" t="s">
        <v>43</v>
      </c>
      <c r="D1254" s="117" t="s">
        <v>355</v>
      </c>
      <c r="E1254" s="118"/>
      <c r="F1254" s="119"/>
      <c r="G1254" s="117" t="s">
        <v>42</v>
      </c>
      <c r="H1254" s="118"/>
      <c r="I1254" s="119"/>
      <c r="J1254" s="117" t="s">
        <v>2</v>
      </c>
      <c r="K1254" s="118"/>
      <c r="L1254" s="119"/>
    </row>
    <row r="1255" spans="1:12" ht="12" thickBot="1" x14ac:dyDescent="0.25">
      <c r="A1255" s="115"/>
      <c r="B1255" s="150"/>
      <c r="C1255" s="152"/>
      <c r="D1255" s="153"/>
      <c r="E1255" s="154"/>
      <c r="F1255" s="155"/>
      <c r="G1255" s="153"/>
      <c r="H1255" s="154"/>
      <c r="I1255" s="155"/>
      <c r="J1255" s="153"/>
      <c r="K1255" s="154"/>
      <c r="L1255" s="155"/>
    </row>
    <row r="1256" spans="1:12" x14ac:dyDescent="0.2">
      <c r="A1256" s="115"/>
      <c r="B1256" s="150"/>
      <c r="C1256" s="152"/>
      <c r="D1256" s="161" t="s">
        <v>44</v>
      </c>
      <c r="E1256" s="157" t="s">
        <v>45</v>
      </c>
      <c r="F1256" s="159" t="s">
        <v>2</v>
      </c>
      <c r="G1256" s="161" t="s">
        <v>44</v>
      </c>
      <c r="H1256" s="157" t="s">
        <v>45</v>
      </c>
      <c r="I1256" s="159" t="s">
        <v>2</v>
      </c>
      <c r="J1256" s="156" t="s">
        <v>44</v>
      </c>
      <c r="K1256" s="157" t="s">
        <v>45</v>
      </c>
      <c r="L1256" s="159" t="s">
        <v>2</v>
      </c>
    </row>
    <row r="1257" spans="1:12" ht="12" thickBot="1" x14ac:dyDescent="0.25">
      <c r="A1257" s="115"/>
      <c r="B1257" s="150"/>
      <c r="C1257" s="152"/>
      <c r="D1257" s="162"/>
      <c r="E1257" s="158"/>
      <c r="F1257" s="160"/>
      <c r="G1257" s="162"/>
      <c r="H1257" s="158"/>
      <c r="I1257" s="160"/>
      <c r="J1257" s="136"/>
      <c r="K1257" s="158"/>
      <c r="L1257" s="160"/>
    </row>
    <row r="1258" spans="1:12" x14ac:dyDescent="0.2">
      <c r="A1258" s="35"/>
      <c r="B1258" s="36"/>
      <c r="C1258" s="35" t="s">
        <v>141</v>
      </c>
      <c r="D1258" s="3">
        <v>0</v>
      </c>
      <c r="E1258" s="4">
        <v>0</v>
      </c>
      <c r="F1258" s="18">
        <f>D1258+E1258</f>
        <v>0</v>
      </c>
      <c r="G1258" s="3">
        <v>0</v>
      </c>
      <c r="H1258" s="4">
        <v>2</v>
      </c>
      <c r="I1258" s="18">
        <f>G1258+H1258</f>
        <v>2</v>
      </c>
      <c r="J1258" s="3">
        <f>D1258+G1258</f>
        <v>0</v>
      </c>
      <c r="K1258" s="4">
        <f>E1258+H1258</f>
        <v>2</v>
      </c>
      <c r="L1258" s="5">
        <f>J1258+K1258</f>
        <v>2</v>
      </c>
    </row>
    <row r="1259" spans="1:12" x14ac:dyDescent="0.2">
      <c r="A1259" s="39"/>
      <c r="B1259" s="34"/>
      <c r="C1259" s="66" t="s">
        <v>2</v>
      </c>
      <c r="D1259" s="21">
        <f t="shared" ref="D1259:L1259" si="306">SUM(D1235:D1258)</f>
        <v>8</v>
      </c>
      <c r="E1259" s="22">
        <f t="shared" si="306"/>
        <v>2</v>
      </c>
      <c r="F1259" s="67">
        <f t="shared" si="306"/>
        <v>10</v>
      </c>
      <c r="G1259" s="21">
        <f t="shared" si="306"/>
        <v>15</v>
      </c>
      <c r="H1259" s="22">
        <f t="shared" si="306"/>
        <v>95</v>
      </c>
      <c r="I1259" s="67">
        <f t="shared" si="306"/>
        <v>110</v>
      </c>
      <c r="J1259" s="21">
        <f t="shared" si="306"/>
        <v>23</v>
      </c>
      <c r="K1259" s="22">
        <f t="shared" si="306"/>
        <v>97</v>
      </c>
      <c r="L1259" s="23">
        <f t="shared" si="306"/>
        <v>120</v>
      </c>
    </row>
    <row r="1260" spans="1:12" x14ac:dyDescent="0.2">
      <c r="A1260" s="65" t="s">
        <v>207</v>
      </c>
      <c r="B1260" s="42"/>
      <c r="C1260" s="41"/>
      <c r="D1260" s="44"/>
      <c r="E1260" s="45"/>
      <c r="F1260" s="47"/>
      <c r="G1260" s="44"/>
      <c r="H1260" s="45"/>
      <c r="I1260" s="47"/>
      <c r="J1260" s="44"/>
      <c r="K1260" s="45"/>
      <c r="L1260" s="46"/>
    </row>
    <row r="1261" spans="1:12" x14ac:dyDescent="0.2">
      <c r="A1261" s="39"/>
      <c r="B1261" s="34"/>
      <c r="C1261" s="39" t="s">
        <v>124</v>
      </c>
      <c r="D1261" s="7">
        <v>1</v>
      </c>
      <c r="E1261" s="8">
        <v>7</v>
      </c>
      <c r="F1261" s="17">
        <f t="shared" ref="F1261:F1266" si="307">D1261+E1261</f>
        <v>8</v>
      </c>
      <c r="G1261" s="7">
        <v>2</v>
      </c>
      <c r="H1261" s="8">
        <v>0</v>
      </c>
      <c r="I1261" s="17">
        <f t="shared" ref="I1261:I1266" si="308">G1261+H1261</f>
        <v>2</v>
      </c>
      <c r="J1261" s="7">
        <f t="shared" ref="J1261:K1266" si="309">D1261+G1261</f>
        <v>3</v>
      </c>
      <c r="K1261" s="8">
        <f t="shared" si="309"/>
        <v>7</v>
      </c>
      <c r="L1261" s="9">
        <f t="shared" ref="L1261:L1266" si="310">J1261+K1261</f>
        <v>10</v>
      </c>
    </row>
    <row r="1262" spans="1:12" x14ac:dyDescent="0.2">
      <c r="A1262" s="39"/>
      <c r="B1262" s="34"/>
      <c r="C1262" s="39" t="s">
        <v>132</v>
      </c>
      <c r="D1262" s="7">
        <v>0</v>
      </c>
      <c r="E1262" s="8">
        <v>0</v>
      </c>
      <c r="F1262" s="17">
        <f t="shared" si="307"/>
        <v>0</v>
      </c>
      <c r="G1262" s="7">
        <v>1</v>
      </c>
      <c r="H1262" s="8">
        <v>0</v>
      </c>
      <c r="I1262" s="17">
        <f t="shared" si="308"/>
        <v>1</v>
      </c>
      <c r="J1262" s="7">
        <f t="shared" si="309"/>
        <v>1</v>
      </c>
      <c r="K1262" s="8">
        <f t="shared" si="309"/>
        <v>0</v>
      </c>
      <c r="L1262" s="9">
        <f t="shared" si="310"/>
        <v>1</v>
      </c>
    </row>
    <row r="1263" spans="1:12" x14ac:dyDescent="0.2">
      <c r="A1263" s="39"/>
      <c r="B1263" s="34"/>
      <c r="C1263" s="39" t="s">
        <v>135</v>
      </c>
      <c r="D1263" s="7">
        <v>1</v>
      </c>
      <c r="E1263" s="8">
        <v>0</v>
      </c>
      <c r="F1263" s="17">
        <f t="shared" si="307"/>
        <v>1</v>
      </c>
      <c r="G1263" s="7">
        <v>0</v>
      </c>
      <c r="H1263" s="8">
        <v>0</v>
      </c>
      <c r="I1263" s="17">
        <f t="shared" si="308"/>
        <v>0</v>
      </c>
      <c r="J1263" s="7">
        <f t="shared" si="309"/>
        <v>1</v>
      </c>
      <c r="K1263" s="8">
        <f t="shared" si="309"/>
        <v>0</v>
      </c>
      <c r="L1263" s="9">
        <f t="shared" si="310"/>
        <v>1</v>
      </c>
    </row>
    <row r="1264" spans="1:12" x14ac:dyDescent="0.2">
      <c r="A1264" s="39"/>
      <c r="B1264" s="34"/>
      <c r="C1264" s="39" t="s">
        <v>136</v>
      </c>
      <c r="D1264" s="7">
        <v>1</v>
      </c>
      <c r="E1264" s="8">
        <v>0</v>
      </c>
      <c r="F1264" s="17">
        <f t="shared" si="307"/>
        <v>1</v>
      </c>
      <c r="G1264" s="7">
        <v>0</v>
      </c>
      <c r="H1264" s="8">
        <v>0</v>
      </c>
      <c r="I1264" s="17">
        <f t="shared" si="308"/>
        <v>0</v>
      </c>
      <c r="J1264" s="7">
        <f t="shared" si="309"/>
        <v>1</v>
      </c>
      <c r="K1264" s="8">
        <f t="shared" si="309"/>
        <v>0</v>
      </c>
      <c r="L1264" s="9">
        <f t="shared" si="310"/>
        <v>1</v>
      </c>
    </row>
    <row r="1265" spans="1:12" x14ac:dyDescent="0.2">
      <c r="A1265" s="39"/>
      <c r="B1265" s="34"/>
      <c r="C1265" s="39" t="s">
        <v>140</v>
      </c>
      <c r="D1265" s="7">
        <v>1</v>
      </c>
      <c r="E1265" s="8">
        <v>0</v>
      </c>
      <c r="F1265" s="17">
        <f t="shared" si="307"/>
        <v>1</v>
      </c>
      <c r="G1265" s="7">
        <v>0</v>
      </c>
      <c r="H1265" s="8">
        <v>0</v>
      </c>
      <c r="I1265" s="17">
        <f t="shared" si="308"/>
        <v>0</v>
      </c>
      <c r="J1265" s="7">
        <f t="shared" si="309"/>
        <v>1</v>
      </c>
      <c r="K1265" s="8">
        <f t="shared" si="309"/>
        <v>0</v>
      </c>
      <c r="L1265" s="9">
        <f t="shared" si="310"/>
        <v>1</v>
      </c>
    </row>
    <row r="1266" spans="1:12" x14ac:dyDescent="0.2">
      <c r="A1266" s="39"/>
      <c r="B1266" s="34"/>
      <c r="C1266" s="39" t="s">
        <v>145</v>
      </c>
      <c r="D1266" s="7">
        <v>1</v>
      </c>
      <c r="E1266" s="8">
        <v>0</v>
      </c>
      <c r="F1266" s="17">
        <f t="shared" si="307"/>
        <v>1</v>
      </c>
      <c r="G1266" s="7">
        <v>0</v>
      </c>
      <c r="H1266" s="8">
        <v>0</v>
      </c>
      <c r="I1266" s="17">
        <f t="shared" si="308"/>
        <v>0</v>
      </c>
      <c r="J1266" s="7">
        <f t="shared" si="309"/>
        <v>1</v>
      </c>
      <c r="K1266" s="8">
        <f t="shared" si="309"/>
        <v>0</v>
      </c>
      <c r="L1266" s="9">
        <f t="shared" si="310"/>
        <v>1</v>
      </c>
    </row>
    <row r="1267" spans="1:12" x14ac:dyDescent="0.2">
      <c r="A1267" s="39"/>
      <c r="B1267" s="34"/>
      <c r="C1267" s="66" t="s">
        <v>2</v>
      </c>
      <c r="D1267" s="21">
        <f t="shared" ref="D1267:L1267" si="311">SUM(D1260:D1266)</f>
        <v>5</v>
      </c>
      <c r="E1267" s="22">
        <f t="shared" si="311"/>
        <v>7</v>
      </c>
      <c r="F1267" s="67">
        <f t="shared" si="311"/>
        <v>12</v>
      </c>
      <c r="G1267" s="21">
        <f t="shared" si="311"/>
        <v>3</v>
      </c>
      <c r="H1267" s="22">
        <f t="shared" si="311"/>
        <v>0</v>
      </c>
      <c r="I1267" s="67">
        <f t="shared" si="311"/>
        <v>3</v>
      </c>
      <c r="J1267" s="21">
        <f t="shared" si="311"/>
        <v>8</v>
      </c>
      <c r="K1267" s="22">
        <f t="shared" si="311"/>
        <v>7</v>
      </c>
      <c r="L1267" s="23">
        <f t="shared" si="311"/>
        <v>15</v>
      </c>
    </row>
    <row r="1268" spans="1:12" x14ac:dyDescent="0.2">
      <c r="A1268" s="65" t="s">
        <v>208</v>
      </c>
      <c r="B1268" s="42"/>
      <c r="C1268" s="41"/>
      <c r="D1268" s="44"/>
      <c r="E1268" s="45"/>
      <c r="F1268" s="47"/>
      <c r="G1268" s="44"/>
      <c r="H1268" s="45"/>
      <c r="I1268" s="47"/>
      <c r="J1268" s="44"/>
      <c r="K1268" s="45"/>
      <c r="L1268" s="46"/>
    </row>
    <row r="1269" spans="1:12" x14ac:dyDescent="0.2">
      <c r="A1269" s="39"/>
      <c r="B1269" s="34"/>
      <c r="C1269" s="39" t="s">
        <v>124</v>
      </c>
      <c r="D1269" s="7">
        <v>7</v>
      </c>
      <c r="E1269" s="8">
        <v>3</v>
      </c>
      <c r="F1269" s="17">
        <f t="shared" ref="F1269:F1287" si="312">D1269+E1269</f>
        <v>10</v>
      </c>
      <c r="G1269" s="7">
        <v>4</v>
      </c>
      <c r="H1269" s="8">
        <v>20</v>
      </c>
      <c r="I1269" s="17">
        <f t="shared" ref="I1269:I1287" si="313">G1269+H1269</f>
        <v>24</v>
      </c>
      <c r="J1269" s="7">
        <f t="shared" ref="J1269:J1287" si="314">D1269+G1269</f>
        <v>11</v>
      </c>
      <c r="K1269" s="8">
        <f t="shared" ref="K1269:K1287" si="315">E1269+H1269</f>
        <v>23</v>
      </c>
      <c r="L1269" s="9">
        <f t="shared" ref="L1269:L1287" si="316">J1269+K1269</f>
        <v>34</v>
      </c>
    </row>
    <row r="1270" spans="1:12" x14ac:dyDescent="0.2">
      <c r="A1270" s="39"/>
      <c r="B1270" s="34"/>
      <c r="C1270" s="39" t="s">
        <v>3</v>
      </c>
      <c r="D1270" s="7">
        <v>0</v>
      </c>
      <c r="E1270" s="8">
        <v>0</v>
      </c>
      <c r="F1270" s="17">
        <f t="shared" si="312"/>
        <v>0</v>
      </c>
      <c r="G1270" s="7">
        <v>1</v>
      </c>
      <c r="H1270" s="8">
        <v>9</v>
      </c>
      <c r="I1270" s="17">
        <f t="shared" si="313"/>
        <v>10</v>
      </c>
      <c r="J1270" s="7">
        <f t="shared" si="314"/>
        <v>1</v>
      </c>
      <c r="K1270" s="8">
        <f t="shared" si="315"/>
        <v>9</v>
      </c>
      <c r="L1270" s="9">
        <f t="shared" si="316"/>
        <v>10</v>
      </c>
    </row>
    <row r="1271" spans="1:12" x14ac:dyDescent="0.2">
      <c r="A1271" s="39"/>
      <c r="B1271" s="34"/>
      <c r="C1271" s="39" t="s">
        <v>125</v>
      </c>
      <c r="D1271" s="7">
        <v>0</v>
      </c>
      <c r="E1271" s="8">
        <v>0</v>
      </c>
      <c r="F1271" s="17">
        <f t="shared" si="312"/>
        <v>0</v>
      </c>
      <c r="G1271" s="7">
        <v>0</v>
      </c>
      <c r="H1271" s="8">
        <v>5</v>
      </c>
      <c r="I1271" s="17">
        <f t="shared" si="313"/>
        <v>5</v>
      </c>
      <c r="J1271" s="7">
        <f t="shared" si="314"/>
        <v>0</v>
      </c>
      <c r="K1271" s="8">
        <f t="shared" si="315"/>
        <v>5</v>
      </c>
      <c r="L1271" s="9">
        <f t="shared" si="316"/>
        <v>5</v>
      </c>
    </row>
    <row r="1272" spans="1:12" x14ac:dyDescent="0.2">
      <c r="A1272" s="39"/>
      <c r="B1272" s="34"/>
      <c r="C1272" s="39" t="s">
        <v>127</v>
      </c>
      <c r="D1272" s="7">
        <v>0</v>
      </c>
      <c r="E1272" s="8">
        <v>0</v>
      </c>
      <c r="F1272" s="17">
        <f t="shared" si="312"/>
        <v>0</v>
      </c>
      <c r="G1272" s="7">
        <v>1</v>
      </c>
      <c r="H1272" s="8">
        <v>4</v>
      </c>
      <c r="I1272" s="17">
        <f t="shared" si="313"/>
        <v>5</v>
      </c>
      <c r="J1272" s="7">
        <f t="shared" si="314"/>
        <v>1</v>
      </c>
      <c r="K1272" s="8">
        <f t="shared" si="315"/>
        <v>4</v>
      </c>
      <c r="L1272" s="9">
        <f t="shared" si="316"/>
        <v>5</v>
      </c>
    </row>
    <row r="1273" spans="1:12" x14ac:dyDescent="0.2">
      <c r="A1273" s="39"/>
      <c r="B1273" s="34"/>
      <c r="C1273" s="39" t="s">
        <v>128</v>
      </c>
      <c r="D1273" s="7">
        <v>0</v>
      </c>
      <c r="E1273" s="8">
        <v>0</v>
      </c>
      <c r="F1273" s="17">
        <f t="shared" si="312"/>
        <v>0</v>
      </c>
      <c r="G1273" s="7">
        <v>1</v>
      </c>
      <c r="H1273" s="8">
        <v>11</v>
      </c>
      <c r="I1273" s="17">
        <f t="shared" si="313"/>
        <v>12</v>
      </c>
      <c r="J1273" s="7">
        <f t="shared" si="314"/>
        <v>1</v>
      </c>
      <c r="K1273" s="8">
        <f t="shared" si="315"/>
        <v>11</v>
      </c>
      <c r="L1273" s="9">
        <f t="shared" si="316"/>
        <v>12</v>
      </c>
    </row>
    <row r="1274" spans="1:12" x14ac:dyDescent="0.2">
      <c r="A1274" s="39"/>
      <c r="B1274" s="34"/>
      <c r="C1274" s="39" t="s">
        <v>931</v>
      </c>
      <c r="D1274" s="7">
        <v>0</v>
      </c>
      <c r="E1274" s="8">
        <v>0</v>
      </c>
      <c r="F1274" s="17">
        <f t="shared" si="312"/>
        <v>0</v>
      </c>
      <c r="G1274" s="7">
        <v>0</v>
      </c>
      <c r="H1274" s="8">
        <v>5</v>
      </c>
      <c r="I1274" s="17">
        <f t="shared" si="313"/>
        <v>5</v>
      </c>
      <c r="J1274" s="7">
        <f t="shared" si="314"/>
        <v>0</v>
      </c>
      <c r="K1274" s="8">
        <f t="shared" si="315"/>
        <v>5</v>
      </c>
      <c r="L1274" s="9">
        <f t="shared" si="316"/>
        <v>5</v>
      </c>
    </row>
    <row r="1275" spans="1:12" x14ac:dyDescent="0.2">
      <c r="A1275" s="39"/>
      <c r="B1275" s="34"/>
      <c r="C1275" s="39" t="s">
        <v>131</v>
      </c>
      <c r="D1275" s="7">
        <v>0</v>
      </c>
      <c r="E1275" s="8">
        <v>1</v>
      </c>
      <c r="F1275" s="17">
        <f t="shared" si="312"/>
        <v>1</v>
      </c>
      <c r="G1275" s="7">
        <v>0</v>
      </c>
      <c r="H1275" s="8">
        <v>0</v>
      </c>
      <c r="I1275" s="17">
        <f t="shared" si="313"/>
        <v>0</v>
      </c>
      <c r="J1275" s="7">
        <f t="shared" si="314"/>
        <v>0</v>
      </c>
      <c r="K1275" s="8">
        <f t="shared" si="315"/>
        <v>1</v>
      </c>
      <c r="L1275" s="9">
        <f t="shared" si="316"/>
        <v>1</v>
      </c>
    </row>
    <row r="1276" spans="1:12" x14ac:dyDescent="0.2">
      <c r="A1276" s="39"/>
      <c r="B1276" s="34"/>
      <c r="C1276" s="39" t="s">
        <v>135</v>
      </c>
      <c r="D1276" s="7">
        <v>2</v>
      </c>
      <c r="E1276" s="8">
        <v>0</v>
      </c>
      <c r="F1276" s="17">
        <f t="shared" si="312"/>
        <v>2</v>
      </c>
      <c r="G1276" s="7">
        <v>0</v>
      </c>
      <c r="H1276" s="8">
        <v>0</v>
      </c>
      <c r="I1276" s="17">
        <f t="shared" si="313"/>
        <v>0</v>
      </c>
      <c r="J1276" s="7">
        <f t="shared" si="314"/>
        <v>2</v>
      </c>
      <c r="K1276" s="8">
        <f t="shared" si="315"/>
        <v>0</v>
      </c>
      <c r="L1276" s="9">
        <f t="shared" si="316"/>
        <v>2</v>
      </c>
    </row>
    <row r="1277" spans="1:12" x14ac:dyDescent="0.2">
      <c r="A1277" s="39"/>
      <c r="B1277" s="34"/>
      <c r="C1277" s="39" t="s">
        <v>136</v>
      </c>
      <c r="D1277" s="7">
        <v>1</v>
      </c>
      <c r="E1277" s="8">
        <v>2</v>
      </c>
      <c r="F1277" s="17">
        <f t="shared" si="312"/>
        <v>3</v>
      </c>
      <c r="G1277" s="7">
        <v>0</v>
      </c>
      <c r="H1277" s="8">
        <v>0</v>
      </c>
      <c r="I1277" s="17">
        <f t="shared" si="313"/>
        <v>0</v>
      </c>
      <c r="J1277" s="7">
        <f t="shared" si="314"/>
        <v>1</v>
      </c>
      <c r="K1277" s="8">
        <f t="shared" si="315"/>
        <v>2</v>
      </c>
      <c r="L1277" s="9">
        <f t="shared" si="316"/>
        <v>3</v>
      </c>
    </row>
    <row r="1278" spans="1:12" x14ac:dyDescent="0.2">
      <c r="A1278" s="39"/>
      <c r="B1278" s="34"/>
      <c r="C1278" s="39" t="s">
        <v>138</v>
      </c>
      <c r="D1278" s="7">
        <v>1</v>
      </c>
      <c r="E1278" s="8">
        <v>1</v>
      </c>
      <c r="F1278" s="17">
        <f t="shared" si="312"/>
        <v>2</v>
      </c>
      <c r="G1278" s="7">
        <v>0</v>
      </c>
      <c r="H1278" s="8">
        <v>0</v>
      </c>
      <c r="I1278" s="17">
        <f t="shared" si="313"/>
        <v>0</v>
      </c>
      <c r="J1278" s="7">
        <f t="shared" si="314"/>
        <v>1</v>
      </c>
      <c r="K1278" s="8">
        <f t="shared" si="315"/>
        <v>1</v>
      </c>
      <c r="L1278" s="9">
        <f t="shared" si="316"/>
        <v>2</v>
      </c>
    </row>
    <row r="1279" spans="1:12" x14ac:dyDescent="0.2">
      <c r="A1279" s="39"/>
      <c r="B1279" s="34"/>
      <c r="C1279" s="39" t="s">
        <v>139</v>
      </c>
      <c r="D1279" s="7">
        <v>0</v>
      </c>
      <c r="E1279" s="8">
        <v>0</v>
      </c>
      <c r="F1279" s="17">
        <f t="shared" si="312"/>
        <v>0</v>
      </c>
      <c r="G1279" s="7">
        <v>0</v>
      </c>
      <c r="H1279" s="8">
        <v>1</v>
      </c>
      <c r="I1279" s="17">
        <f t="shared" si="313"/>
        <v>1</v>
      </c>
      <c r="J1279" s="7">
        <f t="shared" si="314"/>
        <v>0</v>
      </c>
      <c r="K1279" s="8">
        <f t="shared" si="315"/>
        <v>1</v>
      </c>
      <c r="L1279" s="9">
        <f t="shared" si="316"/>
        <v>1</v>
      </c>
    </row>
    <row r="1280" spans="1:12" x14ac:dyDescent="0.2">
      <c r="A1280" s="39"/>
      <c r="B1280" s="34"/>
      <c r="C1280" s="39" t="s">
        <v>140</v>
      </c>
      <c r="D1280" s="7">
        <v>6</v>
      </c>
      <c r="E1280" s="8">
        <v>7</v>
      </c>
      <c r="F1280" s="17">
        <f t="shared" si="312"/>
        <v>13</v>
      </c>
      <c r="G1280" s="7">
        <v>0</v>
      </c>
      <c r="H1280" s="8">
        <v>0</v>
      </c>
      <c r="I1280" s="17">
        <f t="shared" si="313"/>
        <v>0</v>
      </c>
      <c r="J1280" s="7">
        <f t="shared" si="314"/>
        <v>6</v>
      </c>
      <c r="K1280" s="8">
        <f t="shared" si="315"/>
        <v>7</v>
      </c>
      <c r="L1280" s="9">
        <f t="shared" si="316"/>
        <v>13</v>
      </c>
    </row>
    <row r="1281" spans="1:12" x14ac:dyDescent="0.2">
      <c r="A1281" s="39"/>
      <c r="B1281" s="34"/>
      <c r="C1281" s="39" t="s">
        <v>141</v>
      </c>
      <c r="D1281" s="7">
        <v>0</v>
      </c>
      <c r="E1281" s="8">
        <v>0</v>
      </c>
      <c r="F1281" s="17">
        <f t="shared" si="312"/>
        <v>0</v>
      </c>
      <c r="G1281" s="7">
        <v>0</v>
      </c>
      <c r="H1281" s="8">
        <v>2</v>
      </c>
      <c r="I1281" s="17">
        <f t="shared" si="313"/>
        <v>2</v>
      </c>
      <c r="J1281" s="7">
        <f t="shared" si="314"/>
        <v>0</v>
      </c>
      <c r="K1281" s="8">
        <f t="shared" si="315"/>
        <v>2</v>
      </c>
      <c r="L1281" s="9">
        <f t="shared" si="316"/>
        <v>2</v>
      </c>
    </row>
    <row r="1282" spans="1:12" x14ac:dyDescent="0.2">
      <c r="A1282" s="39"/>
      <c r="B1282" s="34"/>
      <c r="C1282" s="39" t="s">
        <v>144</v>
      </c>
      <c r="D1282" s="7">
        <v>0</v>
      </c>
      <c r="E1282" s="8">
        <v>0</v>
      </c>
      <c r="F1282" s="17">
        <f t="shared" si="312"/>
        <v>0</v>
      </c>
      <c r="G1282" s="7">
        <v>1</v>
      </c>
      <c r="H1282" s="8">
        <v>0</v>
      </c>
      <c r="I1282" s="17">
        <f t="shared" si="313"/>
        <v>1</v>
      </c>
      <c r="J1282" s="7">
        <f t="shared" si="314"/>
        <v>1</v>
      </c>
      <c r="K1282" s="8">
        <f t="shared" si="315"/>
        <v>0</v>
      </c>
      <c r="L1282" s="9">
        <f t="shared" si="316"/>
        <v>1</v>
      </c>
    </row>
    <row r="1283" spans="1:12" x14ac:dyDescent="0.2">
      <c r="A1283" s="39"/>
      <c r="B1283" s="34"/>
      <c r="C1283" s="39" t="s">
        <v>148</v>
      </c>
      <c r="D1283" s="7">
        <v>1</v>
      </c>
      <c r="E1283" s="8">
        <v>0</v>
      </c>
      <c r="F1283" s="17">
        <f t="shared" si="312"/>
        <v>1</v>
      </c>
      <c r="G1283" s="7">
        <v>0</v>
      </c>
      <c r="H1283" s="8">
        <v>0</v>
      </c>
      <c r="I1283" s="17">
        <f t="shared" si="313"/>
        <v>0</v>
      </c>
      <c r="J1283" s="7">
        <f t="shared" si="314"/>
        <v>1</v>
      </c>
      <c r="K1283" s="8">
        <f t="shared" si="315"/>
        <v>0</v>
      </c>
      <c r="L1283" s="9">
        <f t="shared" si="316"/>
        <v>1</v>
      </c>
    </row>
    <row r="1284" spans="1:12" x14ac:dyDescent="0.2">
      <c r="A1284" s="39"/>
      <c r="B1284" s="34"/>
      <c r="C1284" s="39" t="s">
        <v>150</v>
      </c>
      <c r="D1284" s="7">
        <v>1</v>
      </c>
      <c r="E1284" s="8">
        <v>0</v>
      </c>
      <c r="F1284" s="17">
        <f t="shared" si="312"/>
        <v>1</v>
      </c>
      <c r="G1284" s="7">
        <v>1</v>
      </c>
      <c r="H1284" s="8">
        <v>0</v>
      </c>
      <c r="I1284" s="17">
        <f t="shared" si="313"/>
        <v>1</v>
      </c>
      <c r="J1284" s="7">
        <f t="shared" si="314"/>
        <v>2</v>
      </c>
      <c r="K1284" s="8">
        <f t="shared" si="315"/>
        <v>0</v>
      </c>
      <c r="L1284" s="9">
        <f t="shared" si="316"/>
        <v>2</v>
      </c>
    </row>
    <row r="1285" spans="1:12" x14ac:dyDescent="0.2">
      <c r="A1285" s="39"/>
      <c r="B1285" s="34"/>
      <c r="C1285" s="39" t="s">
        <v>933</v>
      </c>
      <c r="D1285" s="7">
        <v>0</v>
      </c>
      <c r="E1285" s="8">
        <v>1</v>
      </c>
      <c r="F1285" s="17">
        <f t="shared" si="312"/>
        <v>1</v>
      </c>
      <c r="G1285" s="7">
        <v>0</v>
      </c>
      <c r="H1285" s="8">
        <v>0</v>
      </c>
      <c r="I1285" s="17">
        <f t="shared" si="313"/>
        <v>0</v>
      </c>
      <c r="J1285" s="7">
        <f t="shared" si="314"/>
        <v>0</v>
      </c>
      <c r="K1285" s="8">
        <f t="shared" si="315"/>
        <v>1</v>
      </c>
      <c r="L1285" s="9">
        <f t="shared" si="316"/>
        <v>1</v>
      </c>
    </row>
    <row r="1286" spans="1:12" x14ac:dyDescent="0.2">
      <c r="A1286" s="39"/>
      <c r="B1286" s="34"/>
      <c r="C1286" s="39" t="s">
        <v>934</v>
      </c>
      <c r="D1286" s="7">
        <v>0</v>
      </c>
      <c r="E1286" s="8">
        <v>0</v>
      </c>
      <c r="F1286" s="17">
        <f t="shared" si="312"/>
        <v>0</v>
      </c>
      <c r="G1286" s="7">
        <v>0</v>
      </c>
      <c r="H1286" s="8">
        <v>1</v>
      </c>
      <c r="I1286" s="17">
        <f t="shared" si="313"/>
        <v>1</v>
      </c>
      <c r="J1286" s="7">
        <f t="shared" si="314"/>
        <v>0</v>
      </c>
      <c r="K1286" s="8">
        <f t="shared" si="315"/>
        <v>1</v>
      </c>
      <c r="L1286" s="9">
        <f t="shared" si="316"/>
        <v>1</v>
      </c>
    </row>
    <row r="1287" spans="1:12" x14ac:dyDescent="0.2">
      <c r="A1287" s="39"/>
      <c r="B1287" s="34"/>
      <c r="C1287" s="39" t="s">
        <v>935</v>
      </c>
      <c r="D1287" s="7">
        <v>0</v>
      </c>
      <c r="E1287" s="8">
        <v>0</v>
      </c>
      <c r="F1287" s="17">
        <f t="shared" si="312"/>
        <v>0</v>
      </c>
      <c r="G1287" s="7">
        <v>0</v>
      </c>
      <c r="H1287" s="8">
        <v>1</v>
      </c>
      <c r="I1287" s="17">
        <f t="shared" si="313"/>
        <v>1</v>
      </c>
      <c r="J1287" s="7">
        <f t="shared" si="314"/>
        <v>0</v>
      </c>
      <c r="K1287" s="8">
        <f t="shared" si="315"/>
        <v>1</v>
      </c>
      <c r="L1287" s="9">
        <f t="shared" si="316"/>
        <v>1</v>
      </c>
    </row>
    <row r="1288" spans="1:12" x14ac:dyDescent="0.2">
      <c r="A1288" s="39"/>
      <c r="B1288" s="34"/>
      <c r="C1288" s="66" t="s">
        <v>2</v>
      </c>
      <c r="D1288" s="21">
        <f t="shared" ref="D1288:L1288" si="317">SUM(D1268:D1287)</f>
        <v>19</v>
      </c>
      <c r="E1288" s="22">
        <f t="shared" si="317"/>
        <v>15</v>
      </c>
      <c r="F1288" s="67">
        <f t="shared" si="317"/>
        <v>34</v>
      </c>
      <c r="G1288" s="21">
        <f t="shared" si="317"/>
        <v>9</v>
      </c>
      <c r="H1288" s="22">
        <f t="shared" si="317"/>
        <v>59</v>
      </c>
      <c r="I1288" s="67">
        <f t="shared" si="317"/>
        <v>68</v>
      </c>
      <c r="J1288" s="21">
        <f t="shared" si="317"/>
        <v>28</v>
      </c>
      <c r="K1288" s="22">
        <f t="shared" si="317"/>
        <v>74</v>
      </c>
      <c r="L1288" s="23">
        <f t="shared" si="317"/>
        <v>102</v>
      </c>
    </row>
    <row r="1289" spans="1:12" x14ac:dyDescent="0.2">
      <c r="A1289" s="65" t="s">
        <v>873</v>
      </c>
      <c r="B1289" s="42"/>
      <c r="C1289" s="41"/>
      <c r="D1289" s="44"/>
      <c r="E1289" s="45"/>
      <c r="F1289" s="47"/>
      <c r="G1289" s="44"/>
      <c r="H1289" s="45"/>
      <c r="I1289" s="47"/>
      <c r="J1289" s="44"/>
      <c r="K1289" s="45"/>
      <c r="L1289" s="46"/>
    </row>
    <row r="1290" spans="1:12" x14ac:dyDescent="0.2">
      <c r="A1290" s="39"/>
      <c r="B1290" s="34"/>
      <c r="C1290" s="39" t="s">
        <v>124</v>
      </c>
      <c r="D1290" s="7">
        <v>0</v>
      </c>
      <c r="E1290" s="8">
        <v>0</v>
      </c>
      <c r="F1290" s="17">
        <f>D1290+E1290</f>
        <v>0</v>
      </c>
      <c r="G1290" s="7">
        <v>0</v>
      </c>
      <c r="H1290" s="8">
        <v>15</v>
      </c>
      <c r="I1290" s="17">
        <f>G1290+H1290</f>
        <v>15</v>
      </c>
      <c r="J1290" s="7">
        <f t="shared" ref="J1290:K1292" si="318">D1290+G1290</f>
        <v>0</v>
      </c>
      <c r="K1290" s="8">
        <f t="shared" si="318"/>
        <v>15</v>
      </c>
      <c r="L1290" s="9">
        <f>J1290+K1290</f>
        <v>15</v>
      </c>
    </row>
    <row r="1291" spans="1:12" x14ac:dyDescent="0.2">
      <c r="A1291" s="39"/>
      <c r="B1291" s="34"/>
      <c r="C1291" s="39" t="s">
        <v>3</v>
      </c>
      <c r="D1291" s="7">
        <v>0</v>
      </c>
      <c r="E1291" s="8">
        <v>0</v>
      </c>
      <c r="F1291" s="17">
        <f>D1291+E1291</f>
        <v>0</v>
      </c>
      <c r="G1291" s="7">
        <v>0</v>
      </c>
      <c r="H1291" s="8">
        <v>27</v>
      </c>
      <c r="I1291" s="17">
        <f>G1291+H1291</f>
        <v>27</v>
      </c>
      <c r="J1291" s="7">
        <f t="shared" si="318"/>
        <v>0</v>
      </c>
      <c r="K1291" s="8">
        <f t="shared" si="318"/>
        <v>27</v>
      </c>
      <c r="L1291" s="9">
        <f>J1291+K1291</f>
        <v>27</v>
      </c>
    </row>
    <row r="1292" spans="1:12" ht="12" thickBot="1" x14ac:dyDescent="0.25">
      <c r="A1292" s="52"/>
      <c r="B1292" s="68"/>
      <c r="C1292" s="52" t="s">
        <v>125</v>
      </c>
      <c r="D1292" s="24">
        <v>0</v>
      </c>
      <c r="E1292" s="25">
        <v>0</v>
      </c>
      <c r="F1292" s="69">
        <f>D1292+E1292</f>
        <v>0</v>
      </c>
      <c r="G1292" s="24">
        <v>0</v>
      </c>
      <c r="H1292" s="25">
        <v>7</v>
      </c>
      <c r="I1292" s="69">
        <f>G1292+H1292</f>
        <v>7</v>
      </c>
      <c r="J1292" s="24">
        <f t="shared" si="318"/>
        <v>0</v>
      </c>
      <c r="K1292" s="25">
        <f t="shared" si="318"/>
        <v>7</v>
      </c>
      <c r="L1292" s="26">
        <f>J1292+K1292</f>
        <v>7</v>
      </c>
    </row>
    <row r="1298" spans="1:12" ht="12" x14ac:dyDescent="0.2">
      <c r="A1298" s="85" t="s">
        <v>109</v>
      </c>
      <c r="B1298" s="85"/>
      <c r="C1298" s="85"/>
      <c r="D1298" s="85"/>
      <c r="E1298" s="85"/>
      <c r="F1298" s="85"/>
      <c r="G1298" s="85"/>
      <c r="H1298" s="85"/>
      <c r="I1298" s="85"/>
      <c r="J1298" s="85"/>
      <c r="K1298" s="85"/>
      <c r="L1298" s="85"/>
    </row>
    <row r="1299" spans="1:12" x14ac:dyDescent="0.2">
      <c r="A1299" s="86" t="s">
        <v>116</v>
      </c>
      <c r="B1299" s="86"/>
      <c r="C1299" s="86"/>
      <c r="D1299" s="86"/>
      <c r="E1299" s="86"/>
      <c r="F1299" s="86"/>
      <c r="G1299" s="86"/>
      <c r="H1299" s="86"/>
      <c r="I1299" s="86"/>
      <c r="J1299" s="86"/>
      <c r="K1299" s="86"/>
      <c r="L1299" s="86"/>
    </row>
    <row r="1300" spans="1:12" x14ac:dyDescent="0.2">
      <c r="A1300" s="86" t="s">
        <v>1066</v>
      </c>
      <c r="B1300" s="86"/>
      <c r="C1300" s="86"/>
      <c r="D1300" s="86"/>
      <c r="E1300" s="86"/>
      <c r="F1300" s="86"/>
      <c r="G1300" s="86"/>
      <c r="H1300" s="86"/>
      <c r="I1300" s="86"/>
      <c r="J1300" s="86"/>
      <c r="K1300" s="86"/>
      <c r="L1300" s="86"/>
    </row>
    <row r="1301" spans="1:12" ht="12" thickBot="1" x14ac:dyDescent="0.25"/>
    <row r="1302" spans="1:12" x14ac:dyDescent="0.2">
      <c r="A1302" s="113" t="s">
        <v>41</v>
      </c>
      <c r="B1302" s="149"/>
      <c r="C1302" s="151" t="s">
        <v>43</v>
      </c>
      <c r="D1302" s="117" t="s">
        <v>355</v>
      </c>
      <c r="E1302" s="118"/>
      <c r="F1302" s="119"/>
      <c r="G1302" s="117" t="s">
        <v>42</v>
      </c>
      <c r="H1302" s="118"/>
      <c r="I1302" s="119"/>
      <c r="J1302" s="117" t="s">
        <v>2</v>
      </c>
      <c r="K1302" s="118"/>
      <c r="L1302" s="119"/>
    </row>
    <row r="1303" spans="1:12" ht="12" thickBot="1" x14ac:dyDescent="0.25">
      <c r="A1303" s="115"/>
      <c r="B1303" s="150"/>
      <c r="C1303" s="152"/>
      <c r="D1303" s="153"/>
      <c r="E1303" s="154"/>
      <c r="F1303" s="155"/>
      <c r="G1303" s="153"/>
      <c r="H1303" s="154"/>
      <c r="I1303" s="155"/>
      <c r="J1303" s="153"/>
      <c r="K1303" s="154"/>
      <c r="L1303" s="155"/>
    </row>
    <row r="1304" spans="1:12" x14ac:dyDescent="0.2">
      <c r="A1304" s="115"/>
      <c r="B1304" s="150"/>
      <c r="C1304" s="152"/>
      <c r="D1304" s="161" t="s">
        <v>44</v>
      </c>
      <c r="E1304" s="157" t="s">
        <v>45</v>
      </c>
      <c r="F1304" s="159" t="s">
        <v>2</v>
      </c>
      <c r="G1304" s="161" t="s">
        <v>44</v>
      </c>
      <c r="H1304" s="157" t="s">
        <v>45</v>
      </c>
      <c r="I1304" s="159" t="s">
        <v>2</v>
      </c>
      <c r="J1304" s="156" t="s">
        <v>44</v>
      </c>
      <c r="K1304" s="157" t="s">
        <v>45</v>
      </c>
      <c r="L1304" s="159" t="s">
        <v>2</v>
      </c>
    </row>
    <row r="1305" spans="1:12" ht="12" thickBot="1" x14ac:dyDescent="0.25">
      <c r="A1305" s="115"/>
      <c r="B1305" s="150"/>
      <c r="C1305" s="152"/>
      <c r="D1305" s="162"/>
      <c r="E1305" s="158"/>
      <c r="F1305" s="160"/>
      <c r="G1305" s="162"/>
      <c r="H1305" s="158"/>
      <c r="I1305" s="160"/>
      <c r="J1305" s="136"/>
      <c r="K1305" s="158"/>
      <c r="L1305" s="160"/>
    </row>
    <row r="1306" spans="1:12" x14ac:dyDescent="0.2">
      <c r="A1306" s="35"/>
      <c r="B1306" s="36"/>
      <c r="C1306" s="35" t="s">
        <v>128</v>
      </c>
      <c r="D1306" s="3">
        <v>0</v>
      </c>
      <c r="E1306" s="4">
        <v>0</v>
      </c>
      <c r="F1306" s="18">
        <f t="shared" ref="F1306:F1312" si="319">D1306+E1306</f>
        <v>0</v>
      </c>
      <c r="G1306" s="3">
        <v>0</v>
      </c>
      <c r="H1306" s="4">
        <v>21</v>
      </c>
      <c r="I1306" s="18">
        <f t="shared" ref="I1306:I1312" si="320">G1306+H1306</f>
        <v>21</v>
      </c>
      <c r="J1306" s="3">
        <f t="shared" ref="J1306:K1312" si="321">D1306+G1306</f>
        <v>0</v>
      </c>
      <c r="K1306" s="4">
        <f t="shared" si="321"/>
        <v>21</v>
      </c>
      <c r="L1306" s="5">
        <f t="shared" ref="L1306:L1312" si="322">J1306+K1306</f>
        <v>21</v>
      </c>
    </row>
    <row r="1307" spans="1:12" x14ac:dyDescent="0.2">
      <c r="A1307" s="39"/>
      <c r="B1307" s="34"/>
      <c r="C1307" s="39" t="s">
        <v>931</v>
      </c>
      <c r="D1307" s="7">
        <v>0</v>
      </c>
      <c r="E1307" s="8">
        <v>0</v>
      </c>
      <c r="F1307" s="17">
        <f t="shared" si="319"/>
        <v>0</v>
      </c>
      <c r="G1307" s="7">
        <v>0</v>
      </c>
      <c r="H1307" s="8">
        <v>4</v>
      </c>
      <c r="I1307" s="17">
        <f t="shared" si="320"/>
        <v>4</v>
      </c>
      <c r="J1307" s="7">
        <f t="shared" si="321"/>
        <v>0</v>
      </c>
      <c r="K1307" s="8">
        <f t="shared" si="321"/>
        <v>4</v>
      </c>
      <c r="L1307" s="9">
        <f t="shared" si="322"/>
        <v>4</v>
      </c>
    </row>
    <row r="1308" spans="1:12" x14ac:dyDescent="0.2">
      <c r="A1308" s="39"/>
      <c r="B1308" s="34"/>
      <c r="C1308" s="39" t="s">
        <v>131</v>
      </c>
      <c r="D1308" s="7">
        <v>0</v>
      </c>
      <c r="E1308" s="8">
        <v>1</v>
      </c>
      <c r="F1308" s="17">
        <f t="shared" si="319"/>
        <v>1</v>
      </c>
      <c r="G1308" s="7">
        <v>0</v>
      </c>
      <c r="H1308" s="8">
        <v>0</v>
      </c>
      <c r="I1308" s="17">
        <f t="shared" si="320"/>
        <v>0</v>
      </c>
      <c r="J1308" s="7">
        <f t="shared" si="321"/>
        <v>0</v>
      </c>
      <c r="K1308" s="8">
        <f t="shared" si="321"/>
        <v>1</v>
      </c>
      <c r="L1308" s="9">
        <f t="shared" si="322"/>
        <v>1</v>
      </c>
    </row>
    <row r="1309" spans="1:12" x14ac:dyDescent="0.2">
      <c r="A1309" s="39"/>
      <c r="B1309" s="34"/>
      <c r="C1309" s="39" t="s">
        <v>135</v>
      </c>
      <c r="D1309" s="7">
        <v>0</v>
      </c>
      <c r="E1309" s="8">
        <v>0</v>
      </c>
      <c r="F1309" s="17">
        <f t="shared" si="319"/>
        <v>0</v>
      </c>
      <c r="G1309" s="7">
        <v>0</v>
      </c>
      <c r="H1309" s="8">
        <v>45</v>
      </c>
      <c r="I1309" s="17">
        <f t="shared" si="320"/>
        <v>45</v>
      </c>
      <c r="J1309" s="7">
        <f t="shared" si="321"/>
        <v>0</v>
      </c>
      <c r="K1309" s="8">
        <f t="shared" si="321"/>
        <v>45</v>
      </c>
      <c r="L1309" s="9">
        <f t="shared" si="322"/>
        <v>45</v>
      </c>
    </row>
    <row r="1310" spans="1:12" x14ac:dyDescent="0.2">
      <c r="A1310" s="39"/>
      <c r="B1310" s="34"/>
      <c r="C1310" s="39" t="s">
        <v>136</v>
      </c>
      <c r="D1310" s="7">
        <v>0</v>
      </c>
      <c r="E1310" s="8">
        <v>0</v>
      </c>
      <c r="F1310" s="17">
        <f t="shared" si="319"/>
        <v>0</v>
      </c>
      <c r="G1310" s="7">
        <v>0</v>
      </c>
      <c r="H1310" s="8">
        <v>1</v>
      </c>
      <c r="I1310" s="17">
        <f t="shared" si="320"/>
        <v>1</v>
      </c>
      <c r="J1310" s="7">
        <f t="shared" si="321"/>
        <v>0</v>
      </c>
      <c r="K1310" s="8">
        <f t="shared" si="321"/>
        <v>1</v>
      </c>
      <c r="L1310" s="9">
        <f t="shared" si="322"/>
        <v>1</v>
      </c>
    </row>
    <row r="1311" spans="1:12" x14ac:dyDescent="0.2">
      <c r="A1311" s="39"/>
      <c r="B1311" s="34"/>
      <c r="C1311" s="39" t="s">
        <v>137</v>
      </c>
      <c r="D1311" s="7">
        <v>0</v>
      </c>
      <c r="E1311" s="8">
        <v>0</v>
      </c>
      <c r="F1311" s="17">
        <f t="shared" si="319"/>
        <v>0</v>
      </c>
      <c r="G1311" s="7">
        <v>0</v>
      </c>
      <c r="H1311" s="8">
        <v>5</v>
      </c>
      <c r="I1311" s="17">
        <f t="shared" si="320"/>
        <v>5</v>
      </c>
      <c r="J1311" s="7">
        <f t="shared" si="321"/>
        <v>0</v>
      </c>
      <c r="K1311" s="8">
        <f t="shared" si="321"/>
        <v>5</v>
      </c>
      <c r="L1311" s="9">
        <f t="shared" si="322"/>
        <v>5</v>
      </c>
    </row>
    <row r="1312" spans="1:12" x14ac:dyDescent="0.2">
      <c r="A1312" s="39"/>
      <c r="B1312" s="34"/>
      <c r="C1312" s="39" t="s">
        <v>139</v>
      </c>
      <c r="D1312" s="7">
        <v>0</v>
      </c>
      <c r="E1312" s="8">
        <v>7</v>
      </c>
      <c r="F1312" s="17">
        <f t="shared" si="319"/>
        <v>7</v>
      </c>
      <c r="G1312" s="7">
        <v>1</v>
      </c>
      <c r="H1312" s="8">
        <v>0</v>
      </c>
      <c r="I1312" s="17">
        <f t="shared" si="320"/>
        <v>1</v>
      </c>
      <c r="J1312" s="7">
        <f t="shared" si="321"/>
        <v>1</v>
      </c>
      <c r="K1312" s="8">
        <f t="shared" si="321"/>
        <v>7</v>
      </c>
      <c r="L1312" s="9">
        <f t="shared" si="322"/>
        <v>8</v>
      </c>
    </row>
    <row r="1313" spans="1:12" x14ac:dyDescent="0.2">
      <c r="A1313" s="39"/>
      <c r="B1313" s="34"/>
      <c r="C1313" s="66" t="s">
        <v>2</v>
      </c>
      <c r="D1313" s="21">
        <f t="shared" ref="D1313:L1313" si="323">SUM(D1289:D1312)</f>
        <v>0</v>
      </c>
      <c r="E1313" s="22">
        <f t="shared" si="323"/>
        <v>8</v>
      </c>
      <c r="F1313" s="67">
        <f t="shared" si="323"/>
        <v>8</v>
      </c>
      <c r="G1313" s="21">
        <f t="shared" si="323"/>
        <v>1</v>
      </c>
      <c r="H1313" s="22">
        <f t="shared" si="323"/>
        <v>125</v>
      </c>
      <c r="I1313" s="67">
        <f t="shared" si="323"/>
        <v>126</v>
      </c>
      <c r="J1313" s="21">
        <f t="shared" si="323"/>
        <v>1</v>
      </c>
      <c r="K1313" s="22">
        <f t="shared" si="323"/>
        <v>133</v>
      </c>
      <c r="L1313" s="23">
        <f t="shared" si="323"/>
        <v>134</v>
      </c>
    </row>
    <row r="1314" spans="1:12" x14ac:dyDescent="0.2">
      <c r="A1314" s="65" t="s">
        <v>209</v>
      </c>
      <c r="B1314" s="42"/>
      <c r="C1314" s="41"/>
      <c r="D1314" s="44"/>
      <c r="E1314" s="45"/>
      <c r="F1314" s="47"/>
      <c r="G1314" s="44"/>
      <c r="H1314" s="45"/>
      <c r="I1314" s="47"/>
      <c r="J1314" s="44"/>
      <c r="K1314" s="45"/>
      <c r="L1314" s="46"/>
    </row>
    <row r="1315" spans="1:12" x14ac:dyDescent="0.2">
      <c r="A1315" s="39"/>
      <c r="B1315" s="34"/>
      <c r="C1315" s="39" t="s">
        <v>124</v>
      </c>
      <c r="D1315" s="7">
        <v>17</v>
      </c>
      <c r="E1315" s="8">
        <v>11</v>
      </c>
      <c r="F1315" s="17">
        <f t="shared" ref="F1315:F1335" si="324">D1315+E1315</f>
        <v>28</v>
      </c>
      <c r="G1315" s="7">
        <v>8</v>
      </c>
      <c r="H1315" s="8">
        <v>7</v>
      </c>
      <c r="I1315" s="17">
        <f t="shared" ref="I1315:I1335" si="325">G1315+H1315</f>
        <v>15</v>
      </c>
      <c r="J1315" s="7">
        <f t="shared" ref="J1315:J1335" si="326">D1315+G1315</f>
        <v>25</v>
      </c>
      <c r="K1315" s="8">
        <f t="shared" ref="K1315:K1335" si="327">E1315+H1315</f>
        <v>18</v>
      </c>
      <c r="L1315" s="9">
        <f t="shared" ref="L1315:L1335" si="328">J1315+K1315</f>
        <v>43</v>
      </c>
    </row>
    <row r="1316" spans="1:12" x14ac:dyDescent="0.2">
      <c r="A1316" s="39"/>
      <c r="B1316" s="34"/>
      <c r="C1316" s="39" t="s">
        <v>3</v>
      </c>
      <c r="D1316" s="7">
        <v>0</v>
      </c>
      <c r="E1316" s="8">
        <v>0</v>
      </c>
      <c r="F1316" s="17">
        <f t="shared" si="324"/>
        <v>0</v>
      </c>
      <c r="G1316" s="7">
        <v>4</v>
      </c>
      <c r="H1316" s="8">
        <v>16</v>
      </c>
      <c r="I1316" s="17">
        <f t="shared" si="325"/>
        <v>20</v>
      </c>
      <c r="J1316" s="7">
        <f t="shared" si="326"/>
        <v>4</v>
      </c>
      <c r="K1316" s="8">
        <f t="shared" si="327"/>
        <v>16</v>
      </c>
      <c r="L1316" s="9">
        <f t="shared" si="328"/>
        <v>20</v>
      </c>
    </row>
    <row r="1317" spans="1:12" x14ac:dyDescent="0.2">
      <c r="A1317" s="39"/>
      <c r="B1317" s="34"/>
      <c r="C1317" s="39" t="s">
        <v>125</v>
      </c>
      <c r="D1317" s="7">
        <v>0</v>
      </c>
      <c r="E1317" s="8">
        <v>0</v>
      </c>
      <c r="F1317" s="17">
        <f t="shared" si="324"/>
        <v>0</v>
      </c>
      <c r="G1317" s="7">
        <v>2</v>
      </c>
      <c r="H1317" s="8">
        <v>7</v>
      </c>
      <c r="I1317" s="17">
        <f t="shared" si="325"/>
        <v>9</v>
      </c>
      <c r="J1317" s="7">
        <f t="shared" si="326"/>
        <v>2</v>
      </c>
      <c r="K1317" s="8">
        <f t="shared" si="327"/>
        <v>7</v>
      </c>
      <c r="L1317" s="9">
        <f t="shared" si="328"/>
        <v>9</v>
      </c>
    </row>
    <row r="1318" spans="1:12" x14ac:dyDescent="0.2">
      <c r="A1318" s="39"/>
      <c r="B1318" s="34"/>
      <c r="C1318" s="39" t="s">
        <v>126</v>
      </c>
      <c r="D1318" s="7">
        <v>0</v>
      </c>
      <c r="E1318" s="8">
        <v>0</v>
      </c>
      <c r="F1318" s="17">
        <f t="shared" si="324"/>
        <v>0</v>
      </c>
      <c r="G1318" s="7">
        <v>2</v>
      </c>
      <c r="H1318" s="8">
        <v>1</v>
      </c>
      <c r="I1318" s="17">
        <f t="shared" si="325"/>
        <v>3</v>
      </c>
      <c r="J1318" s="7">
        <f t="shared" si="326"/>
        <v>2</v>
      </c>
      <c r="K1318" s="8">
        <f t="shared" si="327"/>
        <v>1</v>
      </c>
      <c r="L1318" s="9">
        <f t="shared" si="328"/>
        <v>3</v>
      </c>
    </row>
    <row r="1319" spans="1:12" x14ac:dyDescent="0.2">
      <c r="A1319" s="39"/>
      <c r="B1319" s="34"/>
      <c r="C1319" s="39" t="s">
        <v>127</v>
      </c>
      <c r="D1319" s="7">
        <v>0</v>
      </c>
      <c r="E1319" s="8">
        <v>0</v>
      </c>
      <c r="F1319" s="17">
        <f t="shared" si="324"/>
        <v>0</v>
      </c>
      <c r="G1319" s="7">
        <v>8</v>
      </c>
      <c r="H1319" s="8">
        <v>36</v>
      </c>
      <c r="I1319" s="17">
        <f t="shared" si="325"/>
        <v>44</v>
      </c>
      <c r="J1319" s="7">
        <f t="shared" si="326"/>
        <v>8</v>
      </c>
      <c r="K1319" s="8">
        <f t="shared" si="327"/>
        <v>36</v>
      </c>
      <c r="L1319" s="9">
        <f t="shared" si="328"/>
        <v>44</v>
      </c>
    </row>
    <row r="1320" spans="1:12" x14ac:dyDescent="0.2">
      <c r="A1320" s="39"/>
      <c r="B1320" s="34"/>
      <c r="C1320" s="39" t="s">
        <v>128</v>
      </c>
      <c r="D1320" s="7">
        <v>0</v>
      </c>
      <c r="E1320" s="8">
        <v>0</v>
      </c>
      <c r="F1320" s="17">
        <f t="shared" si="324"/>
        <v>0</v>
      </c>
      <c r="G1320" s="7">
        <v>8</v>
      </c>
      <c r="H1320" s="8">
        <v>9</v>
      </c>
      <c r="I1320" s="17">
        <f t="shared" si="325"/>
        <v>17</v>
      </c>
      <c r="J1320" s="7">
        <f t="shared" si="326"/>
        <v>8</v>
      </c>
      <c r="K1320" s="8">
        <f t="shared" si="327"/>
        <v>9</v>
      </c>
      <c r="L1320" s="9">
        <f t="shared" si="328"/>
        <v>17</v>
      </c>
    </row>
    <row r="1321" spans="1:12" x14ac:dyDescent="0.2">
      <c r="A1321" s="39"/>
      <c r="B1321" s="34"/>
      <c r="C1321" s="39" t="s">
        <v>931</v>
      </c>
      <c r="D1321" s="7">
        <v>0</v>
      </c>
      <c r="E1321" s="8">
        <v>0</v>
      </c>
      <c r="F1321" s="17">
        <f t="shared" si="324"/>
        <v>0</v>
      </c>
      <c r="G1321" s="7">
        <v>2</v>
      </c>
      <c r="H1321" s="8">
        <v>6</v>
      </c>
      <c r="I1321" s="17">
        <f t="shared" si="325"/>
        <v>8</v>
      </c>
      <c r="J1321" s="7">
        <f t="shared" si="326"/>
        <v>2</v>
      </c>
      <c r="K1321" s="8">
        <f t="shared" si="327"/>
        <v>6</v>
      </c>
      <c r="L1321" s="9">
        <f t="shared" si="328"/>
        <v>8</v>
      </c>
    </row>
    <row r="1322" spans="1:12" x14ac:dyDescent="0.2">
      <c r="A1322" s="39"/>
      <c r="B1322" s="34"/>
      <c r="C1322" s="39" t="s">
        <v>129</v>
      </c>
      <c r="D1322" s="7">
        <v>0</v>
      </c>
      <c r="E1322" s="8">
        <v>0</v>
      </c>
      <c r="F1322" s="17">
        <f t="shared" si="324"/>
        <v>0</v>
      </c>
      <c r="G1322" s="7">
        <v>1</v>
      </c>
      <c r="H1322" s="8">
        <v>0</v>
      </c>
      <c r="I1322" s="17">
        <f t="shared" si="325"/>
        <v>1</v>
      </c>
      <c r="J1322" s="7">
        <f t="shared" si="326"/>
        <v>1</v>
      </c>
      <c r="K1322" s="8">
        <f t="shared" si="327"/>
        <v>0</v>
      </c>
      <c r="L1322" s="9">
        <f t="shared" si="328"/>
        <v>1</v>
      </c>
    </row>
    <row r="1323" spans="1:12" x14ac:dyDescent="0.2">
      <c r="A1323" s="39"/>
      <c r="B1323" s="34"/>
      <c r="C1323" s="39" t="s">
        <v>131</v>
      </c>
      <c r="D1323" s="7">
        <v>1</v>
      </c>
      <c r="E1323" s="8">
        <v>1</v>
      </c>
      <c r="F1323" s="17">
        <f t="shared" si="324"/>
        <v>2</v>
      </c>
      <c r="G1323" s="7">
        <v>0</v>
      </c>
      <c r="H1323" s="8">
        <v>0</v>
      </c>
      <c r="I1323" s="17">
        <f t="shared" si="325"/>
        <v>0</v>
      </c>
      <c r="J1323" s="7">
        <f t="shared" si="326"/>
        <v>1</v>
      </c>
      <c r="K1323" s="8">
        <f t="shared" si="327"/>
        <v>1</v>
      </c>
      <c r="L1323" s="9">
        <f t="shared" si="328"/>
        <v>2</v>
      </c>
    </row>
    <row r="1324" spans="1:12" x14ac:dyDescent="0.2">
      <c r="A1324" s="39"/>
      <c r="B1324" s="34"/>
      <c r="C1324" s="39" t="s">
        <v>692</v>
      </c>
      <c r="D1324" s="7">
        <v>0</v>
      </c>
      <c r="E1324" s="8">
        <v>0</v>
      </c>
      <c r="F1324" s="17">
        <f t="shared" si="324"/>
        <v>0</v>
      </c>
      <c r="G1324" s="7">
        <v>1</v>
      </c>
      <c r="H1324" s="8">
        <v>0</v>
      </c>
      <c r="I1324" s="17">
        <f t="shared" si="325"/>
        <v>1</v>
      </c>
      <c r="J1324" s="7">
        <f t="shared" si="326"/>
        <v>1</v>
      </c>
      <c r="K1324" s="8">
        <f t="shared" si="327"/>
        <v>0</v>
      </c>
      <c r="L1324" s="9">
        <f t="shared" si="328"/>
        <v>1</v>
      </c>
    </row>
    <row r="1325" spans="1:12" x14ac:dyDescent="0.2">
      <c r="A1325" s="39"/>
      <c r="B1325" s="34"/>
      <c r="C1325" s="39" t="s">
        <v>135</v>
      </c>
      <c r="D1325" s="7">
        <v>3</v>
      </c>
      <c r="E1325" s="8">
        <v>0</v>
      </c>
      <c r="F1325" s="17">
        <f t="shared" si="324"/>
        <v>3</v>
      </c>
      <c r="G1325" s="7">
        <v>1</v>
      </c>
      <c r="H1325" s="8">
        <v>0</v>
      </c>
      <c r="I1325" s="17">
        <f t="shared" si="325"/>
        <v>1</v>
      </c>
      <c r="J1325" s="7">
        <f t="shared" si="326"/>
        <v>4</v>
      </c>
      <c r="K1325" s="8">
        <f t="shared" si="327"/>
        <v>0</v>
      </c>
      <c r="L1325" s="9">
        <f t="shared" si="328"/>
        <v>4</v>
      </c>
    </row>
    <row r="1326" spans="1:12" x14ac:dyDescent="0.2">
      <c r="A1326" s="39"/>
      <c r="B1326" s="34"/>
      <c r="C1326" s="39" t="s">
        <v>136</v>
      </c>
      <c r="D1326" s="7">
        <v>4</v>
      </c>
      <c r="E1326" s="8">
        <v>1</v>
      </c>
      <c r="F1326" s="17">
        <f t="shared" si="324"/>
        <v>5</v>
      </c>
      <c r="G1326" s="7">
        <v>0</v>
      </c>
      <c r="H1326" s="8">
        <v>0</v>
      </c>
      <c r="I1326" s="17">
        <f t="shared" si="325"/>
        <v>0</v>
      </c>
      <c r="J1326" s="7">
        <f t="shared" si="326"/>
        <v>4</v>
      </c>
      <c r="K1326" s="8">
        <f t="shared" si="327"/>
        <v>1</v>
      </c>
      <c r="L1326" s="9">
        <f t="shared" si="328"/>
        <v>5</v>
      </c>
    </row>
    <row r="1327" spans="1:12" x14ac:dyDescent="0.2">
      <c r="A1327" s="39"/>
      <c r="B1327" s="34"/>
      <c r="C1327" s="39" t="s">
        <v>137</v>
      </c>
      <c r="D1327" s="7">
        <v>2</v>
      </c>
      <c r="E1327" s="8">
        <v>0</v>
      </c>
      <c r="F1327" s="17">
        <f t="shared" si="324"/>
        <v>2</v>
      </c>
      <c r="G1327" s="7">
        <v>2</v>
      </c>
      <c r="H1327" s="8">
        <v>5</v>
      </c>
      <c r="I1327" s="17">
        <f t="shared" si="325"/>
        <v>7</v>
      </c>
      <c r="J1327" s="7">
        <f t="shared" si="326"/>
        <v>4</v>
      </c>
      <c r="K1327" s="8">
        <f t="shared" si="327"/>
        <v>5</v>
      </c>
      <c r="L1327" s="9">
        <f t="shared" si="328"/>
        <v>9</v>
      </c>
    </row>
    <row r="1328" spans="1:12" x14ac:dyDescent="0.2">
      <c r="A1328" s="39"/>
      <c r="B1328" s="34"/>
      <c r="C1328" s="39" t="s">
        <v>138</v>
      </c>
      <c r="D1328" s="7">
        <v>2</v>
      </c>
      <c r="E1328" s="8">
        <v>4</v>
      </c>
      <c r="F1328" s="17">
        <f t="shared" si="324"/>
        <v>6</v>
      </c>
      <c r="G1328" s="7">
        <v>0</v>
      </c>
      <c r="H1328" s="8">
        <v>0</v>
      </c>
      <c r="I1328" s="17">
        <f t="shared" si="325"/>
        <v>0</v>
      </c>
      <c r="J1328" s="7">
        <f t="shared" si="326"/>
        <v>2</v>
      </c>
      <c r="K1328" s="8">
        <f t="shared" si="327"/>
        <v>4</v>
      </c>
      <c r="L1328" s="9">
        <f t="shared" si="328"/>
        <v>6</v>
      </c>
    </row>
    <row r="1329" spans="1:12" x14ac:dyDescent="0.2">
      <c r="A1329" s="39"/>
      <c r="B1329" s="34"/>
      <c r="C1329" s="39" t="s">
        <v>140</v>
      </c>
      <c r="D1329" s="7">
        <v>11</v>
      </c>
      <c r="E1329" s="8">
        <v>6</v>
      </c>
      <c r="F1329" s="17">
        <f t="shared" si="324"/>
        <v>17</v>
      </c>
      <c r="G1329" s="7">
        <v>2</v>
      </c>
      <c r="H1329" s="8">
        <v>2</v>
      </c>
      <c r="I1329" s="17">
        <f t="shared" si="325"/>
        <v>4</v>
      </c>
      <c r="J1329" s="7">
        <f t="shared" si="326"/>
        <v>13</v>
      </c>
      <c r="K1329" s="8">
        <f t="shared" si="327"/>
        <v>8</v>
      </c>
      <c r="L1329" s="9">
        <f t="shared" si="328"/>
        <v>21</v>
      </c>
    </row>
    <row r="1330" spans="1:12" x14ac:dyDescent="0.2">
      <c r="A1330" s="39"/>
      <c r="B1330" s="34"/>
      <c r="C1330" s="39" t="s">
        <v>141</v>
      </c>
      <c r="D1330" s="7">
        <v>0</v>
      </c>
      <c r="E1330" s="8">
        <v>0</v>
      </c>
      <c r="F1330" s="17">
        <f t="shared" si="324"/>
        <v>0</v>
      </c>
      <c r="G1330" s="7">
        <v>1</v>
      </c>
      <c r="H1330" s="8">
        <v>0</v>
      </c>
      <c r="I1330" s="17">
        <f t="shared" si="325"/>
        <v>1</v>
      </c>
      <c r="J1330" s="7">
        <f t="shared" si="326"/>
        <v>1</v>
      </c>
      <c r="K1330" s="8">
        <f t="shared" si="327"/>
        <v>0</v>
      </c>
      <c r="L1330" s="9">
        <f t="shared" si="328"/>
        <v>1</v>
      </c>
    </row>
    <row r="1331" spans="1:12" x14ac:dyDescent="0.2">
      <c r="A1331" s="39"/>
      <c r="B1331" s="34"/>
      <c r="C1331" s="39" t="s">
        <v>142</v>
      </c>
      <c r="D1331" s="7">
        <v>1</v>
      </c>
      <c r="E1331" s="8">
        <v>0</v>
      </c>
      <c r="F1331" s="17">
        <f t="shared" si="324"/>
        <v>1</v>
      </c>
      <c r="G1331" s="7">
        <v>0</v>
      </c>
      <c r="H1331" s="8">
        <v>0</v>
      </c>
      <c r="I1331" s="17">
        <f t="shared" si="325"/>
        <v>0</v>
      </c>
      <c r="J1331" s="7">
        <f t="shared" si="326"/>
        <v>1</v>
      </c>
      <c r="K1331" s="8">
        <f t="shared" si="327"/>
        <v>0</v>
      </c>
      <c r="L1331" s="9">
        <f t="shared" si="328"/>
        <v>1</v>
      </c>
    </row>
    <row r="1332" spans="1:12" x14ac:dyDescent="0.2">
      <c r="A1332" s="39"/>
      <c r="B1332" s="34"/>
      <c r="C1332" s="39" t="s">
        <v>144</v>
      </c>
      <c r="D1332" s="7">
        <v>1</v>
      </c>
      <c r="E1332" s="8">
        <v>1</v>
      </c>
      <c r="F1332" s="17">
        <f t="shared" si="324"/>
        <v>2</v>
      </c>
      <c r="G1332" s="7">
        <v>1</v>
      </c>
      <c r="H1332" s="8">
        <v>0</v>
      </c>
      <c r="I1332" s="17">
        <f t="shared" si="325"/>
        <v>1</v>
      </c>
      <c r="J1332" s="7">
        <f t="shared" si="326"/>
        <v>2</v>
      </c>
      <c r="K1332" s="8">
        <f t="shared" si="327"/>
        <v>1</v>
      </c>
      <c r="L1332" s="9">
        <f t="shared" si="328"/>
        <v>3</v>
      </c>
    </row>
    <row r="1333" spans="1:12" x14ac:dyDescent="0.2">
      <c r="A1333" s="39"/>
      <c r="B1333" s="34"/>
      <c r="C1333" s="39" t="s">
        <v>147</v>
      </c>
      <c r="D1333" s="7">
        <v>2</v>
      </c>
      <c r="E1333" s="8">
        <v>4</v>
      </c>
      <c r="F1333" s="17">
        <f t="shared" si="324"/>
        <v>6</v>
      </c>
      <c r="G1333" s="7">
        <v>0</v>
      </c>
      <c r="H1333" s="8">
        <v>0</v>
      </c>
      <c r="I1333" s="17">
        <f t="shared" si="325"/>
        <v>0</v>
      </c>
      <c r="J1333" s="7">
        <f t="shared" si="326"/>
        <v>2</v>
      </c>
      <c r="K1333" s="8">
        <f t="shared" si="327"/>
        <v>4</v>
      </c>
      <c r="L1333" s="9">
        <f t="shared" si="328"/>
        <v>6</v>
      </c>
    </row>
    <row r="1334" spans="1:12" x14ac:dyDescent="0.2">
      <c r="A1334" s="39"/>
      <c r="B1334" s="34"/>
      <c r="C1334" s="39" t="s">
        <v>149</v>
      </c>
      <c r="D1334" s="7">
        <v>1</v>
      </c>
      <c r="E1334" s="8">
        <v>0</v>
      </c>
      <c r="F1334" s="17">
        <f t="shared" si="324"/>
        <v>1</v>
      </c>
      <c r="G1334" s="7">
        <v>0</v>
      </c>
      <c r="H1334" s="8">
        <v>0</v>
      </c>
      <c r="I1334" s="17">
        <f t="shared" si="325"/>
        <v>0</v>
      </c>
      <c r="J1334" s="7">
        <f t="shared" si="326"/>
        <v>1</v>
      </c>
      <c r="K1334" s="8">
        <f t="shared" si="327"/>
        <v>0</v>
      </c>
      <c r="L1334" s="9">
        <f t="shared" si="328"/>
        <v>1</v>
      </c>
    </row>
    <row r="1335" spans="1:12" x14ac:dyDescent="0.2">
      <c r="A1335" s="39"/>
      <c r="B1335" s="34"/>
      <c r="C1335" s="39" t="s">
        <v>150</v>
      </c>
      <c r="D1335" s="7">
        <v>3</v>
      </c>
      <c r="E1335" s="8">
        <v>2</v>
      </c>
      <c r="F1335" s="17">
        <f t="shared" si="324"/>
        <v>5</v>
      </c>
      <c r="G1335" s="7">
        <v>0</v>
      </c>
      <c r="H1335" s="8">
        <v>0</v>
      </c>
      <c r="I1335" s="17">
        <f t="shared" si="325"/>
        <v>0</v>
      </c>
      <c r="J1335" s="7">
        <f t="shared" si="326"/>
        <v>3</v>
      </c>
      <c r="K1335" s="8">
        <f t="shared" si="327"/>
        <v>2</v>
      </c>
      <c r="L1335" s="9">
        <f t="shared" si="328"/>
        <v>5</v>
      </c>
    </row>
    <row r="1336" spans="1:12" x14ac:dyDescent="0.2">
      <c r="A1336" s="39"/>
      <c r="B1336" s="34"/>
      <c r="C1336" s="66" t="s">
        <v>2</v>
      </c>
      <c r="D1336" s="21">
        <f t="shared" ref="D1336:L1336" si="329">SUM(D1314:D1335)</f>
        <v>48</v>
      </c>
      <c r="E1336" s="22">
        <f t="shared" si="329"/>
        <v>30</v>
      </c>
      <c r="F1336" s="67">
        <f t="shared" si="329"/>
        <v>78</v>
      </c>
      <c r="G1336" s="21">
        <f t="shared" si="329"/>
        <v>43</v>
      </c>
      <c r="H1336" s="22">
        <f t="shared" si="329"/>
        <v>89</v>
      </c>
      <c r="I1336" s="67">
        <f t="shared" si="329"/>
        <v>132</v>
      </c>
      <c r="J1336" s="21">
        <f t="shared" si="329"/>
        <v>91</v>
      </c>
      <c r="K1336" s="22">
        <f t="shared" si="329"/>
        <v>119</v>
      </c>
      <c r="L1336" s="23">
        <f t="shared" si="329"/>
        <v>210</v>
      </c>
    </row>
    <row r="1337" spans="1:12" x14ac:dyDescent="0.2">
      <c r="A1337" s="65" t="s">
        <v>210</v>
      </c>
      <c r="B1337" s="42"/>
      <c r="C1337" s="41"/>
      <c r="D1337" s="44"/>
      <c r="E1337" s="45"/>
      <c r="F1337" s="47"/>
      <c r="G1337" s="44"/>
      <c r="H1337" s="45"/>
      <c r="I1337" s="47"/>
      <c r="J1337" s="44"/>
      <c r="K1337" s="45"/>
      <c r="L1337" s="46"/>
    </row>
    <row r="1338" spans="1:12" x14ac:dyDescent="0.2">
      <c r="A1338" s="39"/>
      <c r="B1338" s="34"/>
      <c r="C1338" s="39" t="s">
        <v>124</v>
      </c>
      <c r="D1338" s="7">
        <v>65</v>
      </c>
      <c r="E1338" s="8">
        <v>38</v>
      </c>
      <c r="F1338" s="17">
        <f>D1338+E1338</f>
        <v>103</v>
      </c>
      <c r="G1338" s="7">
        <v>37</v>
      </c>
      <c r="H1338" s="8">
        <v>28</v>
      </c>
      <c r="I1338" s="17">
        <f>G1338+H1338</f>
        <v>65</v>
      </c>
      <c r="J1338" s="7">
        <f t="shared" ref="J1338:K1340" si="330">D1338+G1338</f>
        <v>102</v>
      </c>
      <c r="K1338" s="8">
        <f t="shared" si="330"/>
        <v>66</v>
      </c>
      <c r="L1338" s="9">
        <f>J1338+K1338</f>
        <v>168</v>
      </c>
    </row>
    <row r="1339" spans="1:12" x14ac:dyDescent="0.2">
      <c r="A1339" s="39"/>
      <c r="B1339" s="34"/>
      <c r="C1339" s="39" t="s">
        <v>3</v>
      </c>
      <c r="D1339" s="7">
        <v>0</v>
      </c>
      <c r="E1339" s="8">
        <v>0</v>
      </c>
      <c r="F1339" s="17">
        <f>D1339+E1339</f>
        <v>0</v>
      </c>
      <c r="G1339" s="7">
        <v>14</v>
      </c>
      <c r="H1339" s="8">
        <v>44</v>
      </c>
      <c r="I1339" s="17">
        <f>G1339+H1339</f>
        <v>58</v>
      </c>
      <c r="J1339" s="7">
        <f t="shared" si="330"/>
        <v>14</v>
      </c>
      <c r="K1339" s="8">
        <f t="shared" si="330"/>
        <v>44</v>
      </c>
      <c r="L1339" s="9">
        <f>J1339+K1339</f>
        <v>58</v>
      </c>
    </row>
    <row r="1340" spans="1:12" ht="12" thickBot="1" x14ac:dyDescent="0.25">
      <c r="A1340" s="52"/>
      <c r="B1340" s="68"/>
      <c r="C1340" s="52" t="s">
        <v>125</v>
      </c>
      <c r="D1340" s="24">
        <v>0</v>
      </c>
      <c r="E1340" s="25">
        <v>0</v>
      </c>
      <c r="F1340" s="69">
        <f>D1340+E1340</f>
        <v>0</v>
      </c>
      <c r="G1340" s="24">
        <v>8</v>
      </c>
      <c r="H1340" s="25">
        <v>18</v>
      </c>
      <c r="I1340" s="69">
        <f>G1340+H1340</f>
        <v>26</v>
      </c>
      <c r="J1340" s="24">
        <f t="shared" si="330"/>
        <v>8</v>
      </c>
      <c r="K1340" s="25">
        <f t="shared" si="330"/>
        <v>18</v>
      </c>
      <c r="L1340" s="26">
        <f>J1340+K1340</f>
        <v>26</v>
      </c>
    </row>
    <row r="1346" spans="1:12" ht="12" x14ac:dyDescent="0.2">
      <c r="A1346" s="85" t="s">
        <v>109</v>
      </c>
      <c r="B1346" s="85"/>
      <c r="C1346" s="85"/>
      <c r="D1346" s="85"/>
      <c r="E1346" s="85"/>
      <c r="F1346" s="85"/>
      <c r="G1346" s="85"/>
      <c r="H1346" s="85"/>
      <c r="I1346" s="85"/>
      <c r="J1346" s="85"/>
      <c r="K1346" s="85"/>
      <c r="L1346" s="85"/>
    </row>
    <row r="1347" spans="1:12" x14ac:dyDescent="0.2">
      <c r="A1347" s="86" t="s">
        <v>116</v>
      </c>
      <c r="B1347" s="86"/>
      <c r="C1347" s="86"/>
      <c r="D1347" s="86"/>
      <c r="E1347" s="86"/>
      <c r="F1347" s="86"/>
      <c r="G1347" s="86"/>
      <c r="H1347" s="86"/>
      <c r="I1347" s="86"/>
      <c r="J1347" s="86"/>
      <c r="K1347" s="86"/>
      <c r="L1347" s="86"/>
    </row>
    <row r="1348" spans="1:12" x14ac:dyDescent="0.2">
      <c r="A1348" s="86" t="s">
        <v>1066</v>
      </c>
      <c r="B1348" s="86"/>
      <c r="C1348" s="86"/>
      <c r="D1348" s="86"/>
      <c r="E1348" s="86"/>
      <c r="F1348" s="86"/>
      <c r="G1348" s="86"/>
      <c r="H1348" s="86"/>
      <c r="I1348" s="86"/>
      <c r="J1348" s="86"/>
      <c r="K1348" s="86"/>
      <c r="L1348" s="86"/>
    </row>
    <row r="1349" spans="1:12" ht="12" thickBot="1" x14ac:dyDescent="0.25"/>
    <row r="1350" spans="1:12" x14ac:dyDescent="0.2">
      <c r="A1350" s="113" t="s">
        <v>41</v>
      </c>
      <c r="B1350" s="149"/>
      <c r="C1350" s="151" t="s">
        <v>43</v>
      </c>
      <c r="D1350" s="117" t="s">
        <v>355</v>
      </c>
      <c r="E1350" s="118"/>
      <c r="F1350" s="119"/>
      <c r="G1350" s="117" t="s">
        <v>42</v>
      </c>
      <c r="H1350" s="118"/>
      <c r="I1350" s="119"/>
      <c r="J1350" s="117" t="s">
        <v>2</v>
      </c>
      <c r="K1350" s="118"/>
      <c r="L1350" s="119"/>
    </row>
    <row r="1351" spans="1:12" ht="12" thickBot="1" x14ac:dyDescent="0.25">
      <c r="A1351" s="115"/>
      <c r="B1351" s="150"/>
      <c r="C1351" s="152"/>
      <c r="D1351" s="153"/>
      <c r="E1351" s="154"/>
      <c r="F1351" s="155"/>
      <c r="G1351" s="153"/>
      <c r="H1351" s="154"/>
      <c r="I1351" s="155"/>
      <c r="J1351" s="153"/>
      <c r="K1351" s="154"/>
      <c r="L1351" s="155"/>
    </row>
    <row r="1352" spans="1:12" x14ac:dyDescent="0.2">
      <c r="A1352" s="115"/>
      <c r="B1352" s="150"/>
      <c r="C1352" s="152"/>
      <c r="D1352" s="161" t="s">
        <v>44</v>
      </c>
      <c r="E1352" s="157" t="s">
        <v>45</v>
      </c>
      <c r="F1352" s="159" t="s">
        <v>2</v>
      </c>
      <c r="G1352" s="161" t="s">
        <v>44</v>
      </c>
      <c r="H1352" s="157" t="s">
        <v>45</v>
      </c>
      <c r="I1352" s="159" t="s">
        <v>2</v>
      </c>
      <c r="J1352" s="156" t="s">
        <v>44</v>
      </c>
      <c r="K1352" s="157" t="s">
        <v>45</v>
      </c>
      <c r="L1352" s="159" t="s">
        <v>2</v>
      </c>
    </row>
    <row r="1353" spans="1:12" ht="12" thickBot="1" x14ac:dyDescent="0.25">
      <c r="A1353" s="115"/>
      <c r="B1353" s="150"/>
      <c r="C1353" s="152"/>
      <c r="D1353" s="162"/>
      <c r="E1353" s="158"/>
      <c r="F1353" s="160"/>
      <c r="G1353" s="162"/>
      <c r="H1353" s="158"/>
      <c r="I1353" s="160"/>
      <c r="J1353" s="136"/>
      <c r="K1353" s="158"/>
      <c r="L1353" s="160"/>
    </row>
    <row r="1354" spans="1:12" x14ac:dyDescent="0.2">
      <c r="A1354" s="35"/>
      <c r="B1354" s="36"/>
      <c r="C1354" s="35" t="s">
        <v>126</v>
      </c>
      <c r="D1354" s="3">
        <v>0</v>
      </c>
      <c r="E1354" s="4">
        <v>0</v>
      </c>
      <c r="F1354" s="18">
        <f t="shared" ref="F1354:F1378" si="331">D1354+E1354</f>
        <v>0</v>
      </c>
      <c r="G1354" s="3">
        <v>0</v>
      </c>
      <c r="H1354" s="4">
        <v>1</v>
      </c>
      <c r="I1354" s="18">
        <f t="shared" ref="I1354:I1378" si="332">G1354+H1354</f>
        <v>1</v>
      </c>
      <c r="J1354" s="3">
        <f t="shared" ref="J1354:J1378" si="333">D1354+G1354</f>
        <v>0</v>
      </c>
      <c r="K1354" s="4">
        <f t="shared" ref="K1354:K1378" si="334">E1354+H1354</f>
        <v>1</v>
      </c>
      <c r="L1354" s="5">
        <f t="shared" ref="L1354:L1378" si="335">J1354+K1354</f>
        <v>1</v>
      </c>
    </row>
    <row r="1355" spans="1:12" x14ac:dyDescent="0.2">
      <c r="A1355" s="39"/>
      <c r="B1355" s="34"/>
      <c r="C1355" s="39" t="s">
        <v>127</v>
      </c>
      <c r="D1355" s="7">
        <v>0</v>
      </c>
      <c r="E1355" s="8">
        <v>0</v>
      </c>
      <c r="F1355" s="17">
        <f t="shared" si="331"/>
        <v>0</v>
      </c>
      <c r="G1355" s="7">
        <v>19</v>
      </c>
      <c r="H1355" s="8">
        <v>41</v>
      </c>
      <c r="I1355" s="17">
        <f t="shared" si="332"/>
        <v>60</v>
      </c>
      <c r="J1355" s="7">
        <f t="shared" si="333"/>
        <v>19</v>
      </c>
      <c r="K1355" s="8">
        <f t="shared" si="334"/>
        <v>41</v>
      </c>
      <c r="L1355" s="9">
        <f t="shared" si="335"/>
        <v>60</v>
      </c>
    </row>
    <row r="1356" spans="1:12" x14ac:dyDescent="0.2">
      <c r="A1356" s="39"/>
      <c r="B1356" s="34"/>
      <c r="C1356" s="39" t="s">
        <v>128</v>
      </c>
      <c r="D1356" s="7">
        <v>0</v>
      </c>
      <c r="E1356" s="8">
        <v>0</v>
      </c>
      <c r="F1356" s="17">
        <f t="shared" si="331"/>
        <v>0</v>
      </c>
      <c r="G1356" s="7">
        <v>11</v>
      </c>
      <c r="H1356" s="8">
        <v>16</v>
      </c>
      <c r="I1356" s="17">
        <f t="shared" si="332"/>
        <v>27</v>
      </c>
      <c r="J1356" s="7">
        <f t="shared" si="333"/>
        <v>11</v>
      </c>
      <c r="K1356" s="8">
        <f t="shared" si="334"/>
        <v>16</v>
      </c>
      <c r="L1356" s="9">
        <f t="shared" si="335"/>
        <v>27</v>
      </c>
    </row>
    <row r="1357" spans="1:12" x14ac:dyDescent="0.2">
      <c r="A1357" s="39"/>
      <c r="B1357" s="34"/>
      <c r="C1357" s="39" t="s">
        <v>931</v>
      </c>
      <c r="D1357" s="7">
        <v>0</v>
      </c>
      <c r="E1357" s="8">
        <v>0</v>
      </c>
      <c r="F1357" s="17">
        <f t="shared" si="331"/>
        <v>0</v>
      </c>
      <c r="G1357" s="7">
        <v>1</v>
      </c>
      <c r="H1357" s="8">
        <v>7</v>
      </c>
      <c r="I1357" s="17">
        <f t="shared" si="332"/>
        <v>8</v>
      </c>
      <c r="J1357" s="7">
        <f t="shared" si="333"/>
        <v>1</v>
      </c>
      <c r="K1357" s="8">
        <f t="shared" si="334"/>
        <v>7</v>
      </c>
      <c r="L1357" s="9">
        <f t="shared" si="335"/>
        <v>8</v>
      </c>
    </row>
    <row r="1358" spans="1:12" x14ac:dyDescent="0.2">
      <c r="A1358" s="39"/>
      <c r="B1358" s="34"/>
      <c r="C1358" s="39" t="s">
        <v>130</v>
      </c>
      <c r="D1358" s="7">
        <v>1</v>
      </c>
      <c r="E1358" s="8">
        <v>0</v>
      </c>
      <c r="F1358" s="17">
        <f t="shared" si="331"/>
        <v>1</v>
      </c>
      <c r="G1358" s="7">
        <v>2</v>
      </c>
      <c r="H1358" s="8">
        <v>0</v>
      </c>
      <c r="I1358" s="17">
        <f t="shared" si="332"/>
        <v>2</v>
      </c>
      <c r="J1358" s="7">
        <f t="shared" si="333"/>
        <v>3</v>
      </c>
      <c r="K1358" s="8">
        <f t="shared" si="334"/>
        <v>0</v>
      </c>
      <c r="L1358" s="9">
        <f t="shared" si="335"/>
        <v>3</v>
      </c>
    </row>
    <row r="1359" spans="1:12" x14ac:dyDescent="0.2">
      <c r="A1359" s="39"/>
      <c r="B1359" s="34"/>
      <c r="C1359" s="39" t="s">
        <v>692</v>
      </c>
      <c r="D1359" s="7">
        <v>0</v>
      </c>
      <c r="E1359" s="8">
        <v>0</v>
      </c>
      <c r="F1359" s="17">
        <f t="shared" si="331"/>
        <v>0</v>
      </c>
      <c r="G1359" s="7">
        <v>0</v>
      </c>
      <c r="H1359" s="8">
        <v>1</v>
      </c>
      <c r="I1359" s="17">
        <f t="shared" si="332"/>
        <v>1</v>
      </c>
      <c r="J1359" s="7">
        <f t="shared" si="333"/>
        <v>0</v>
      </c>
      <c r="K1359" s="8">
        <f t="shared" si="334"/>
        <v>1</v>
      </c>
      <c r="L1359" s="9">
        <f t="shared" si="335"/>
        <v>1</v>
      </c>
    </row>
    <row r="1360" spans="1:12" x14ac:dyDescent="0.2">
      <c r="A1360" s="39"/>
      <c r="B1360" s="34"/>
      <c r="C1360" s="39" t="s">
        <v>135</v>
      </c>
      <c r="D1360" s="7">
        <v>4</v>
      </c>
      <c r="E1360" s="8">
        <v>12</v>
      </c>
      <c r="F1360" s="17">
        <f t="shared" si="331"/>
        <v>16</v>
      </c>
      <c r="G1360" s="7">
        <v>3</v>
      </c>
      <c r="H1360" s="8">
        <v>26</v>
      </c>
      <c r="I1360" s="17">
        <f t="shared" si="332"/>
        <v>29</v>
      </c>
      <c r="J1360" s="7">
        <f t="shared" si="333"/>
        <v>7</v>
      </c>
      <c r="K1360" s="8">
        <f t="shared" si="334"/>
        <v>38</v>
      </c>
      <c r="L1360" s="9">
        <f t="shared" si="335"/>
        <v>45</v>
      </c>
    </row>
    <row r="1361" spans="1:12" x14ac:dyDescent="0.2">
      <c r="A1361" s="39"/>
      <c r="B1361" s="34"/>
      <c r="C1361" s="39" t="s">
        <v>136</v>
      </c>
      <c r="D1361" s="7">
        <v>3</v>
      </c>
      <c r="E1361" s="8">
        <v>30</v>
      </c>
      <c r="F1361" s="17">
        <f t="shared" si="331"/>
        <v>33</v>
      </c>
      <c r="G1361" s="7">
        <v>3</v>
      </c>
      <c r="H1361" s="8">
        <v>9</v>
      </c>
      <c r="I1361" s="17">
        <f t="shared" si="332"/>
        <v>12</v>
      </c>
      <c r="J1361" s="7">
        <f t="shared" si="333"/>
        <v>6</v>
      </c>
      <c r="K1361" s="8">
        <f t="shared" si="334"/>
        <v>39</v>
      </c>
      <c r="L1361" s="9">
        <f t="shared" si="335"/>
        <v>45</v>
      </c>
    </row>
    <row r="1362" spans="1:12" x14ac:dyDescent="0.2">
      <c r="A1362" s="39"/>
      <c r="B1362" s="34"/>
      <c r="C1362" s="39" t="s">
        <v>137</v>
      </c>
      <c r="D1362" s="7">
        <v>1</v>
      </c>
      <c r="E1362" s="8">
        <v>2</v>
      </c>
      <c r="F1362" s="17">
        <f t="shared" si="331"/>
        <v>3</v>
      </c>
      <c r="G1362" s="7">
        <v>4</v>
      </c>
      <c r="H1362" s="8">
        <v>29</v>
      </c>
      <c r="I1362" s="17">
        <f t="shared" si="332"/>
        <v>33</v>
      </c>
      <c r="J1362" s="7">
        <f t="shared" si="333"/>
        <v>5</v>
      </c>
      <c r="K1362" s="8">
        <f t="shared" si="334"/>
        <v>31</v>
      </c>
      <c r="L1362" s="9">
        <f t="shared" si="335"/>
        <v>36</v>
      </c>
    </row>
    <row r="1363" spans="1:12" x14ac:dyDescent="0.2">
      <c r="A1363" s="39"/>
      <c r="B1363" s="34"/>
      <c r="C1363" s="39" t="s">
        <v>138</v>
      </c>
      <c r="D1363" s="7">
        <v>3</v>
      </c>
      <c r="E1363" s="8">
        <v>10</v>
      </c>
      <c r="F1363" s="17">
        <f t="shared" si="331"/>
        <v>13</v>
      </c>
      <c r="G1363" s="7">
        <v>1</v>
      </c>
      <c r="H1363" s="8">
        <v>1</v>
      </c>
      <c r="I1363" s="17">
        <f t="shared" si="332"/>
        <v>2</v>
      </c>
      <c r="J1363" s="7">
        <f t="shared" si="333"/>
        <v>4</v>
      </c>
      <c r="K1363" s="8">
        <f t="shared" si="334"/>
        <v>11</v>
      </c>
      <c r="L1363" s="9">
        <f t="shared" si="335"/>
        <v>15</v>
      </c>
    </row>
    <row r="1364" spans="1:12" x14ac:dyDescent="0.2">
      <c r="A1364" s="39"/>
      <c r="B1364" s="34"/>
      <c r="C1364" s="39" t="s">
        <v>139</v>
      </c>
      <c r="D1364" s="7">
        <v>3</v>
      </c>
      <c r="E1364" s="8">
        <v>63</v>
      </c>
      <c r="F1364" s="17">
        <f t="shared" si="331"/>
        <v>66</v>
      </c>
      <c r="G1364" s="7">
        <v>30</v>
      </c>
      <c r="H1364" s="8">
        <v>195</v>
      </c>
      <c r="I1364" s="17">
        <f t="shared" si="332"/>
        <v>225</v>
      </c>
      <c r="J1364" s="7">
        <f t="shared" si="333"/>
        <v>33</v>
      </c>
      <c r="K1364" s="8">
        <f t="shared" si="334"/>
        <v>258</v>
      </c>
      <c r="L1364" s="9">
        <f t="shared" si="335"/>
        <v>291</v>
      </c>
    </row>
    <row r="1365" spans="1:12" x14ac:dyDescent="0.2">
      <c r="A1365" s="39"/>
      <c r="B1365" s="34"/>
      <c r="C1365" s="39" t="s">
        <v>140</v>
      </c>
      <c r="D1365" s="7">
        <v>1</v>
      </c>
      <c r="E1365" s="8">
        <v>0</v>
      </c>
      <c r="F1365" s="17">
        <f t="shared" si="331"/>
        <v>1</v>
      </c>
      <c r="G1365" s="7">
        <v>0</v>
      </c>
      <c r="H1365" s="8">
        <v>0</v>
      </c>
      <c r="I1365" s="17">
        <f t="shared" si="332"/>
        <v>0</v>
      </c>
      <c r="J1365" s="7">
        <f t="shared" si="333"/>
        <v>1</v>
      </c>
      <c r="K1365" s="8">
        <f t="shared" si="334"/>
        <v>0</v>
      </c>
      <c r="L1365" s="9">
        <f t="shared" si="335"/>
        <v>1</v>
      </c>
    </row>
    <row r="1366" spans="1:12" x14ac:dyDescent="0.2">
      <c r="A1366" s="39"/>
      <c r="B1366" s="34"/>
      <c r="C1366" s="39" t="s">
        <v>141</v>
      </c>
      <c r="D1366" s="7">
        <v>0</v>
      </c>
      <c r="E1366" s="8">
        <v>0</v>
      </c>
      <c r="F1366" s="17">
        <f t="shared" si="331"/>
        <v>0</v>
      </c>
      <c r="G1366" s="7">
        <v>1</v>
      </c>
      <c r="H1366" s="8">
        <v>5</v>
      </c>
      <c r="I1366" s="17">
        <f t="shared" si="332"/>
        <v>6</v>
      </c>
      <c r="J1366" s="7">
        <f t="shared" si="333"/>
        <v>1</v>
      </c>
      <c r="K1366" s="8">
        <f t="shared" si="334"/>
        <v>5</v>
      </c>
      <c r="L1366" s="9">
        <f t="shared" si="335"/>
        <v>6</v>
      </c>
    </row>
    <row r="1367" spans="1:12" x14ac:dyDescent="0.2">
      <c r="A1367" s="39"/>
      <c r="B1367" s="34"/>
      <c r="C1367" s="39" t="s">
        <v>142</v>
      </c>
      <c r="D1367" s="7">
        <v>3</v>
      </c>
      <c r="E1367" s="8">
        <v>12</v>
      </c>
      <c r="F1367" s="17">
        <f t="shared" si="331"/>
        <v>15</v>
      </c>
      <c r="G1367" s="7">
        <v>0</v>
      </c>
      <c r="H1367" s="8">
        <v>1</v>
      </c>
      <c r="I1367" s="17">
        <f t="shared" si="332"/>
        <v>1</v>
      </c>
      <c r="J1367" s="7">
        <f t="shared" si="333"/>
        <v>3</v>
      </c>
      <c r="K1367" s="8">
        <f t="shared" si="334"/>
        <v>13</v>
      </c>
      <c r="L1367" s="9">
        <f t="shared" si="335"/>
        <v>16</v>
      </c>
    </row>
    <row r="1368" spans="1:12" x14ac:dyDescent="0.2">
      <c r="A1368" s="39"/>
      <c r="B1368" s="34"/>
      <c r="C1368" s="39" t="s">
        <v>143</v>
      </c>
      <c r="D1368" s="7">
        <v>0</v>
      </c>
      <c r="E1368" s="8">
        <v>1</v>
      </c>
      <c r="F1368" s="17">
        <f t="shared" si="331"/>
        <v>1</v>
      </c>
      <c r="G1368" s="7">
        <v>0</v>
      </c>
      <c r="H1368" s="8">
        <v>0</v>
      </c>
      <c r="I1368" s="17">
        <f t="shared" si="332"/>
        <v>0</v>
      </c>
      <c r="J1368" s="7">
        <f t="shared" si="333"/>
        <v>0</v>
      </c>
      <c r="K1368" s="8">
        <f t="shared" si="334"/>
        <v>1</v>
      </c>
      <c r="L1368" s="9">
        <f t="shared" si="335"/>
        <v>1</v>
      </c>
    </row>
    <row r="1369" spans="1:12" x14ac:dyDescent="0.2">
      <c r="A1369" s="39"/>
      <c r="B1369" s="34"/>
      <c r="C1369" s="39" t="s">
        <v>144</v>
      </c>
      <c r="D1369" s="7">
        <v>4</v>
      </c>
      <c r="E1369" s="8">
        <v>4</v>
      </c>
      <c r="F1369" s="17">
        <f t="shared" si="331"/>
        <v>8</v>
      </c>
      <c r="G1369" s="7">
        <v>3</v>
      </c>
      <c r="H1369" s="8">
        <v>4</v>
      </c>
      <c r="I1369" s="17">
        <f t="shared" si="332"/>
        <v>7</v>
      </c>
      <c r="J1369" s="7">
        <f t="shared" si="333"/>
        <v>7</v>
      </c>
      <c r="K1369" s="8">
        <f t="shared" si="334"/>
        <v>8</v>
      </c>
      <c r="L1369" s="9">
        <f t="shared" si="335"/>
        <v>15</v>
      </c>
    </row>
    <row r="1370" spans="1:12" x14ac:dyDescent="0.2">
      <c r="A1370" s="39"/>
      <c r="B1370" s="34"/>
      <c r="C1370" s="39" t="s">
        <v>145</v>
      </c>
      <c r="D1370" s="7">
        <v>1</v>
      </c>
      <c r="E1370" s="8">
        <v>1</v>
      </c>
      <c r="F1370" s="17">
        <f t="shared" si="331"/>
        <v>2</v>
      </c>
      <c r="G1370" s="7">
        <v>0</v>
      </c>
      <c r="H1370" s="8">
        <v>0</v>
      </c>
      <c r="I1370" s="17">
        <f t="shared" si="332"/>
        <v>0</v>
      </c>
      <c r="J1370" s="7">
        <f t="shared" si="333"/>
        <v>1</v>
      </c>
      <c r="K1370" s="8">
        <f t="shared" si="334"/>
        <v>1</v>
      </c>
      <c r="L1370" s="9">
        <f t="shared" si="335"/>
        <v>2</v>
      </c>
    </row>
    <row r="1371" spans="1:12" x14ac:dyDescent="0.2">
      <c r="A1371" s="39"/>
      <c r="B1371" s="34"/>
      <c r="C1371" s="39" t="s">
        <v>146</v>
      </c>
      <c r="D1371" s="7">
        <v>1</v>
      </c>
      <c r="E1371" s="8">
        <v>1</v>
      </c>
      <c r="F1371" s="17">
        <f t="shared" si="331"/>
        <v>2</v>
      </c>
      <c r="G1371" s="7">
        <v>0</v>
      </c>
      <c r="H1371" s="8">
        <v>0</v>
      </c>
      <c r="I1371" s="17">
        <f t="shared" si="332"/>
        <v>0</v>
      </c>
      <c r="J1371" s="7">
        <f t="shared" si="333"/>
        <v>1</v>
      </c>
      <c r="K1371" s="8">
        <f t="shared" si="334"/>
        <v>1</v>
      </c>
      <c r="L1371" s="9">
        <f t="shared" si="335"/>
        <v>2</v>
      </c>
    </row>
    <row r="1372" spans="1:12" x14ac:dyDescent="0.2">
      <c r="A1372" s="39"/>
      <c r="B1372" s="34"/>
      <c r="C1372" s="39" t="s">
        <v>147</v>
      </c>
      <c r="D1372" s="7">
        <v>5</v>
      </c>
      <c r="E1372" s="8">
        <v>3</v>
      </c>
      <c r="F1372" s="17">
        <f t="shared" si="331"/>
        <v>8</v>
      </c>
      <c r="G1372" s="7">
        <v>0</v>
      </c>
      <c r="H1372" s="8">
        <v>0</v>
      </c>
      <c r="I1372" s="17">
        <f t="shared" si="332"/>
        <v>0</v>
      </c>
      <c r="J1372" s="7">
        <f t="shared" si="333"/>
        <v>5</v>
      </c>
      <c r="K1372" s="8">
        <f t="shared" si="334"/>
        <v>3</v>
      </c>
      <c r="L1372" s="9">
        <f t="shared" si="335"/>
        <v>8</v>
      </c>
    </row>
    <row r="1373" spans="1:12" x14ac:dyDescent="0.2">
      <c r="A1373" s="39"/>
      <c r="B1373" s="34"/>
      <c r="C1373" s="39" t="s">
        <v>148</v>
      </c>
      <c r="D1373" s="7">
        <v>4</v>
      </c>
      <c r="E1373" s="8">
        <v>2</v>
      </c>
      <c r="F1373" s="17">
        <f t="shared" si="331"/>
        <v>6</v>
      </c>
      <c r="G1373" s="7">
        <v>0</v>
      </c>
      <c r="H1373" s="8">
        <v>0</v>
      </c>
      <c r="I1373" s="17">
        <f t="shared" si="332"/>
        <v>0</v>
      </c>
      <c r="J1373" s="7">
        <f t="shared" si="333"/>
        <v>4</v>
      </c>
      <c r="K1373" s="8">
        <f t="shared" si="334"/>
        <v>2</v>
      </c>
      <c r="L1373" s="9">
        <f t="shared" si="335"/>
        <v>6</v>
      </c>
    </row>
    <row r="1374" spans="1:12" x14ac:dyDescent="0.2">
      <c r="A1374" s="39"/>
      <c r="B1374" s="34"/>
      <c r="C1374" s="39" t="s">
        <v>149</v>
      </c>
      <c r="D1374" s="7">
        <v>3</v>
      </c>
      <c r="E1374" s="8">
        <v>3</v>
      </c>
      <c r="F1374" s="17">
        <f t="shared" si="331"/>
        <v>6</v>
      </c>
      <c r="G1374" s="7">
        <v>0</v>
      </c>
      <c r="H1374" s="8">
        <v>0</v>
      </c>
      <c r="I1374" s="17">
        <f t="shared" si="332"/>
        <v>0</v>
      </c>
      <c r="J1374" s="7">
        <f t="shared" si="333"/>
        <v>3</v>
      </c>
      <c r="K1374" s="8">
        <f t="shared" si="334"/>
        <v>3</v>
      </c>
      <c r="L1374" s="9">
        <f t="shared" si="335"/>
        <v>6</v>
      </c>
    </row>
    <row r="1375" spans="1:12" x14ac:dyDescent="0.2">
      <c r="A1375" s="39"/>
      <c r="B1375" s="34"/>
      <c r="C1375" s="39" t="s">
        <v>150</v>
      </c>
      <c r="D1375" s="7">
        <v>11</v>
      </c>
      <c r="E1375" s="8">
        <v>2</v>
      </c>
      <c r="F1375" s="17">
        <f t="shared" si="331"/>
        <v>13</v>
      </c>
      <c r="G1375" s="7">
        <v>1</v>
      </c>
      <c r="H1375" s="8">
        <v>1</v>
      </c>
      <c r="I1375" s="17">
        <f t="shared" si="332"/>
        <v>2</v>
      </c>
      <c r="J1375" s="7">
        <f t="shared" si="333"/>
        <v>12</v>
      </c>
      <c r="K1375" s="8">
        <f t="shared" si="334"/>
        <v>3</v>
      </c>
      <c r="L1375" s="9">
        <f t="shared" si="335"/>
        <v>15</v>
      </c>
    </row>
    <row r="1376" spans="1:12" x14ac:dyDescent="0.2">
      <c r="A1376" s="39"/>
      <c r="B1376" s="34"/>
      <c r="C1376" s="39" t="s">
        <v>933</v>
      </c>
      <c r="D1376" s="7">
        <v>1</v>
      </c>
      <c r="E1376" s="8">
        <v>0</v>
      </c>
      <c r="F1376" s="17">
        <f t="shared" si="331"/>
        <v>1</v>
      </c>
      <c r="G1376" s="7">
        <v>0</v>
      </c>
      <c r="H1376" s="8">
        <v>0</v>
      </c>
      <c r="I1376" s="17">
        <f t="shared" si="332"/>
        <v>0</v>
      </c>
      <c r="J1376" s="7">
        <f t="shared" si="333"/>
        <v>1</v>
      </c>
      <c r="K1376" s="8">
        <f t="shared" si="334"/>
        <v>0</v>
      </c>
      <c r="L1376" s="9">
        <f t="shared" si="335"/>
        <v>1</v>
      </c>
    </row>
    <row r="1377" spans="1:12" x14ac:dyDescent="0.2">
      <c r="A1377" s="39"/>
      <c r="B1377" s="34"/>
      <c r="C1377" s="39" t="s">
        <v>934</v>
      </c>
      <c r="D1377" s="7">
        <v>0</v>
      </c>
      <c r="E1377" s="8">
        <v>0</v>
      </c>
      <c r="F1377" s="17">
        <f t="shared" si="331"/>
        <v>0</v>
      </c>
      <c r="G1377" s="7">
        <v>1</v>
      </c>
      <c r="H1377" s="8">
        <v>0</v>
      </c>
      <c r="I1377" s="17">
        <f t="shared" si="332"/>
        <v>1</v>
      </c>
      <c r="J1377" s="7">
        <f t="shared" si="333"/>
        <v>1</v>
      </c>
      <c r="K1377" s="8">
        <f t="shared" si="334"/>
        <v>0</v>
      </c>
      <c r="L1377" s="9">
        <f t="shared" si="335"/>
        <v>1</v>
      </c>
    </row>
    <row r="1378" spans="1:12" x14ac:dyDescent="0.2">
      <c r="A1378" s="39"/>
      <c r="B1378" s="34"/>
      <c r="C1378" s="39" t="s">
        <v>935</v>
      </c>
      <c r="D1378" s="7">
        <v>0</v>
      </c>
      <c r="E1378" s="8">
        <v>0</v>
      </c>
      <c r="F1378" s="17">
        <f t="shared" si="331"/>
        <v>0</v>
      </c>
      <c r="G1378" s="7">
        <v>0</v>
      </c>
      <c r="H1378" s="8">
        <v>1</v>
      </c>
      <c r="I1378" s="17">
        <f t="shared" si="332"/>
        <v>1</v>
      </c>
      <c r="J1378" s="7">
        <f t="shared" si="333"/>
        <v>0</v>
      </c>
      <c r="K1378" s="8">
        <f t="shared" si="334"/>
        <v>1</v>
      </c>
      <c r="L1378" s="9">
        <f t="shared" si="335"/>
        <v>1</v>
      </c>
    </row>
    <row r="1379" spans="1:12" x14ac:dyDescent="0.2">
      <c r="A1379" s="39"/>
      <c r="B1379" s="34"/>
      <c r="C1379" s="66" t="s">
        <v>2</v>
      </c>
      <c r="D1379" s="21">
        <f t="shared" ref="D1379:L1379" si="336">SUM(D1337:D1378)</f>
        <v>114</v>
      </c>
      <c r="E1379" s="22">
        <f t="shared" si="336"/>
        <v>184</v>
      </c>
      <c r="F1379" s="67">
        <f t="shared" si="336"/>
        <v>298</v>
      </c>
      <c r="G1379" s="21">
        <f t="shared" si="336"/>
        <v>139</v>
      </c>
      <c r="H1379" s="22">
        <f t="shared" si="336"/>
        <v>428</v>
      </c>
      <c r="I1379" s="67">
        <f t="shared" si="336"/>
        <v>567</v>
      </c>
      <c r="J1379" s="21">
        <f t="shared" si="336"/>
        <v>253</v>
      </c>
      <c r="K1379" s="22">
        <f t="shared" si="336"/>
        <v>612</v>
      </c>
      <c r="L1379" s="23">
        <f t="shared" si="336"/>
        <v>865</v>
      </c>
    </row>
    <row r="1380" spans="1:12" x14ac:dyDescent="0.2">
      <c r="A1380" s="65" t="s">
        <v>211</v>
      </c>
      <c r="B1380" s="42"/>
      <c r="C1380" s="41"/>
      <c r="D1380" s="44"/>
      <c r="E1380" s="45"/>
      <c r="F1380" s="47"/>
      <c r="G1380" s="44"/>
      <c r="H1380" s="45"/>
      <c r="I1380" s="47"/>
      <c r="J1380" s="44"/>
      <c r="K1380" s="45"/>
      <c r="L1380" s="46"/>
    </row>
    <row r="1381" spans="1:12" x14ac:dyDescent="0.2">
      <c r="A1381" s="39"/>
      <c r="B1381" s="34"/>
      <c r="C1381" s="39" t="s">
        <v>124</v>
      </c>
      <c r="D1381" s="7">
        <v>9</v>
      </c>
      <c r="E1381" s="8">
        <v>8</v>
      </c>
      <c r="F1381" s="17">
        <f t="shared" ref="F1381:F1388" si="337">D1381+E1381</f>
        <v>17</v>
      </c>
      <c r="G1381" s="7">
        <v>7</v>
      </c>
      <c r="H1381" s="8">
        <v>8</v>
      </c>
      <c r="I1381" s="17">
        <f t="shared" ref="I1381:I1388" si="338">G1381+H1381</f>
        <v>15</v>
      </c>
      <c r="J1381" s="7">
        <f t="shared" ref="J1381:K1388" si="339">D1381+G1381</f>
        <v>16</v>
      </c>
      <c r="K1381" s="8">
        <f t="shared" si="339"/>
        <v>16</v>
      </c>
      <c r="L1381" s="9">
        <f t="shared" ref="L1381:L1388" si="340">J1381+K1381</f>
        <v>32</v>
      </c>
    </row>
    <row r="1382" spans="1:12" x14ac:dyDescent="0.2">
      <c r="A1382" s="39"/>
      <c r="B1382" s="34"/>
      <c r="C1382" s="39" t="s">
        <v>3</v>
      </c>
      <c r="D1382" s="7">
        <v>0</v>
      </c>
      <c r="E1382" s="8">
        <v>0</v>
      </c>
      <c r="F1382" s="17">
        <f t="shared" si="337"/>
        <v>0</v>
      </c>
      <c r="G1382" s="7">
        <v>4</v>
      </c>
      <c r="H1382" s="8">
        <v>14</v>
      </c>
      <c r="I1382" s="17">
        <f t="shared" si="338"/>
        <v>18</v>
      </c>
      <c r="J1382" s="7">
        <f t="shared" si="339"/>
        <v>4</v>
      </c>
      <c r="K1382" s="8">
        <f t="shared" si="339"/>
        <v>14</v>
      </c>
      <c r="L1382" s="9">
        <f t="shared" si="340"/>
        <v>18</v>
      </c>
    </row>
    <row r="1383" spans="1:12" x14ac:dyDescent="0.2">
      <c r="A1383" s="39"/>
      <c r="B1383" s="34"/>
      <c r="C1383" s="39" t="s">
        <v>125</v>
      </c>
      <c r="D1383" s="7">
        <v>0</v>
      </c>
      <c r="E1383" s="8">
        <v>0</v>
      </c>
      <c r="F1383" s="17">
        <f t="shared" si="337"/>
        <v>0</v>
      </c>
      <c r="G1383" s="7">
        <v>2</v>
      </c>
      <c r="H1383" s="8">
        <v>8</v>
      </c>
      <c r="I1383" s="17">
        <f t="shared" si="338"/>
        <v>10</v>
      </c>
      <c r="J1383" s="7">
        <f t="shared" si="339"/>
        <v>2</v>
      </c>
      <c r="K1383" s="8">
        <f t="shared" si="339"/>
        <v>8</v>
      </c>
      <c r="L1383" s="9">
        <f t="shared" si="340"/>
        <v>10</v>
      </c>
    </row>
    <row r="1384" spans="1:12" x14ac:dyDescent="0.2">
      <c r="A1384" s="39"/>
      <c r="B1384" s="34"/>
      <c r="C1384" s="39" t="s">
        <v>126</v>
      </c>
      <c r="D1384" s="7">
        <v>0</v>
      </c>
      <c r="E1384" s="8">
        <v>0</v>
      </c>
      <c r="F1384" s="17">
        <f t="shared" si="337"/>
        <v>0</v>
      </c>
      <c r="G1384" s="7">
        <v>0</v>
      </c>
      <c r="H1384" s="8">
        <v>2</v>
      </c>
      <c r="I1384" s="17">
        <f t="shared" si="338"/>
        <v>2</v>
      </c>
      <c r="J1384" s="7">
        <f t="shared" si="339"/>
        <v>0</v>
      </c>
      <c r="K1384" s="8">
        <f t="shared" si="339"/>
        <v>2</v>
      </c>
      <c r="L1384" s="9">
        <f t="shared" si="340"/>
        <v>2</v>
      </c>
    </row>
    <row r="1385" spans="1:12" x14ac:dyDescent="0.2">
      <c r="A1385" s="39"/>
      <c r="B1385" s="34"/>
      <c r="C1385" s="39" t="s">
        <v>127</v>
      </c>
      <c r="D1385" s="7">
        <v>0</v>
      </c>
      <c r="E1385" s="8">
        <v>0</v>
      </c>
      <c r="F1385" s="17">
        <f t="shared" si="337"/>
        <v>0</v>
      </c>
      <c r="G1385" s="7">
        <v>1</v>
      </c>
      <c r="H1385" s="8">
        <v>0</v>
      </c>
      <c r="I1385" s="17">
        <f t="shared" si="338"/>
        <v>1</v>
      </c>
      <c r="J1385" s="7">
        <f t="shared" si="339"/>
        <v>1</v>
      </c>
      <c r="K1385" s="8">
        <f t="shared" si="339"/>
        <v>0</v>
      </c>
      <c r="L1385" s="9">
        <f t="shared" si="340"/>
        <v>1</v>
      </c>
    </row>
    <row r="1386" spans="1:12" x14ac:dyDescent="0.2">
      <c r="A1386" s="39"/>
      <c r="B1386" s="34"/>
      <c r="C1386" s="39" t="s">
        <v>128</v>
      </c>
      <c r="D1386" s="7">
        <v>0</v>
      </c>
      <c r="E1386" s="8">
        <v>0</v>
      </c>
      <c r="F1386" s="17">
        <f t="shared" si="337"/>
        <v>0</v>
      </c>
      <c r="G1386" s="7">
        <v>0</v>
      </c>
      <c r="H1386" s="8">
        <v>9</v>
      </c>
      <c r="I1386" s="17">
        <f t="shared" si="338"/>
        <v>9</v>
      </c>
      <c r="J1386" s="7">
        <f t="shared" si="339"/>
        <v>0</v>
      </c>
      <c r="K1386" s="8">
        <f t="shared" si="339"/>
        <v>9</v>
      </c>
      <c r="L1386" s="9">
        <f t="shared" si="340"/>
        <v>9</v>
      </c>
    </row>
    <row r="1387" spans="1:12" x14ac:dyDescent="0.2">
      <c r="A1387" s="39"/>
      <c r="B1387" s="34"/>
      <c r="C1387" s="39" t="s">
        <v>931</v>
      </c>
      <c r="D1387" s="7">
        <v>0</v>
      </c>
      <c r="E1387" s="8">
        <v>0</v>
      </c>
      <c r="F1387" s="17">
        <f t="shared" si="337"/>
        <v>0</v>
      </c>
      <c r="G1387" s="7">
        <v>0</v>
      </c>
      <c r="H1387" s="8">
        <v>2</v>
      </c>
      <c r="I1387" s="17">
        <f t="shared" si="338"/>
        <v>2</v>
      </c>
      <c r="J1387" s="7">
        <f t="shared" si="339"/>
        <v>0</v>
      </c>
      <c r="K1387" s="8">
        <f t="shared" si="339"/>
        <v>2</v>
      </c>
      <c r="L1387" s="9">
        <f t="shared" si="340"/>
        <v>2</v>
      </c>
    </row>
    <row r="1388" spans="1:12" ht="12" thickBot="1" x14ac:dyDescent="0.25">
      <c r="A1388" s="52"/>
      <c r="B1388" s="68"/>
      <c r="C1388" s="52" t="s">
        <v>135</v>
      </c>
      <c r="D1388" s="24">
        <v>2</v>
      </c>
      <c r="E1388" s="25">
        <v>0</v>
      </c>
      <c r="F1388" s="69">
        <f t="shared" si="337"/>
        <v>2</v>
      </c>
      <c r="G1388" s="24">
        <v>1</v>
      </c>
      <c r="H1388" s="25">
        <v>3</v>
      </c>
      <c r="I1388" s="69">
        <f t="shared" si="338"/>
        <v>4</v>
      </c>
      <c r="J1388" s="24">
        <f t="shared" si="339"/>
        <v>3</v>
      </c>
      <c r="K1388" s="25">
        <f t="shared" si="339"/>
        <v>3</v>
      </c>
      <c r="L1388" s="26">
        <f t="shared" si="340"/>
        <v>6</v>
      </c>
    </row>
    <row r="1394" spans="1:12" ht="12" x14ac:dyDescent="0.2">
      <c r="A1394" s="85" t="s">
        <v>109</v>
      </c>
      <c r="B1394" s="85"/>
      <c r="C1394" s="85"/>
      <c r="D1394" s="85"/>
      <c r="E1394" s="85"/>
      <c r="F1394" s="85"/>
      <c r="G1394" s="85"/>
      <c r="H1394" s="85"/>
      <c r="I1394" s="85"/>
      <c r="J1394" s="85"/>
      <c r="K1394" s="85"/>
      <c r="L1394" s="85"/>
    </row>
    <row r="1395" spans="1:12" x14ac:dyDescent="0.2">
      <c r="A1395" s="86" t="s">
        <v>116</v>
      </c>
      <c r="B1395" s="86"/>
      <c r="C1395" s="86"/>
      <c r="D1395" s="86"/>
      <c r="E1395" s="86"/>
      <c r="F1395" s="86"/>
      <c r="G1395" s="86"/>
      <c r="H1395" s="86"/>
      <c r="I1395" s="86"/>
      <c r="J1395" s="86"/>
      <c r="K1395" s="86"/>
      <c r="L1395" s="86"/>
    </row>
    <row r="1396" spans="1:12" x14ac:dyDescent="0.2">
      <c r="A1396" s="86" t="s">
        <v>1066</v>
      </c>
      <c r="B1396" s="86"/>
      <c r="C1396" s="86"/>
      <c r="D1396" s="86"/>
      <c r="E1396" s="86"/>
      <c r="F1396" s="86"/>
      <c r="G1396" s="86"/>
      <c r="H1396" s="86"/>
      <c r="I1396" s="86"/>
      <c r="J1396" s="86"/>
      <c r="K1396" s="86"/>
      <c r="L1396" s="86"/>
    </row>
    <row r="1397" spans="1:12" ht="12" thickBot="1" x14ac:dyDescent="0.25"/>
    <row r="1398" spans="1:12" x14ac:dyDescent="0.2">
      <c r="A1398" s="113" t="s">
        <v>41</v>
      </c>
      <c r="B1398" s="149"/>
      <c r="C1398" s="151" t="s">
        <v>43</v>
      </c>
      <c r="D1398" s="117" t="s">
        <v>355</v>
      </c>
      <c r="E1398" s="118"/>
      <c r="F1398" s="119"/>
      <c r="G1398" s="117" t="s">
        <v>42</v>
      </c>
      <c r="H1398" s="118"/>
      <c r="I1398" s="119"/>
      <c r="J1398" s="117" t="s">
        <v>2</v>
      </c>
      <c r="K1398" s="118"/>
      <c r="L1398" s="119"/>
    </row>
    <row r="1399" spans="1:12" ht="12" thickBot="1" x14ac:dyDescent="0.25">
      <c r="A1399" s="115"/>
      <c r="B1399" s="150"/>
      <c r="C1399" s="152"/>
      <c r="D1399" s="153"/>
      <c r="E1399" s="154"/>
      <c r="F1399" s="155"/>
      <c r="G1399" s="153"/>
      <c r="H1399" s="154"/>
      <c r="I1399" s="155"/>
      <c r="J1399" s="153"/>
      <c r="K1399" s="154"/>
      <c r="L1399" s="155"/>
    </row>
    <row r="1400" spans="1:12" x14ac:dyDescent="0.2">
      <c r="A1400" s="115"/>
      <c r="B1400" s="150"/>
      <c r="C1400" s="152"/>
      <c r="D1400" s="161" t="s">
        <v>44</v>
      </c>
      <c r="E1400" s="157" t="s">
        <v>45</v>
      </c>
      <c r="F1400" s="159" t="s">
        <v>2</v>
      </c>
      <c r="G1400" s="161" t="s">
        <v>44</v>
      </c>
      <c r="H1400" s="157" t="s">
        <v>45</v>
      </c>
      <c r="I1400" s="159" t="s">
        <v>2</v>
      </c>
      <c r="J1400" s="156" t="s">
        <v>44</v>
      </c>
      <c r="K1400" s="157" t="s">
        <v>45</v>
      </c>
      <c r="L1400" s="159" t="s">
        <v>2</v>
      </c>
    </row>
    <row r="1401" spans="1:12" ht="12" thickBot="1" x14ac:dyDescent="0.25">
      <c r="A1401" s="115"/>
      <c r="B1401" s="150"/>
      <c r="C1401" s="152"/>
      <c r="D1401" s="162"/>
      <c r="E1401" s="158"/>
      <c r="F1401" s="160"/>
      <c r="G1401" s="162"/>
      <c r="H1401" s="158"/>
      <c r="I1401" s="160"/>
      <c r="J1401" s="136"/>
      <c r="K1401" s="158"/>
      <c r="L1401" s="160"/>
    </row>
    <row r="1402" spans="1:12" x14ac:dyDescent="0.2">
      <c r="A1402" s="35"/>
      <c r="B1402" s="36"/>
      <c r="C1402" s="35" t="s">
        <v>136</v>
      </c>
      <c r="D1402" s="3">
        <v>0</v>
      </c>
      <c r="E1402" s="4">
        <v>4</v>
      </c>
      <c r="F1402" s="18">
        <f t="shared" ref="F1402:F1410" si="341">D1402+E1402</f>
        <v>4</v>
      </c>
      <c r="G1402" s="3">
        <v>0</v>
      </c>
      <c r="H1402" s="4">
        <v>1</v>
      </c>
      <c r="I1402" s="18">
        <f t="shared" ref="I1402:I1410" si="342">G1402+H1402</f>
        <v>1</v>
      </c>
      <c r="J1402" s="3">
        <f t="shared" ref="J1402:J1410" si="343">D1402+G1402</f>
        <v>0</v>
      </c>
      <c r="K1402" s="4">
        <f t="shared" ref="K1402:K1410" si="344">E1402+H1402</f>
        <v>5</v>
      </c>
      <c r="L1402" s="5">
        <f t="shared" ref="L1402:L1410" si="345">J1402+K1402</f>
        <v>5</v>
      </c>
    </row>
    <row r="1403" spans="1:12" x14ac:dyDescent="0.2">
      <c r="A1403" s="39"/>
      <c r="B1403" s="34"/>
      <c r="C1403" s="39" t="s">
        <v>137</v>
      </c>
      <c r="D1403" s="7">
        <v>0</v>
      </c>
      <c r="E1403" s="8">
        <v>0</v>
      </c>
      <c r="F1403" s="17">
        <f t="shared" si="341"/>
        <v>0</v>
      </c>
      <c r="G1403" s="7">
        <v>1</v>
      </c>
      <c r="H1403" s="8">
        <v>7</v>
      </c>
      <c r="I1403" s="17">
        <f t="shared" si="342"/>
        <v>8</v>
      </c>
      <c r="J1403" s="7">
        <f t="shared" si="343"/>
        <v>1</v>
      </c>
      <c r="K1403" s="8">
        <f t="shared" si="344"/>
        <v>7</v>
      </c>
      <c r="L1403" s="9">
        <f t="shared" si="345"/>
        <v>8</v>
      </c>
    </row>
    <row r="1404" spans="1:12" x14ac:dyDescent="0.2">
      <c r="A1404" s="39"/>
      <c r="B1404" s="34"/>
      <c r="C1404" s="39" t="s">
        <v>138</v>
      </c>
      <c r="D1404" s="7">
        <v>0</v>
      </c>
      <c r="E1404" s="8">
        <v>2</v>
      </c>
      <c r="F1404" s="17">
        <f t="shared" si="341"/>
        <v>2</v>
      </c>
      <c r="G1404" s="7">
        <v>0</v>
      </c>
      <c r="H1404" s="8">
        <v>0</v>
      </c>
      <c r="I1404" s="17">
        <f t="shared" si="342"/>
        <v>0</v>
      </c>
      <c r="J1404" s="7">
        <f t="shared" si="343"/>
        <v>0</v>
      </c>
      <c r="K1404" s="8">
        <f t="shared" si="344"/>
        <v>2</v>
      </c>
      <c r="L1404" s="9">
        <f t="shared" si="345"/>
        <v>2</v>
      </c>
    </row>
    <row r="1405" spans="1:12" x14ac:dyDescent="0.2">
      <c r="A1405" s="39"/>
      <c r="B1405" s="34"/>
      <c r="C1405" s="39" t="s">
        <v>139</v>
      </c>
      <c r="D1405" s="7">
        <v>0</v>
      </c>
      <c r="E1405" s="8">
        <v>0</v>
      </c>
      <c r="F1405" s="17">
        <f t="shared" si="341"/>
        <v>0</v>
      </c>
      <c r="G1405" s="7">
        <v>1</v>
      </c>
      <c r="H1405" s="8">
        <v>0</v>
      </c>
      <c r="I1405" s="17">
        <f t="shared" si="342"/>
        <v>1</v>
      </c>
      <c r="J1405" s="7">
        <f t="shared" si="343"/>
        <v>1</v>
      </c>
      <c r="K1405" s="8">
        <f t="shared" si="344"/>
        <v>0</v>
      </c>
      <c r="L1405" s="9">
        <f t="shared" si="345"/>
        <v>1</v>
      </c>
    </row>
    <row r="1406" spans="1:12" x14ac:dyDescent="0.2">
      <c r="A1406" s="39"/>
      <c r="B1406" s="34"/>
      <c r="C1406" s="39" t="s">
        <v>140</v>
      </c>
      <c r="D1406" s="7">
        <v>10</v>
      </c>
      <c r="E1406" s="8">
        <v>6</v>
      </c>
      <c r="F1406" s="17">
        <f t="shared" si="341"/>
        <v>16</v>
      </c>
      <c r="G1406" s="7">
        <v>1</v>
      </c>
      <c r="H1406" s="8">
        <v>1</v>
      </c>
      <c r="I1406" s="17">
        <f t="shared" si="342"/>
        <v>2</v>
      </c>
      <c r="J1406" s="7">
        <f t="shared" si="343"/>
        <v>11</v>
      </c>
      <c r="K1406" s="8">
        <f t="shared" si="344"/>
        <v>7</v>
      </c>
      <c r="L1406" s="9">
        <f t="shared" si="345"/>
        <v>18</v>
      </c>
    </row>
    <row r="1407" spans="1:12" x14ac:dyDescent="0.2">
      <c r="A1407" s="39"/>
      <c r="B1407" s="34"/>
      <c r="C1407" s="39" t="s">
        <v>144</v>
      </c>
      <c r="D1407" s="7">
        <v>1</v>
      </c>
      <c r="E1407" s="8">
        <v>0</v>
      </c>
      <c r="F1407" s="17">
        <f t="shared" si="341"/>
        <v>1</v>
      </c>
      <c r="G1407" s="7">
        <v>1</v>
      </c>
      <c r="H1407" s="8">
        <v>0</v>
      </c>
      <c r="I1407" s="17">
        <f t="shared" si="342"/>
        <v>1</v>
      </c>
      <c r="J1407" s="7">
        <f t="shared" si="343"/>
        <v>2</v>
      </c>
      <c r="K1407" s="8">
        <f t="shared" si="344"/>
        <v>0</v>
      </c>
      <c r="L1407" s="9">
        <f t="shared" si="345"/>
        <v>2</v>
      </c>
    </row>
    <row r="1408" spans="1:12" x14ac:dyDescent="0.2">
      <c r="A1408" s="39"/>
      <c r="B1408" s="34"/>
      <c r="C1408" s="39" t="s">
        <v>147</v>
      </c>
      <c r="D1408" s="7">
        <v>0</v>
      </c>
      <c r="E1408" s="8">
        <v>2</v>
      </c>
      <c r="F1408" s="17">
        <f t="shared" si="341"/>
        <v>2</v>
      </c>
      <c r="G1408" s="7">
        <v>0</v>
      </c>
      <c r="H1408" s="8">
        <v>0</v>
      </c>
      <c r="I1408" s="17">
        <f t="shared" si="342"/>
        <v>0</v>
      </c>
      <c r="J1408" s="7">
        <f t="shared" si="343"/>
        <v>0</v>
      </c>
      <c r="K1408" s="8">
        <f t="shared" si="344"/>
        <v>2</v>
      </c>
      <c r="L1408" s="9">
        <f t="shared" si="345"/>
        <v>2</v>
      </c>
    </row>
    <row r="1409" spans="1:12" x14ac:dyDescent="0.2">
      <c r="A1409" s="39"/>
      <c r="B1409" s="34"/>
      <c r="C1409" s="39" t="s">
        <v>149</v>
      </c>
      <c r="D1409" s="7">
        <v>1</v>
      </c>
      <c r="E1409" s="8">
        <v>0</v>
      </c>
      <c r="F1409" s="17">
        <f t="shared" si="341"/>
        <v>1</v>
      </c>
      <c r="G1409" s="7">
        <v>0</v>
      </c>
      <c r="H1409" s="8">
        <v>0</v>
      </c>
      <c r="I1409" s="17">
        <f t="shared" si="342"/>
        <v>0</v>
      </c>
      <c r="J1409" s="7">
        <f t="shared" si="343"/>
        <v>1</v>
      </c>
      <c r="K1409" s="8">
        <f t="shared" si="344"/>
        <v>0</v>
      </c>
      <c r="L1409" s="9">
        <f t="shared" si="345"/>
        <v>1</v>
      </c>
    </row>
    <row r="1410" spans="1:12" x14ac:dyDescent="0.2">
      <c r="A1410" s="39"/>
      <c r="B1410" s="34"/>
      <c r="C1410" s="39" t="s">
        <v>150</v>
      </c>
      <c r="D1410" s="7">
        <v>0</v>
      </c>
      <c r="E1410" s="8">
        <v>1</v>
      </c>
      <c r="F1410" s="17">
        <f t="shared" si="341"/>
        <v>1</v>
      </c>
      <c r="G1410" s="7">
        <v>0</v>
      </c>
      <c r="H1410" s="8">
        <v>1</v>
      </c>
      <c r="I1410" s="17">
        <f t="shared" si="342"/>
        <v>1</v>
      </c>
      <c r="J1410" s="7">
        <f t="shared" si="343"/>
        <v>0</v>
      </c>
      <c r="K1410" s="8">
        <f t="shared" si="344"/>
        <v>2</v>
      </c>
      <c r="L1410" s="9">
        <f t="shared" si="345"/>
        <v>2</v>
      </c>
    </row>
    <row r="1411" spans="1:12" x14ac:dyDescent="0.2">
      <c r="A1411" s="39"/>
      <c r="B1411" s="34"/>
      <c r="C1411" s="66" t="s">
        <v>2</v>
      </c>
      <c r="D1411" s="21">
        <f t="shared" ref="D1411:L1411" si="346">SUM(D1380:D1410)</f>
        <v>23</v>
      </c>
      <c r="E1411" s="22">
        <f t="shared" si="346"/>
        <v>23</v>
      </c>
      <c r="F1411" s="67">
        <f t="shared" si="346"/>
        <v>46</v>
      </c>
      <c r="G1411" s="21">
        <f t="shared" si="346"/>
        <v>19</v>
      </c>
      <c r="H1411" s="22">
        <f t="shared" si="346"/>
        <v>56</v>
      </c>
      <c r="I1411" s="67">
        <f t="shared" si="346"/>
        <v>75</v>
      </c>
      <c r="J1411" s="21">
        <f t="shared" si="346"/>
        <v>42</v>
      </c>
      <c r="K1411" s="22">
        <f t="shared" si="346"/>
        <v>79</v>
      </c>
      <c r="L1411" s="23">
        <f t="shared" si="346"/>
        <v>121</v>
      </c>
    </row>
    <row r="1412" spans="1:12" x14ac:dyDescent="0.2">
      <c r="A1412" s="65" t="s">
        <v>212</v>
      </c>
      <c r="B1412" s="42"/>
      <c r="C1412" s="41"/>
      <c r="D1412" s="44"/>
      <c r="E1412" s="45"/>
      <c r="F1412" s="47"/>
      <c r="G1412" s="44"/>
      <c r="H1412" s="45"/>
      <c r="I1412" s="47"/>
      <c r="J1412" s="44"/>
      <c r="K1412" s="45"/>
      <c r="L1412" s="46"/>
    </row>
    <row r="1413" spans="1:12" x14ac:dyDescent="0.2">
      <c r="A1413" s="39"/>
      <c r="B1413" s="34"/>
      <c r="C1413" s="39" t="s">
        <v>124</v>
      </c>
      <c r="D1413" s="7">
        <v>1</v>
      </c>
      <c r="E1413" s="8">
        <v>0</v>
      </c>
      <c r="F1413" s="17">
        <f t="shared" ref="F1413:F1419" si="347">D1413+E1413</f>
        <v>1</v>
      </c>
      <c r="G1413" s="7">
        <v>1</v>
      </c>
      <c r="H1413" s="8">
        <v>0</v>
      </c>
      <c r="I1413" s="17">
        <f t="shared" ref="I1413:I1419" si="348">G1413+H1413</f>
        <v>1</v>
      </c>
      <c r="J1413" s="7">
        <f t="shared" ref="J1413:K1419" si="349">D1413+G1413</f>
        <v>2</v>
      </c>
      <c r="K1413" s="8">
        <f t="shared" si="349"/>
        <v>0</v>
      </c>
      <c r="L1413" s="9">
        <f t="shared" ref="L1413:L1419" si="350">J1413+K1413</f>
        <v>2</v>
      </c>
    </row>
    <row r="1414" spans="1:12" x14ac:dyDescent="0.2">
      <c r="A1414" s="39"/>
      <c r="B1414" s="34"/>
      <c r="C1414" s="39" t="s">
        <v>3</v>
      </c>
      <c r="D1414" s="7">
        <v>0</v>
      </c>
      <c r="E1414" s="8">
        <v>0</v>
      </c>
      <c r="F1414" s="17">
        <f t="shared" si="347"/>
        <v>0</v>
      </c>
      <c r="G1414" s="7">
        <v>1</v>
      </c>
      <c r="H1414" s="8">
        <v>7</v>
      </c>
      <c r="I1414" s="17">
        <f t="shared" si="348"/>
        <v>8</v>
      </c>
      <c r="J1414" s="7">
        <f t="shared" si="349"/>
        <v>1</v>
      </c>
      <c r="K1414" s="8">
        <f t="shared" si="349"/>
        <v>7</v>
      </c>
      <c r="L1414" s="9">
        <f t="shared" si="350"/>
        <v>8</v>
      </c>
    </row>
    <row r="1415" spans="1:12" x14ac:dyDescent="0.2">
      <c r="A1415" s="39"/>
      <c r="B1415" s="34"/>
      <c r="C1415" s="39" t="s">
        <v>125</v>
      </c>
      <c r="D1415" s="7">
        <v>0</v>
      </c>
      <c r="E1415" s="8">
        <v>0</v>
      </c>
      <c r="F1415" s="17">
        <f t="shared" si="347"/>
        <v>0</v>
      </c>
      <c r="G1415" s="7">
        <v>1</v>
      </c>
      <c r="H1415" s="8">
        <v>3</v>
      </c>
      <c r="I1415" s="17">
        <f t="shared" si="348"/>
        <v>4</v>
      </c>
      <c r="J1415" s="7">
        <f t="shared" si="349"/>
        <v>1</v>
      </c>
      <c r="K1415" s="8">
        <f t="shared" si="349"/>
        <v>3</v>
      </c>
      <c r="L1415" s="9">
        <f t="shared" si="350"/>
        <v>4</v>
      </c>
    </row>
    <row r="1416" spans="1:12" x14ac:dyDescent="0.2">
      <c r="A1416" s="39"/>
      <c r="B1416" s="34"/>
      <c r="C1416" s="39" t="s">
        <v>128</v>
      </c>
      <c r="D1416" s="7">
        <v>0</v>
      </c>
      <c r="E1416" s="8">
        <v>0</v>
      </c>
      <c r="F1416" s="17">
        <f t="shared" si="347"/>
        <v>0</v>
      </c>
      <c r="G1416" s="7">
        <v>0</v>
      </c>
      <c r="H1416" s="8">
        <v>5</v>
      </c>
      <c r="I1416" s="17">
        <f t="shared" si="348"/>
        <v>5</v>
      </c>
      <c r="J1416" s="7">
        <f t="shared" si="349"/>
        <v>0</v>
      </c>
      <c r="K1416" s="8">
        <f t="shared" si="349"/>
        <v>5</v>
      </c>
      <c r="L1416" s="9">
        <f t="shared" si="350"/>
        <v>5</v>
      </c>
    </row>
    <row r="1417" spans="1:12" x14ac:dyDescent="0.2">
      <c r="A1417" s="39"/>
      <c r="B1417" s="34"/>
      <c r="C1417" s="39" t="s">
        <v>136</v>
      </c>
      <c r="D1417" s="7">
        <v>1</v>
      </c>
      <c r="E1417" s="8">
        <v>1</v>
      </c>
      <c r="F1417" s="17">
        <f t="shared" si="347"/>
        <v>2</v>
      </c>
      <c r="G1417" s="7">
        <v>0</v>
      </c>
      <c r="H1417" s="8">
        <v>0</v>
      </c>
      <c r="I1417" s="17">
        <f t="shared" si="348"/>
        <v>0</v>
      </c>
      <c r="J1417" s="7">
        <f t="shared" si="349"/>
        <v>1</v>
      </c>
      <c r="K1417" s="8">
        <f t="shared" si="349"/>
        <v>1</v>
      </c>
      <c r="L1417" s="9">
        <f t="shared" si="350"/>
        <v>2</v>
      </c>
    </row>
    <row r="1418" spans="1:12" x14ac:dyDescent="0.2">
      <c r="A1418" s="39"/>
      <c r="B1418" s="34"/>
      <c r="C1418" s="39" t="s">
        <v>139</v>
      </c>
      <c r="D1418" s="7">
        <v>0</v>
      </c>
      <c r="E1418" s="8">
        <v>1</v>
      </c>
      <c r="F1418" s="17">
        <f t="shared" si="347"/>
        <v>1</v>
      </c>
      <c r="G1418" s="7">
        <v>1</v>
      </c>
      <c r="H1418" s="8">
        <v>4</v>
      </c>
      <c r="I1418" s="17">
        <f t="shared" si="348"/>
        <v>5</v>
      </c>
      <c r="J1418" s="7">
        <f t="shared" si="349"/>
        <v>1</v>
      </c>
      <c r="K1418" s="8">
        <f t="shared" si="349"/>
        <v>5</v>
      </c>
      <c r="L1418" s="9">
        <f t="shared" si="350"/>
        <v>6</v>
      </c>
    </row>
    <row r="1419" spans="1:12" x14ac:dyDescent="0.2">
      <c r="A1419" s="39"/>
      <c r="B1419" s="34"/>
      <c r="C1419" s="39" t="s">
        <v>140</v>
      </c>
      <c r="D1419" s="7">
        <v>1</v>
      </c>
      <c r="E1419" s="8">
        <v>0</v>
      </c>
      <c r="F1419" s="17">
        <f t="shared" si="347"/>
        <v>1</v>
      </c>
      <c r="G1419" s="7">
        <v>0</v>
      </c>
      <c r="H1419" s="8">
        <v>0</v>
      </c>
      <c r="I1419" s="17">
        <f t="shared" si="348"/>
        <v>0</v>
      </c>
      <c r="J1419" s="7">
        <f t="shared" si="349"/>
        <v>1</v>
      </c>
      <c r="K1419" s="8">
        <f t="shared" si="349"/>
        <v>0</v>
      </c>
      <c r="L1419" s="9">
        <f t="shared" si="350"/>
        <v>1</v>
      </c>
    </row>
    <row r="1420" spans="1:12" x14ac:dyDescent="0.2">
      <c r="A1420" s="39"/>
      <c r="B1420" s="34"/>
      <c r="C1420" s="66" t="s">
        <v>2</v>
      </c>
      <c r="D1420" s="21">
        <f t="shared" ref="D1420:L1420" si="351">SUM(D1412:D1419)</f>
        <v>3</v>
      </c>
      <c r="E1420" s="22">
        <f t="shared" si="351"/>
        <v>2</v>
      </c>
      <c r="F1420" s="67">
        <f t="shared" si="351"/>
        <v>5</v>
      </c>
      <c r="G1420" s="21">
        <f t="shared" si="351"/>
        <v>4</v>
      </c>
      <c r="H1420" s="22">
        <f t="shared" si="351"/>
        <v>19</v>
      </c>
      <c r="I1420" s="67">
        <f t="shared" si="351"/>
        <v>23</v>
      </c>
      <c r="J1420" s="21">
        <f t="shared" si="351"/>
        <v>7</v>
      </c>
      <c r="K1420" s="22">
        <f t="shared" si="351"/>
        <v>21</v>
      </c>
      <c r="L1420" s="23">
        <f t="shared" si="351"/>
        <v>28</v>
      </c>
    </row>
    <row r="1421" spans="1:12" x14ac:dyDescent="0.2">
      <c r="A1421" s="65" t="s">
        <v>213</v>
      </c>
      <c r="B1421" s="42"/>
      <c r="C1421" s="41"/>
      <c r="D1421" s="44"/>
      <c r="E1421" s="45"/>
      <c r="F1421" s="47"/>
      <c r="G1421" s="44"/>
      <c r="H1421" s="45"/>
      <c r="I1421" s="47"/>
      <c r="J1421" s="44"/>
      <c r="K1421" s="45"/>
      <c r="L1421" s="46"/>
    </row>
    <row r="1422" spans="1:12" x14ac:dyDescent="0.2">
      <c r="A1422" s="39"/>
      <c r="B1422" s="34"/>
      <c r="C1422" s="39" t="s">
        <v>124</v>
      </c>
      <c r="D1422" s="7">
        <v>5</v>
      </c>
      <c r="E1422" s="8">
        <v>4</v>
      </c>
      <c r="F1422" s="17">
        <f t="shared" ref="F1422:F1436" si="352">D1422+E1422</f>
        <v>9</v>
      </c>
      <c r="G1422" s="7">
        <v>2</v>
      </c>
      <c r="H1422" s="8">
        <v>55</v>
      </c>
      <c r="I1422" s="17">
        <f t="shared" ref="I1422:I1436" si="353">G1422+H1422</f>
        <v>57</v>
      </c>
      <c r="J1422" s="7">
        <f t="shared" ref="J1422:J1436" si="354">D1422+G1422</f>
        <v>7</v>
      </c>
      <c r="K1422" s="8">
        <f t="shared" ref="K1422:K1436" si="355">E1422+H1422</f>
        <v>59</v>
      </c>
      <c r="L1422" s="9">
        <f t="shared" ref="L1422:L1436" si="356">J1422+K1422</f>
        <v>66</v>
      </c>
    </row>
    <row r="1423" spans="1:12" x14ac:dyDescent="0.2">
      <c r="A1423" s="39"/>
      <c r="B1423" s="34"/>
      <c r="C1423" s="39" t="s">
        <v>3</v>
      </c>
      <c r="D1423" s="7">
        <v>0</v>
      </c>
      <c r="E1423" s="8">
        <v>0</v>
      </c>
      <c r="F1423" s="17">
        <f t="shared" si="352"/>
        <v>0</v>
      </c>
      <c r="G1423" s="7">
        <v>6</v>
      </c>
      <c r="H1423" s="8">
        <v>15</v>
      </c>
      <c r="I1423" s="17">
        <f t="shared" si="353"/>
        <v>21</v>
      </c>
      <c r="J1423" s="7">
        <f t="shared" si="354"/>
        <v>6</v>
      </c>
      <c r="K1423" s="8">
        <f t="shared" si="355"/>
        <v>15</v>
      </c>
      <c r="L1423" s="9">
        <f t="shared" si="356"/>
        <v>21</v>
      </c>
    </row>
    <row r="1424" spans="1:12" x14ac:dyDescent="0.2">
      <c r="A1424" s="39"/>
      <c r="B1424" s="34"/>
      <c r="C1424" s="39" t="s">
        <v>125</v>
      </c>
      <c r="D1424" s="7">
        <v>0</v>
      </c>
      <c r="E1424" s="8">
        <v>0</v>
      </c>
      <c r="F1424" s="17">
        <f t="shared" si="352"/>
        <v>0</v>
      </c>
      <c r="G1424" s="7">
        <v>0</v>
      </c>
      <c r="H1424" s="8">
        <v>9</v>
      </c>
      <c r="I1424" s="17">
        <f t="shared" si="353"/>
        <v>9</v>
      </c>
      <c r="J1424" s="7">
        <f t="shared" si="354"/>
        <v>0</v>
      </c>
      <c r="K1424" s="8">
        <f t="shared" si="355"/>
        <v>9</v>
      </c>
      <c r="L1424" s="9">
        <f t="shared" si="356"/>
        <v>9</v>
      </c>
    </row>
    <row r="1425" spans="1:12" x14ac:dyDescent="0.2">
      <c r="A1425" s="39"/>
      <c r="B1425" s="34"/>
      <c r="C1425" s="39" t="s">
        <v>126</v>
      </c>
      <c r="D1425" s="7">
        <v>0</v>
      </c>
      <c r="E1425" s="8">
        <v>0</v>
      </c>
      <c r="F1425" s="17">
        <f t="shared" si="352"/>
        <v>0</v>
      </c>
      <c r="G1425" s="7">
        <v>3</v>
      </c>
      <c r="H1425" s="8">
        <v>0</v>
      </c>
      <c r="I1425" s="17">
        <f t="shared" si="353"/>
        <v>3</v>
      </c>
      <c r="J1425" s="7">
        <f t="shared" si="354"/>
        <v>3</v>
      </c>
      <c r="K1425" s="8">
        <f t="shared" si="355"/>
        <v>0</v>
      </c>
      <c r="L1425" s="9">
        <f t="shared" si="356"/>
        <v>3</v>
      </c>
    </row>
    <row r="1426" spans="1:12" x14ac:dyDescent="0.2">
      <c r="A1426" s="39"/>
      <c r="B1426" s="34"/>
      <c r="C1426" s="39" t="s">
        <v>127</v>
      </c>
      <c r="D1426" s="7">
        <v>0</v>
      </c>
      <c r="E1426" s="8">
        <v>1</v>
      </c>
      <c r="F1426" s="17">
        <f t="shared" si="352"/>
        <v>1</v>
      </c>
      <c r="G1426" s="7">
        <v>7</v>
      </c>
      <c r="H1426" s="8">
        <v>13</v>
      </c>
      <c r="I1426" s="17">
        <f t="shared" si="353"/>
        <v>20</v>
      </c>
      <c r="J1426" s="7">
        <f t="shared" si="354"/>
        <v>7</v>
      </c>
      <c r="K1426" s="8">
        <f t="shared" si="355"/>
        <v>14</v>
      </c>
      <c r="L1426" s="9">
        <f t="shared" si="356"/>
        <v>21</v>
      </c>
    </row>
    <row r="1427" spans="1:12" x14ac:dyDescent="0.2">
      <c r="A1427" s="39"/>
      <c r="B1427" s="34"/>
      <c r="C1427" s="39" t="s">
        <v>128</v>
      </c>
      <c r="D1427" s="7">
        <v>0</v>
      </c>
      <c r="E1427" s="8">
        <v>0</v>
      </c>
      <c r="F1427" s="17">
        <f t="shared" si="352"/>
        <v>0</v>
      </c>
      <c r="G1427" s="7">
        <v>2</v>
      </c>
      <c r="H1427" s="8">
        <v>21</v>
      </c>
      <c r="I1427" s="17">
        <f t="shared" si="353"/>
        <v>23</v>
      </c>
      <c r="J1427" s="7">
        <f t="shared" si="354"/>
        <v>2</v>
      </c>
      <c r="K1427" s="8">
        <f t="shared" si="355"/>
        <v>21</v>
      </c>
      <c r="L1427" s="9">
        <f t="shared" si="356"/>
        <v>23</v>
      </c>
    </row>
    <row r="1428" spans="1:12" x14ac:dyDescent="0.2">
      <c r="A1428" s="39"/>
      <c r="B1428" s="34"/>
      <c r="C1428" s="39" t="s">
        <v>135</v>
      </c>
      <c r="D1428" s="7">
        <v>0</v>
      </c>
      <c r="E1428" s="8">
        <v>1</v>
      </c>
      <c r="F1428" s="17">
        <f t="shared" si="352"/>
        <v>1</v>
      </c>
      <c r="G1428" s="7">
        <v>0</v>
      </c>
      <c r="H1428" s="8">
        <v>0</v>
      </c>
      <c r="I1428" s="17">
        <f t="shared" si="353"/>
        <v>0</v>
      </c>
      <c r="J1428" s="7">
        <f t="shared" si="354"/>
        <v>0</v>
      </c>
      <c r="K1428" s="8">
        <f t="shared" si="355"/>
        <v>1</v>
      </c>
      <c r="L1428" s="9">
        <f t="shared" si="356"/>
        <v>1</v>
      </c>
    </row>
    <row r="1429" spans="1:12" x14ac:dyDescent="0.2">
      <c r="A1429" s="39"/>
      <c r="B1429" s="34"/>
      <c r="C1429" s="39" t="s">
        <v>932</v>
      </c>
      <c r="D1429" s="7">
        <v>2</v>
      </c>
      <c r="E1429" s="8">
        <v>1</v>
      </c>
      <c r="F1429" s="17">
        <f t="shared" si="352"/>
        <v>3</v>
      </c>
      <c r="G1429" s="7">
        <v>0</v>
      </c>
      <c r="H1429" s="8">
        <v>0</v>
      </c>
      <c r="I1429" s="17">
        <f t="shared" si="353"/>
        <v>0</v>
      </c>
      <c r="J1429" s="7">
        <f t="shared" si="354"/>
        <v>2</v>
      </c>
      <c r="K1429" s="8">
        <f t="shared" si="355"/>
        <v>1</v>
      </c>
      <c r="L1429" s="9">
        <f t="shared" si="356"/>
        <v>3</v>
      </c>
    </row>
    <row r="1430" spans="1:12" x14ac:dyDescent="0.2">
      <c r="A1430" s="39"/>
      <c r="B1430" s="34"/>
      <c r="C1430" s="39" t="s">
        <v>136</v>
      </c>
      <c r="D1430" s="7">
        <v>0</v>
      </c>
      <c r="E1430" s="8">
        <v>3</v>
      </c>
      <c r="F1430" s="17">
        <f t="shared" si="352"/>
        <v>3</v>
      </c>
      <c r="G1430" s="7">
        <v>1</v>
      </c>
      <c r="H1430" s="8">
        <v>1</v>
      </c>
      <c r="I1430" s="17">
        <f t="shared" si="353"/>
        <v>2</v>
      </c>
      <c r="J1430" s="7">
        <f t="shared" si="354"/>
        <v>1</v>
      </c>
      <c r="K1430" s="8">
        <f t="shared" si="355"/>
        <v>4</v>
      </c>
      <c r="L1430" s="9">
        <f t="shared" si="356"/>
        <v>5</v>
      </c>
    </row>
    <row r="1431" spans="1:12" x14ac:dyDescent="0.2">
      <c r="A1431" s="39"/>
      <c r="B1431" s="34"/>
      <c r="C1431" s="39" t="s">
        <v>137</v>
      </c>
      <c r="D1431" s="7">
        <v>3</v>
      </c>
      <c r="E1431" s="8">
        <v>1</v>
      </c>
      <c r="F1431" s="17">
        <f t="shared" si="352"/>
        <v>4</v>
      </c>
      <c r="G1431" s="7">
        <v>6</v>
      </c>
      <c r="H1431" s="8">
        <v>7</v>
      </c>
      <c r="I1431" s="17">
        <f t="shared" si="353"/>
        <v>13</v>
      </c>
      <c r="J1431" s="7">
        <f t="shared" si="354"/>
        <v>9</v>
      </c>
      <c r="K1431" s="8">
        <f t="shared" si="355"/>
        <v>8</v>
      </c>
      <c r="L1431" s="9">
        <f t="shared" si="356"/>
        <v>17</v>
      </c>
    </row>
    <row r="1432" spans="1:12" x14ac:dyDescent="0.2">
      <c r="A1432" s="39"/>
      <c r="B1432" s="34"/>
      <c r="C1432" s="39" t="s">
        <v>138</v>
      </c>
      <c r="D1432" s="7">
        <v>1</v>
      </c>
      <c r="E1432" s="8">
        <v>1</v>
      </c>
      <c r="F1432" s="17">
        <f t="shared" si="352"/>
        <v>2</v>
      </c>
      <c r="G1432" s="7">
        <v>0</v>
      </c>
      <c r="H1432" s="8">
        <v>0</v>
      </c>
      <c r="I1432" s="17">
        <f t="shared" si="353"/>
        <v>0</v>
      </c>
      <c r="J1432" s="7">
        <f t="shared" si="354"/>
        <v>1</v>
      </c>
      <c r="K1432" s="8">
        <f t="shared" si="355"/>
        <v>1</v>
      </c>
      <c r="L1432" s="9">
        <f t="shared" si="356"/>
        <v>2</v>
      </c>
    </row>
    <row r="1433" spans="1:12" x14ac:dyDescent="0.2">
      <c r="A1433" s="39"/>
      <c r="B1433" s="34"/>
      <c r="C1433" s="39" t="s">
        <v>139</v>
      </c>
      <c r="D1433" s="7">
        <v>1</v>
      </c>
      <c r="E1433" s="8">
        <v>12</v>
      </c>
      <c r="F1433" s="17">
        <f t="shared" si="352"/>
        <v>13</v>
      </c>
      <c r="G1433" s="7">
        <v>3</v>
      </c>
      <c r="H1433" s="8">
        <v>3</v>
      </c>
      <c r="I1433" s="17">
        <f t="shared" si="353"/>
        <v>6</v>
      </c>
      <c r="J1433" s="7">
        <f t="shared" si="354"/>
        <v>4</v>
      </c>
      <c r="K1433" s="8">
        <f t="shared" si="355"/>
        <v>15</v>
      </c>
      <c r="L1433" s="9">
        <f t="shared" si="356"/>
        <v>19</v>
      </c>
    </row>
    <row r="1434" spans="1:12" x14ac:dyDescent="0.2">
      <c r="A1434" s="39"/>
      <c r="B1434" s="34"/>
      <c r="C1434" s="39" t="s">
        <v>141</v>
      </c>
      <c r="D1434" s="7">
        <v>0</v>
      </c>
      <c r="E1434" s="8">
        <v>0</v>
      </c>
      <c r="F1434" s="17">
        <f t="shared" si="352"/>
        <v>0</v>
      </c>
      <c r="G1434" s="7">
        <v>1</v>
      </c>
      <c r="H1434" s="8">
        <v>0</v>
      </c>
      <c r="I1434" s="17">
        <f t="shared" si="353"/>
        <v>1</v>
      </c>
      <c r="J1434" s="7">
        <f t="shared" si="354"/>
        <v>1</v>
      </c>
      <c r="K1434" s="8">
        <f t="shared" si="355"/>
        <v>0</v>
      </c>
      <c r="L1434" s="9">
        <f t="shared" si="356"/>
        <v>1</v>
      </c>
    </row>
    <row r="1435" spans="1:12" x14ac:dyDescent="0.2">
      <c r="A1435" s="39"/>
      <c r="B1435" s="34"/>
      <c r="C1435" s="39" t="s">
        <v>144</v>
      </c>
      <c r="D1435" s="7">
        <v>0</v>
      </c>
      <c r="E1435" s="8">
        <v>1</v>
      </c>
      <c r="F1435" s="17">
        <f t="shared" si="352"/>
        <v>1</v>
      </c>
      <c r="G1435" s="7">
        <v>0</v>
      </c>
      <c r="H1435" s="8">
        <v>0</v>
      </c>
      <c r="I1435" s="17">
        <f t="shared" si="353"/>
        <v>0</v>
      </c>
      <c r="J1435" s="7">
        <f t="shared" si="354"/>
        <v>0</v>
      </c>
      <c r="K1435" s="8">
        <f t="shared" si="355"/>
        <v>1</v>
      </c>
      <c r="L1435" s="9">
        <f t="shared" si="356"/>
        <v>1</v>
      </c>
    </row>
    <row r="1436" spans="1:12" ht="12" thickBot="1" x14ac:dyDescent="0.25">
      <c r="A1436" s="52"/>
      <c r="B1436" s="68"/>
      <c r="C1436" s="52" t="s">
        <v>146</v>
      </c>
      <c r="D1436" s="24">
        <v>1</v>
      </c>
      <c r="E1436" s="25">
        <v>0</v>
      </c>
      <c r="F1436" s="69">
        <f t="shared" si="352"/>
        <v>1</v>
      </c>
      <c r="G1436" s="24">
        <v>0</v>
      </c>
      <c r="H1436" s="25">
        <v>0</v>
      </c>
      <c r="I1436" s="69">
        <f t="shared" si="353"/>
        <v>0</v>
      </c>
      <c r="J1436" s="24">
        <f t="shared" si="354"/>
        <v>1</v>
      </c>
      <c r="K1436" s="25">
        <f t="shared" si="355"/>
        <v>0</v>
      </c>
      <c r="L1436" s="26">
        <f t="shared" si="356"/>
        <v>1</v>
      </c>
    </row>
    <row r="1442" spans="1:12" ht="12" x14ac:dyDescent="0.2">
      <c r="A1442" s="85" t="s">
        <v>109</v>
      </c>
      <c r="B1442" s="85"/>
      <c r="C1442" s="85"/>
      <c r="D1442" s="85"/>
      <c r="E1442" s="85"/>
      <c r="F1442" s="85"/>
      <c r="G1442" s="85"/>
      <c r="H1442" s="85"/>
      <c r="I1442" s="85"/>
      <c r="J1442" s="85"/>
      <c r="K1442" s="85"/>
      <c r="L1442" s="85"/>
    </row>
    <row r="1443" spans="1:12" x14ac:dyDescent="0.2">
      <c r="A1443" s="86" t="s">
        <v>116</v>
      </c>
      <c r="B1443" s="86"/>
      <c r="C1443" s="86"/>
      <c r="D1443" s="86"/>
      <c r="E1443" s="86"/>
      <c r="F1443" s="86"/>
      <c r="G1443" s="86"/>
      <c r="H1443" s="86"/>
      <c r="I1443" s="86"/>
      <c r="J1443" s="86"/>
      <c r="K1443" s="86"/>
      <c r="L1443" s="86"/>
    </row>
    <row r="1444" spans="1:12" x14ac:dyDescent="0.2">
      <c r="A1444" s="86" t="s">
        <v>1066</v>
      </c>
      <c r="B1444" s="86"/>
      <c r="C1444" s="86"/>
      <c r="D1444" s="86"/>
      <c r="E1444" s="86"/>
      <c r="F1444" s="86"/>
      <c r="G1444" s="86"/>
      <c r="H1444" s="86"/>
      <c r="I1444" s="86"/>
      <c r="J1444" s="86"/>
      <c r="K1444" s="86"/>
      <c r="L1444" s="86"/>
    </row>
    <row r="1445" spans="1:12" ht="12" thickBot="1" x14ac:dyDescent="0.25"/>
    <row r="1446" spans="1:12" x14ac:dyDescent="0.2">
      <c r="A1446" s="113" t="s">
        <v>41</v>
      </c>
      <c r="B1446" s="149"/>
      <c r="C1446" s="151" t="s">
        <v>43</v>
      </c>
      <c r="D1446" s="117" t="s">
        <v>355</v>
      </c>
      <c r="E1446" s="118"/>
      <c r="F1446" s="119"/>
      <c r="G1446" s="117" t="s">
        <v>42</v>
      </c>
      <c r="H1446" s="118"/>
      <c r="I1446" s="119"/>
      <c r="J1446" s="117" t="s">
        <v>2</v>
      </c>
      <c r="K1446" s="118"/>
      <c r="L1446" s="119"/>
    </row>
    <row r="1447" spans="1:12" ht="12" thickBot="1" x14ac:dyDescent="0.25">
      <c r="A1447" s="115"/>
      <c r="B1447" s="150"/>
      <c r="C1447" s="152"/>
      <c r="D1447" s="153"/>
      <c r="E1447" s="154"/>
      <c r="F1447" s="155"/>
      <c r="G1447" s="153"/>
      <c r="H1447" s="154"/>
      <c r="I1447" s="155"/>
      <c r="J1447" s="153"/>
      <c r="K1447" s="154"/>
      <c r="L1447" s="155"/>
    </row>
    <row r="1448" spans="1:12" x14ac:dyDescent="0.2">
      <c r="A1448" s="115"/>
      <c r="B1448" s="150"/>
      <c r="C1448" s="152"/>
      <c r="D1448" s="161" t="s">
        <v>44</v>
      </c>
      <c r="E1448" s="157" t="s">
        <v>45</v>
      </c>
      <c r="F1448" s="159" t="s">
        <v>2</v>
      </c>
      <c r="G1448" s="161" t="s">
        <v>44</v>
      </c>
      <c r="H1448" s="157" t="s">
        <v>45</v>
      </c>
      <c r="I1448" s="159" t="s">
        <v>2</v>
      </c>
      <c r="J1448" s="156" t="s">
        <v>44</v>
      </c>
      <c r="K1448" s="157" t="s">
        <v>45</v>
      </c>
      <c r="L1448" s="159" t="s">
        <v>2</v>
      </c>
    </row>
    <row r="1449" spans="1:12" ht="12" thickBot="1" x14ac:dyDescent="0.25">
      <c r="A1449" s="115"/>
      <c r="B1449" s="150"/>
      <c r="C1449" s="152"/>
      <c r="D1449" s="162"/>
      <c r="E1449" s="158"/>
      <c r="F1449" s="160"/>
      <c r="G1449" s="162"/>
      <c r="H1449" s="158"/>
      <c r="I1449" s="160"/>
      <c r="J1449" s="136"/>
      <c r="K1449" s="158"/>
      <c r="L1449" s="160"/>
    </row>
    <row r="1450" spans="1:12" x14ac:dyDescent="0.2">
      <c r="A1450" s="35"/>
      <c r="B1450" s="36"/>
      <c r="C1450" s="35" t="s">
        <v>148</v>
      </c>
      <c r="D1450" s="3">
        <v>0</v>
      </c>
      <c r="E1450" s="4">
        <v>1</v>
      </c>
      <c r="F1450" s="18">
        <f>D1450+E1450</f>
        <v>1</v>
      </c>
      <c r="G1450" s="3">
        <v>0</v>
      </c>
      <c r="H1450" s="4">
        <v>0</v>
      </c>
      <c r="I1450" s="18">
        <f>G1450+H1450</f>
        <v>0</v>
      </c>
      <c r="J1450" s="3">
        <f>D1450+G1450</f>
        <v>0</v>
      </c>
      <c r="K1450" s="4">
        <f>E1450+H1450</f>
        <v>1</v>
      </c>
      <c r="L1450" s="5">
        <f>J1450+K1450</f>
        <v>1</v>
      </c>
    </row>
    <row r="1451" spans="1:12" x14ac:dyDescent="0.2">
      <c r="A1451" s="39"/>
      <c r="B1451" s="34"/>
      <c r="C1451" s="66" t="s">
        <v>2</v>
      </c>
      <c r="D1451" s="21">
        <f t="shared" ref="D1451:L1451" si="357">SUM(D1421:D1450)</f>
        <v>13</v>
      </c>
      <c r="E1451" s="22">
        <f t="shared" si="357"/>
        <v>26</v>
      </c>
      <c r="F1451" s="67">
        <f t="shared" si="357"/>
        <v>39</v>
      </c>
      <c r="G1451" s="21">
        <f t="shared" si="357"/>
        <v>31</v>
      </c>
      <c r="H1451" s="22">
        <f t="shared" si="357"/>
        <v>124</v>
      </c>
      <c r="I1451" s="67">
        <f t="shared" si="357"/>
        <v>155</v>
      </c>
      <c r="J1451" s="21">
        <f t="shared" si="357"/>
        <v>44</v>
      </c>
      <c r="K1451" s="22">
        <f t="shared" si="357"/>
        <v>150</v>
      </c>
      <c r="L1451" s="23">
        <f t="shared" si="357"/>
        <v>194</v>
      </c>
    </row>
    <row r="1452" spans="1:12" x14ac:dyDescent="0.2">
      <c r="A1452" s="65" t="s">
        <v>214</v>
      </c>
      <c r="B1452" s="42"/>
      <c r="C1452" s="41"/>
      <c r="D1452" s="44"/>
      <c r="E1452" s="45"/>
      <c r="F1452" s="47"/>
      <c r="G1452" s="44"/>
      <c r="H1452" s="45"/>
      <c r="I1452" s="47"/>
      <c r="J1452" s="44"/>
      <c r="K1452" s="45"/>
      <c r="L1452" s="46"/>
    </row>
    <row r="1453" spans="1:12" x14ac:dyDescent="0.2">
      <c r="A1453" s="39"/>
      <c r="B1453" s="34"/>
      <c r="C1453" s="39" t="s">
        <v>124</v>
      </c>
      <c r="D1453" s="7">
        <v>7</v>
      </c>
      <c r="E1453" s="8">
        <v>1</v>
      </c>
      <c r="F1453" s="17">
        <f t="shared" ref="F1453:F1463" si="358">D1453+E1453</f>
        <v>8</v>
      </c>
      <c r="G1453" s="7">
        <v>2</v>
      </c>
      <c r="H1453" s="8">
        <v>3</v>
      </c>
      <c r="I1453" s="17">
        <f t="shared" ref="I1453:I1463" si="359">G1453+H1453</f>
        <v>5</v>
      </c>
      <c r="J1453" s="7">
        <f t="shared" ref="J1453:J1463" si="360">D1453+G1453</f>
        <v>9</v>
      </c>
      <c r="K1453" s="8">
        <f t="shared" ref="K1453:K1463" si="361">E1453+H1453</f>
        <v>4</v>
      </c>
      <c r="L1453" s="9">
        <f t="shared" ref="L1453:L1463" si="362">J1453+K1453</f>
        <v>13</v>
      </c>
    </row>
    <row r="1454" spans="1:12" x14ac:dyDescent="0.2">
      <c r="A1454" s="39"/>
      <c r="B1454" s="34"/>
      <c r="C1454" s="39" t="s">
        <v>3</v>
      </c>
      <c r="D1454" s="7">
        <v>0</v>
      </c>
      <c r="E1454" s="8">
        <v>0</v>
      </c>
      <c r="F1454" s="17">
        <f t="shared" si="358"/>
        <v>0</v>
      </c>
      <c r="G1454" s="7">
        <v>2</v>
      </c>
      <c r="H1454" s="8">
        <v>1</v>
      </c>
      <c r="I1454" s="17">
        <f t="shared" si="359"/>
        <v>3</v>
      </c>
      <c r="J1454" s="7">
        <f t="shared" si="360"/>
        <v>2</v>
      </c>
      <c r="K1454" s="8">
        <f t="shared" si="361"/>
        <v>1</v>
      </c>
      <c r="L1454" s="9">
        <f t="shared" si="362"/>
        <v>3</v>
      </c>
    </row>
    <row r="1455" spans="1:12" x14ac:dyDescent="0.2">
      <c r="A1455" s="39"/>
      <c r="B1455" s="34"/>
      <c r="C1455" s="39" t="s">
        <v>127</v>
      </c>
      <c r="D1455" s="7">
        <v>0</v>
      </c>
      <c r="E1455" s="8">
        <v>0</v>
      </c>
      <c r="F1455" s="17">
        <f t="shared" si="358"/>
        <v>0</v>
      </c>
      <c r="G1455" s="7">
        <v>1</v>
      </c>
      <c r="H1455" s="8">
        <v>0</v>
      </c>
      <c r="I1455" s="17">
        <f t="shared" si="359"/>
        <v>1</v>
      </c>
      <c r="J1455" s="7">
        <f t="shared" si="360"/>
        <v>1</v>
      </c>
      <c r="K1455" s="8">
        <f t="shared" si="361"/>
        <v>0</v>
      </c>
      <c r="L1455" s="9">
        <f t="shared" si="362"/>
        <v>1</v>
      </c>
    </row>
    <row r="1456" spans="1:12" x14ac:dyDescent="0.2">
      <c r="A1456" s="39"/>
      <c r="B1456" s="34"/>
      <c r="C1456" s="39" t="s">
        <v>128</v>
      </c>
      <c r="D1456" s="7">
        <v>0</v>
      </c>
      <c r="E1456" s="8">
        <v>0</v>
      </c>
      <c r="F1456" s="17">
        <f t="shared" si="358"/>
        <v>0</v>
      </c>
      <c r="G1456" s="7">
        <v>0</v>
      </c>
      <c r="H1456" s="8">
        <v>1</v>
      </c>
      <c r="I1456" s="17">
        <f t="shared" si="359"/>
        <v>1</v>
      </c>
      <c r="J1456" s="7">
        <f t="shared" si="360"/>
        <v>0</v>
      </c>
      <c r="K1456" s="8">
        <f t="shared" si="361"/>
        <v>1</v>
      </c>
      <c r="L1456" s="9">
        <f t="shared" si="362"/>
        <v>1</v>
      </c>
    </row>
    <row r="1457" spans="1:12" x14ac:dyDescent="0.2">
      <c r="A1457" s="39"/>
      <c r="B1457" s="34"/>
      <c r="C1457" s="39" t="s">
        <v>692</v>
      </c>
      <c r="D1457" s="7">
        <v>0</v>
      </c>
      <c r="E1457" s="8">
        <v>0</v>
      </c>
      <c r="F1457" s="17">
        <f t="shared" si="358"/>
        <v>0</v>
      </c>
      <c r="G1457" s="7">
        <v>1</v>
      </c>
      <c r="H1457" s="8">
        <v>0</v>
      </c>
      <c r="I1457" s="17">
        <f t="shared" si="359"/>
        <v>1</v>
      </c>
      <c r="J1457" s="7">
        <f t="shared" si="360"/>
        <v>1</v>
      </c>
      <c r="K1457" s="8">
        <f t="shared" si="361"/>
        <v>0</v>
      </c>
      <c r="L1457" s="9">
        <f t="shared" si="362"/>
        <v>1</v>
      </c>
    </row>
    <row r="1458" spans="1:12" x14ac:dyDescent="0.2">
      <c r="A1458" s="39"/>
      <c r="B1458" s="34"/>
      <c r="C1458" s="39" t="s">
        <v>135</v>
      </c>
      <c r="D1458" s="7">
        <v>1</v>
      </c>
      <c r="E1458" s="8">
        <v>0</v>
      </c>
      <c r="F1458" s="17">
        <f t="shared" si="358"/>
        <v>1</v>
      </c>
      <c r="G1458" s="7">
        <v>0</v>
      </c>
      <c r="H1458" s="8">
        <v>0</v>
      </c>
      <c r="I1458" s="17">
        <f t="shared" si="359"/>
        <v>0</v>
      </c>
      <c r="J1458" s="7">
        <f t="shared" si="360"/>
        <v>1</v>
      </c>
      <c r="K1458" s="8">
        <f t="shared" si="361"/>
        <v>0</v>
      </c>
      <c r="L1458" s="9">
        <f t="shared" si="362"/>
        <v>1</v>
      </c>
    </row>
    <row r="1459" spans="1:12" x14ac:dyDescent="0.2">
      <c r="A1459" s="39"/>
      <c r="B1459" s="34"/>
      <c r="C1459" s="39" t="s">
        <v>932</v>
      </c>
      <c r="D1459" s="7">
        <v>0</v>
      </c>
      <c r="E1459" s="8">
        <v>0</v>
      </c>
      <c r="F1459" s="17">
        <f t="shared" si="358"/>
        <v>0</v>
      </c>
      <c r="G1459" s="7">
        <v>0</v>
      </c>
      <c r="H1459" s="8">
        <v>1</v>
      </c>
      <c r="I1459" s="17">
        <f t="shared" si="359"/>
        <v>1</v>
      </c>
      <c r="J1459" s="7">
        <f t="shared" si="360"/>
        <v>0</v>
      </c>
      <c r="K1459" s="8">
        <f t="shared" si="361"/>
        <v>1</v>
      </c>
      <c r="L1459" s="9">
        <f t="shared" si="362"/>
        <v>1</v>
      </c>
    </row>
    <row r="1460" spans="1:12" x14ac:dyDescent="0.2">
      <c r="A1460" s="39"/>
      <c r="B1460" s="34"/>
      <c r="C1460" s="39" t="s">
        <v>136</v>
      </c>
      <c r="D1460" s="7">
        <v>1</v>
      </c>
      <c r="E1460" s="8">
        <v>0</v>
      </c>
      <c r="F1460" s="17">
        <f t="shared" si="358"/>
        <v>1</v>
      </c>
      <c r="G1460" s="7">
        <v>0</v>
      </c>
      <c r="H1460" s="8">
        <v>0</v>
      </c>
      <c r="I1460" s="17">
        <f t="shared" si="359"/>
        <v>0</v>
      </c>
      <c r="J1460" s="7">
        <f t="shared" si="360"/>
        <v>1</v>
      </c>
      <c r="K1460" s="8">
        <f t="shared" si="361"/>
        <v>0</v>
      </c>
      <c r="L1460" s="9">
        <f t="shared" si="362"/>
        <v>1</v>
      </c>
    </row>
    <row r="1461" spans="1:12" x14ac:dyDescent="0.2">
      <c r="A1461" s="39"/>
      <c r="B1461" s="34"/>
      <c r="C1461" s="39" t="s">
        <v>138</v>
      </c>
      <c r="D1461" s="7">
        <v>1</v>
      </c>
      <c r="E1461" s="8">
        <v>0</v>
      </c>
      <c r="F1461" s="17">
        <f t="shared" si="358"/>
        <v>1</v>
      </c>
      <c r="G1461" s="7">
        <v>0</v>
      </c>
      <c r="H1461" s="8">
        <v>0</v>
      </c>
      <c r="I1461" s="17">
        <f t="shared" si="359"/>
        <v>0</v>
      </c>
      <c r="J1461" s="7">
        <f t="shared" si="360"/>
        <v>1</v>
      </c>
      <c r="K1461" s="8">
        <f t="shared" si="361"/>
        <v>0</v>
      </c>
      <c r="L1461" s="9">
        <f t="shared" si="362"/>
        <v>1</v>
      </c>
    </row>
    <row r="1462" spans="1:12" x14ac:dyDescent="0.2">
      <c r="A1462" s="39"/>
      <c r="B1462" s="34"/>
      <c r="C1462" s="39" t="s">
        <v>139</v>
      </c>
      <c r="D1462" s="7">
        <v>1</v>
      </c>
      <c r="E1462" s="8">
        <v>1</v>
      </c>
      <c r="F1462" s="17">
        <f t="shared" si="358"/>
        <v>2</v>
      </c>
      <c r="G1462" s="7">
        <v>2</v>
      </c>
      <c r="H1462" s="8">
        <v>0</v>
      </c>
      <c r="I1462" s="17">
        <f t="shared" si="359"/>
        <v>2</v>
      </c>
      <c r="J1462" s="7">
        <f t="shared" si="360"/>
        <v>3</v>
      </c>
      <c r="K1462" s="8">
        <f t="shared" si="361"/>
        <v>1</v>
      </c>
      <c r="L1462" s="9">
        <f t="shared" si="362"/>
        <v>4</v>
      </c>
    </row>
    <row r="1463" spans="1:12" x14ac:dyDescent="0.2">
      <c r="A1463" s="39"/>
      <c r="B1463" s="34"/>
      <c r="C1463" s="39" t="s">
        <v>150</v>
      </c>
      <c r="D1463" s="7">
        <v>0</v>
      </c>
      <c r="E1463" s="8">
        <v>2</v>
      </c>
      <c r="F1463" s="17">
        <f t="shared" si="358"/>
        <v>2</v>
      </c>
      <c r="G1463" s="7">
        <v>0</v>
      </c>
      <c r="H1463" s="8">
        <v>1</v>
      </c>
      <c r="I1463" s="17">
        <f t="shared" si="359"/>
        <v>1</v>
      </c>
      <c r="J1463" s="7">
        <f t="shared" si="360"/>
        <v>0</v>
      </c>
      <c r="K1463" s="8">
        <f t="shared" si="361"/>
        <v>3</v>
      </c>
      <c r="L1463" s="9">
        <f t="shared" si="362"/>
        <v>3</v>
      </c>
    </row>
    <row r="1464" spans="1:12" x14ac:dyDescent="0.2">
      <c r="A1464" s="39"/>
      <c r="B1464" s="34"/>
      <c r="C1464" s="66" t="s">
        <v>2</v>
      </c>
      <c r="D1464" s="21">
        <f t="shared" ref="D1464:L1464" si="363">SUM(D1452:D1463)</f>
        <v>11</v>
      </c>
      <c r="E1464" s="22">
        <f t="shared" si="363"/>
        <v>4</v>
      </c>
      <c r="F1464" s="67">
        <f t="shared" si="363"/>
        <v>15</v>
      </c>
      <c r="G1464" s="21">
        <f t="shared" si="363"/>
        <v>8</v>
      </c>
      <c r="H1464" s="22">
        <f t="shared" si="363"/>
        <v>7</v>
      </c>
      <c r="I1464" s="67">
        <f t="shared" si="363"/>
        <v>15</v>
      </c>
      <c r="J1464" s="21">
        <f t="shared" si="363"/>
        <v>19</v>
      </c>
      <c r="K1464" s="22">
        <f t="shared" si="363"/>
        <v>11</v>
      </c>
      <c r="L1464" s="23">
        <f t="shared" si="363"/>
        <v>30</v>
      </c>
    </row>
    <row r="1465" spans="1:12" x14ac:dyDescent="0.2">
      <c r="A1465" s="65" t="s">
        <v>215</v>
      </c>
      <c r="B1465" s="42"/>
      <c r="C1465" s="41"/>
      <c r="D1465" s="44"/>
      <c r="E1465" s="45"/>
      <c r="F1465" s="47"/>
      <c r="G1465" s="44"/>
      <c r="H1465" s="45"/>
      <c r="I1465" s="47"/>
      <c r="J1465" s="44"/>
      <c r="K1465" s="45"/>
      <c r="L1465" s="46"/>
    </row>
    <row r="1466" spans="1:12" x14ac:dyDescent="0.2">
      <c r="A1466" s="39"/>
      <c r="B1466" s="34"/>
      <c r="C1466" s="39" t="s">
        <v>124</v>
      </c>
      <c r="D1466" s="7">
        <v>38</v>
      </c>
      <c r="E1466" s="8">
        <v>402</v>
      </c>
      <c r="F1466" s="17">
        <f t="shared" ref="F1466:F1484" si="364">D1466+E1466</f>
        <v>440</v>
      </c>
      <c r="G1466" s="7">
        <v>63</v>
      </c>
      <c r="H1466" s="8">
        <v>230</v>
      </c>
      <c r="I1466" s="17">
        <f t="shared" ref="I1466:I1484" si="365">G1466+H1466</f>
        <v>293</v>
      </c>
      <c r="J1466" s="7">
        <f t="shared" ref="J1466:J1484" si="366">D1466+G1466</f>
        <v>101</v>
      </c>
      <c r="K1466" s="8">
        <f t="shared" ref="K1466:K1484" si="367">E1466+H1466</f>
        <v>632</v>
      </c>
      <c r="L1466" s="9">
        <f t="shared" ref="L1466:L1484" si="368">J1466+K1466</f>
        <v>733</v>
      </c>
    </row>
    <row r="1467" spans="1:12" x14ac:dyDescent="0.2">
      <c r="A1467" s="39"/>
      <c r="B1467" s="34"/>
      <c r="C1467" s="39" t="s">
        <v>3</v>
      </c>
      <c r="D1467" s="7">
        <v>0</v>
      </c>
      <c r="E1467" s="8">
        <v>0</v>
      </c>
      <c r="F1467" s="17">
        <f t="shared" si="364"/>
        <v>0</v>
      </c>
      <c r="G1467" s="7">
        <v>33</v>
      </c>
      <c r="H1467" s="8">
        <v>68</v>
      </c>
      <c r="I1467" s="17">
        <f t="shared" si="365"/>
        <v>101</v>
      </c>
      <c r="J1467" s="7">
        <f t="shared" si="366"/>
        <v>33</v>
      </c>
      <c r="K1467" s="8">
        <f t="shared" si="367"/>
        <v>68</v>
      </c>
      <c r="L1467" s="9">
        <f t="shared" si="368"/>
        <v>101</v>
      </c>
    </row>
    <row r="1468" spans="1:12" x14ac:dyDescent="0.2">
      <c r="A1468" s="39"/>
      <c r="B1468" s="34"/>
      <c r="C1468" s="39" t="s">
        <v>125</v>
      </c>
      <c r="D1468" s="7">
        <v>0</v>
      </c>
      <c r="E1468" s="8">
        <v>0</v>
      </c>
      <c r="F1468" s="17">
        <f t="shared" si="364"/>
        <v>0</v>
      </c>
      <c r="G1468" s="7">
        <v>3</v>
      </c>
      <c r="H1468" s="8">
        <v>27</v>
      </c>
      <c r="I1468" s="17">
        <f t="shared" si="365"/>
        <v>30</v>
      </c>
      <c r="J1468" s="7">
        <f t="shared" si="366"/>
        <v>3</v>
      </c>
      <c r="K1468" s="8">
        <f t="shared" si="367"/>
        <v>27</v>
      </c>
      <c r="L1468" s="9">
        <f t="shared" si="368"/>
        <v>30</v>
      </c>
    </row>
    <row r="1469" spans="1:12" x14ac:dyDescent="0.2">
      <c r="A1469" s="39"/>
      <c r="B1469" s="34"/>
      <c r="C1469" s="39" t="s">
        <v>126</v>
      </c>
      <c r="D1469" s="7">
        <v>0</v>
      </c>
      <c r="E1469" s="8">
        <v>0</v>
      </c>
      <c r="F1469" s="17">
        <f t="shared" si="364"/>
        <v>0</v>
      </c>
      <c r="G1469" s="7">
        <v>1</v>
      </c>
      <c r="H1469" s="8">
        <v>2</v>
      </c>
      <c r="I1469" s="17">
        <f t="shared" si="365"/>
        <v>3</v>
      </c>
      <c r="J1469" s="7">
        <f t="shared" si="366"/>
        <v>1</v>
      </c>
      <c r="K1469" s="8">
        <f t="shared" si="367"/>
        <v>2</v>
      </c>
      <c r="L1469" s="9">
        <f t="shared" si="368"/>
        <v>3</v>
      </c>
    </row>
    <row r="1470" spans="1:12" x14ac:dyDescent="0.2">
      <c r="A1470" s="39"/>
      <c r="B1470" s="34"/>
      <c r="C1470" s="39" t="s">
        <v>127</v>
      </c>
      <c r="D1470" s="7">
        <v>1</v>
      </c>
      <c r="E1470" s="8">
        <v>0</v>
      </c>
      <c r="F1470" s="17">
        <f t="shared" si="364"/>
        <v>1</v>
      </c>
      <c r="G1470" s="7">
        <v>26</v>
      </c>
      <c r="H1470" s="8">
        <v>253</v>
      </c>
      <c r="I1470" s="17">
        <f t="shared" si="365"/>
        <v>279</v>
      </c>
      <c r="J1470" s="7">
        <f t="shared" si="366"/>
        <v>27</v>
      </c>
      <c r="K1470" s="8">
        <f t="shared" si="367"/>
        <v>253</v>
      </c>
      <c r="L1470" s="9">
        <f t="shared" si="368"/>
        <v>280</v>
      </c>
    </row>
    <row r="1471" spans="1:12" x14ac:dyDescent="0.2">
      <c r="A1471" s="39"/>
      <c r="B1471" s="34"/>
      <c r="C1471" s="39" t="s">
        <v>128</v>
      </c>
      <c r="D1471" s="7">
        <v>0</v>
      </c>
      <c r="E1471" s="8">
        <v>0</v>
      </c>
      <c r="F1471" s="17">
        <f t="shared" si="364"/>
        <v>0</v>
      </c>
      <c r="G1471" s="7">
        <v>48</v>
      </c>
      <c r="H1471" s="8">
        <v>177</v>
      </c>
      <c r="I1471" s="17">
        <f t="shared" si="365"/>
        <v>225</v>
      </c>
      <c r="J1471" s="7">
        <f t="shared" si="366"/>
        <v>48</v>
      </c>
      <c r="K1471" s="8">
        <f t="shared" si="367"/>
        <v>177</v>
      </c>
      <c r="L1471" s="9">
        <f t="shared" si="368"/>
        <v>225</v>
      </c>
    </row>
    <row r="1472" spans="1:12" x14ac:dyDescent="0.2">
      <c r="A1472" s="39"/>
      <c r="B1472" s="34"/>
      <c r="C1472" s="39" t="s">
        <v>931</v>
      </c>
      <c r="D1472" s="7">
        <v>0</v>
      </c>
      <c r="E1472" s="8">
        <v>0</v>
      </c>
      <c r="F1472" s="17">
        <f t="shared" si="364"/>
        <v>0</v>
      </c>
      <c r="G1472" s="7">
        <v>2</v>
      </c>
      <c r="H1472" s="8">
        <v>5</v>
      </c>
      <c r="I1472" s="17">
        <f t="shared" si="365"/>
        <v>7</v>
      </c>
      <c r="J1472" s="7">
        <f t="shared" si="366"/>
        <v>2</v>
      </c>
      <c r="K1472" s="8">
        <f t="shared" si="367"/>
        <v>5</v>
      </c>
      <c r="L1472" s="9">
        <f t="shared" si="368"/>
        <v>7</v>
      </c>
    </row>
    <row r="1473" spans="1:12" x14ac:dyDescent="0.2">
      <c r="A1473" s="39"/>
      <c r="B1473" s="34"/>
      <c r="C1473" s="39" t="s">
        <v>131</v>
      </c>
      <c r="D1473" s="7">
        <v>0</v>
      </c>
      <c r="E1473" s="8">
        <v>0</v>
      </c>
      <c r="F1473" s="17">
        <f t="shared" si="364"/>
        <v>0</v>
      </c>
      <c r="G1473" s="7">
        <v>2</v>
      </c>
      <c r="H1473" s="8">
        <v>0</v>
      </c>
      <c r="I1473" s="17">
        <f t="shared" si="365"/>
        <v>2</v>
      </c>
      <c r="J1473" s="7">
        <f t="shared" si="366"/>
        <v>2</v>
      </c>
      <c r="K1473" s="8">
        <f t="shared" si="367"/>
        <v>0</v>
      </c>
      <c r="L1473" s="9">
        <f t="shared" si="368"/>
        <v>2</v>
      </c>
    </row>
    <row r="1474" spans="1:12" x14ac:dyDescent="0.2">
      <c r="A1474" s="39"/>
      <c r="B1474" s="34"/>
      <c r="C1474" s="39" t="s">
        <v>132</v>
      </c>
      <c r="D1474" s="7">
        <v>0</v>
      </c>
      <c r="E1474" s="8">
        <v>0</v>
      </c>
      <c r="F1474" s="17">
        <f t="shared" si="364"/>
        <v>0</v>
      </c>
      <c r="G1474" s="7">
        <v>0</v>
      </c>
      <c r="H1474" s="8">
        <v>1</v>
      </c>
      <c r="I1474" s="17">
        <f t="shared" si="365"/>
        <v>1</v>
      </c>
      <c r="J1474" s="7">
        <f t="shared" si="366"/>
        <v>0</v>
      </c>
      <c r="K1474" s="8">
        <f t="shared" si="367"/>
        <v>1</v>
      </c>
      <c r="L1474" s="9">
        <f t="shared" si="368"/>
        <v>1</v>
      </c>
    </row>
    <row r="1475" spans="1:12" x14ac:dyDescent="0.2">
      <c r="A1475" s="39"/>
      <c r="B1475" s="34"/>
      <c r="C1475" s="39" t="s">
        <v>134</v>
      </c>
      <c r="D1475" s="7">
        <v>0</v>
      </c>
      <c r="E1475" s="8">
        <v>0</v>
      </c>
      <c r="F1475" s="17">
        <f t="shared" si="364"/>
        <v>0</v>
      </c>
      <c r="G1475" s="7">
        <v>0</v>
      </c>
      <c r="H1475" s="8">
        <v>1</v>
      </c>
      <c r="I1475" s="17">
        <f t="shared" si="365"/>
        <v>1</v>
      </c>
      <c r="J1475" s="7">
        <f t="shared" si="366"/>
        <v>0</v>
      </c>
      <c r="K1475" s="8">
        <f t="shared" si="367"/>
        <v>1</v>
      </c>
      <c r="L1475" s="9">
        <f t="shared" si="368"/>
        <v>1</v>
      </c>
    </row>
    <row r="1476" spans="1:12" x14ac:dyDescent="0.2">
      <c r="A1476" s="39"/>
      <c r="B1476" s="34"/>
      <c r="C1476" s="39" t="s">
        <v>135</v>
      </c>
      <c r="D1476" s="7">
        <v>3</v>
      </c>
      <c r="E1476" s="8">
        <v>18</v>
      </c>
      <c r="F1476" s="17">
        <f t="shared" si="364"/>
        <v>21</v>
      </c>
      <c r="G1476" s="7">
        <v>4</v>
      </c>
      <c r="H1476" s="8">
        <v>5</v>
      </c>
      <c r="I1476" s="17">
        <f t="shared" si="365"/>
        <v>9</v>
      </c>
      <c r="J1476" s="7">
        <f t="shared" si="366"/>
        <v>7</v>
      </c>
      <c r="K1476" s="8">
        <f t="shared" si="367"/>
        <v>23</v>
      </c>
      <c r="L1476" s="9">
        <f t="shared" si="368"/>
        <v>30</v>
      </c>
    </row>
    <row r="1477" spans="1:12" x14ac:dyDescent="0.2">
      <c r="A1477" s="39"/>
      <c r="B1477" s="34"/>
      <c r="C1477" s="39" t="s">
        <v>136</v>
      </c>
      <c r="D1477" s="7">
        <v>6</v>
      </c>
      <c r="E1477" s="8">
        <v>8</v>
      </c>
      <c r="F1477" s="17">
        <f t="shared" si="364"/>
        <v>14</v>
      </c>
      <c r="G1477" s="7">
        <v>7</v>
      </c>
      <c r="H1477" s="8">
        <v>3</v>
      </c>
      <c r="I1477" s="17">
        <f t="shared" si="365"/>
        <v>10</v>
      </c>
      <c r="J1477" s="7">
        <f t="shared" si="366"/>
        <v>13</v>
      </c>
      <c r="K1477" s="8">
        <f t="shared" si="367"/>
        <v>11</v>
      </c>
      <c r="L1477" s="9">
        <f t="shared" si="368"/>
        <v>24</v>
      </c>
    </row>
    <row r="1478" spans="1:12" x14ac:dyDescent="0.2">
      <c r="A1478" s="39"/>
      <c r="B1478" s="34"/>
      <c r="C1478" s="39" t="s">
        <v>137</v>
      </c>
      <c r="D1478" s="7">
        <v>6</v>
      </c>
      <c r="E1478" s="8">
        <v>2</v>
      </c>
      <c r="F1478" s="17">
        <f t="shared" si="364"/>
        <v>8</v>
      </c>
      <c r="G1478" s="7">
        <v>15</v>
      </c>
      <c r="H1478" s="8">
        <v>275</v>
      </c>
      <c r="I1478" s="17">
        <f t="shared" si="365"/>
        <v>290</v>
      </c>
      <c r="J1478" s="7">
        <f t="shared" si="366"/>
        <v>21</v>
      </c>
      <c r="K1478" s="8">
        <f t="shared" si="367"/>
        <v>277</v>
      </c>
      <c r="L1478" s="9">
        <f t="shared" si="368"/>
        <v>298</v>
      </c>
    </row>
    <row r="1479" spans="1:12" x14ac:dyDescent="0.2">
      <c r="A1479" s="39"/>
      <c r="B1479" s="34"/>
      <c r="C1479" s="39" t="s">
        <v>138</v>
      </c>
      <c r="D1479" s="7">
        <v>5</v>
      </c>
      <c r="E1479" s="8">
        <v>5</v>
      </c>
      <c r="F1479" s="17">
        <f t="shared" si="364"/>
        <v>10</v>
      </c>
      <c r="G1479" s="7">
        <v>2</v>
      </c>
      <c r="H1479" s="8">
        <v>6</v>
      </c>
      <c r="I1479" s="17">
        <f t="shared" si="365"/>
        <v>8</v>
      </c>
      <c r="J1479" s="7">
        <f t="shared" si="366"/>
        <v>7</v>
      </c>
      <c r="K1479" s="8">
        <f t="shared" si="367"/>
        <v>11</v>
      </c>
      <c r="L1479" s="9">
        <f t="shared" si="368"/>
        <v>18</v>
      </c>
    </row>
    <row r="1480" spans="1:12" x14ac:dyDescent="0.2">
      <c r="A1480" s="39"/>
      <c r="B1480" s="34"/>
      <c r="C1480" s="39" t="s">
        <v>139</v>
      </c>
      <c r="D1480" s="7">
        <v>3</v>
      </c>
      <c r="E1480" s="8">
        <v>11</v>
      </c>
      <c r="F1480" s="17">
        <f t="shared" si="364"/>
        <v>14</v>
      </c>
      <c r="G1480" s="7">
        <v>26</v>
      </c>
      <c r="H1480" s="8">
        <v>61</v>
      </c>
      <c r="I1480" s="17">
        <f t="shared" si="365"/>
        <v>87</v>
      </c>
      <c r="J1480" s="7">
        <f t="shared" si="366"/>
        <v>29</v>
      </c>
      <c r="K1480" s="8">
        <f t="shared" si="367"/>
        <v>72</v>
      </c>
      <c r="L1480" s="9">
        <f t="shared" si="368"/>
        <v>101</v>
      </c>
    </row>
    <row r="1481" spans="1:12" x14ac:dyDescent="0.2">
      <c r="A1481" s="39"/>
      <c r="B1481" s="34"/>
      <c r="C1481" s="39" t="s">
        <v>141</v>
      </c>
      <c r="D1481" s="7">
        <v>0</v>
      </c>
      <c r="E1481" s="8">
        <v>0</v>
      </c>
      <c r="F1481" s="17">
        <f t="shared" si="364"/>
        <v>0</v>
      </c>
      <c r="G1481" s="7">
        <v>4</v>
      </c>
      <c r="H1481" s="8">
        <v>7</v>
      </c>
      <c r="I1481" s="17">
        <f t="shared" si="365"/>
        <v>11</v>
      </c>
      <c r="J1481" s="7">
        <f t="shared" si="366"/>
        <v>4</v>
      </c>
      <c r="K1481" s="8">
        <f t="shared" si="367"/>
        <v>7</v>
      </c>
      <c r="L1481" s="9">
        <f t="shared" si="368"/>
        <v>11</v>
      </c>
    </row>
    <row r="1482" spans="1:12" x14ac:dyDescent="0.2">
      <c r="A1482" s="39"/>
      <c r="B1482" s="34"/>
      <c r="C1482" s="39" t="s">
        <v>142</v>
      </c>
      <c r="D1482" s="7">
        <v>1</v>
      </c>
      <c r="E1482" s="8">
        <v>0</v>
      </c>
      <c r="F1482" s="17">
        <f t="shared" si="364"/>
        <v>1</v>
      </c>
      <c r="G1482" s="7">
        <v>1</v>
      </c>
      <c r="H1482" s="8">
        <v>0</v>
      </c>
      <c r="I1482" s="17">
        <f t="shared" si="365"/>
        <v>1</v>
      </c>
      <c r="J1482" s="7">
        <f t="shared" si="366"/>
        <v>2</v>
      </c>
      <c r="K1482" s="8">
        <f t="shared" si="367"/>
        <v>0</v>
      </c>
      <c r="L1482" s="9">
        <f t="shared" si="368"/>
        <v>2</v>
      </c>
    </row>
    <row r="1483" spans="1:12" x14ac:dyDescent="0.2">
      <c r="A1483" s="39"/>
      <c r="B1483" s="34"/>
      <c r="C1483" s="39" t="s">
        <v>144</v>
      </c>
      <c r="D1483" s="7">
        <v>2</v>
      </c>
      <c r="E1483" s="8">
        <v>0</v>
      </c>
      <c r="F1483" s="17">
        <f t="shared" si="364"/>
        <v>2</v>
      </c>
      <c r="G1483" s="7">
        <v>0</v>
      </c>
      <c r="H1483" s="8">
        <v>4</v>
      </c>
      <c r="I1483" s="17">
        <f t="shared" si="365"/>
        <v>4</v>
      </c>
      <c r="J1483" s="7">
        <f t="shared" si="366"/>
        <v>2</v>
      </c>
      <c r="K1483" s="8">
        <f t="shared" si="367"/>
        <v>4</v>
      </c>
      <c r="L1483" s="9">
        <f t="shared" si="368"/>
        <v>6</v>
      </c>
    </row>
    <row r="1484" spans="1:12" ht="12" thickBot="1" x14ac:dyDescent="0.25">
      <c r="A1484" s="52"/>
      <c r="B1484" s="68"/>
      <c r="C1484" s="52" t="s">
        <v>146</v>
      </c>
      <c r="D1484" s="24">
        <v>1</v>
      </c>
      <c r="E1484" s="25">
        <v>0</v>
      </c>
      <c r="F1484" s="69">
        <f t="shared" si="364"/>
        <v>1</v>
      </c>
      <c r="G1484" s="24">
        <v>0</v>
      </c>
      <c r="H1484" s="25">
        <v>0</v>
      </c>
      <c r="I1484" s="69">
        <f t="shared" si="365"/>
        <v>0</v>
      </c>
      <c r="J1484" s="24">
        <f t="shared" si="366"/>
        <v>1</v>
      </c>
      <c r="K1484" s="25">
        <f t="shared" si="367"/>
        <v>0</v>
      </c>
      <c r="L1484" s="26">
        <f t="shared" si="368"/>
        <v>1</v>
      </c>
    </row>
    <row r="1490" spans="1:12" ht="12" x14ac:dyDescent="0.2">
      <c r="A1490" s="85" t="s">
        <v>109</v>
      </c>
      <c r="B1490" s="85"/>
      <c r="C1490" s="85"/>
      <c r="D1490" s="85"/>
      <c r="E1490" s="85"/>
      <c r="F1490" s="85"/>
      <c r="G1490" s="85"/>
      <c r="H1490" s="85"/>
      <c r="I1490" s="85"/>
      <c r="J1490" s="85"/>
      <c r="K1490" s="85"/>
      <c r="L1490" s="85"/>
    </row>
    <row r="1491" spans="1:12" x14ac:dyDescent="0.2">
      <c r="A1491" s="86" t="s">
        <v>116</v>
      </c>
      <c r="B1491" s="86"/>
      <c r="C1491" s="86"/>
      <c r="D1491" s="86"/>
      <c r="E1491" s="86"/>
      <c r="F1491" s="86"/>
      <c r="G1491" s="86"/>
      <c r="H1491" s="86"/>
      <c r="I1491" s="86"/>
      <c r="J1491" s="86"/>
      <c r="K1491" s="86"/>
      <c r="L1491" s="86"/>
    </row>
    <row r="1492" spans="1:12" x14ac:dyDescent="0.2">
      <c r="A1492" s="86" t="s">
        <v>1066</v>
      </c>
      <c r="B1492" s="86"/>
      <c r="C1492" s="86"/>
      <c r="D1492" s="86"/>
      <c r="E1492" s="86"/>
      <c r="F1492" s="86"/>
      <c r="G1492" s="86"/>
      <c r="H1492" s="86"/>
      <c r="I1492" s="86"/>
      <c r="J1492" s="86"/>
      <c r="K1492" s="86"/>
      <c r="L1492" s="86"/>
    </row>
    <row r="1493" spans="1:12" ht="12" thickBot="1" x14ac:dyDescent="0.25"/>
    <row r="1494" spans="1:12" x14ac:dyDescent="0.2">
      <c r="A1494" s="113" t="s">
        <v>41</v>
      </c>
      <c r="B1494" s="149"/>
      <c r="C1494" s="151" t="s">
        <v>43</v>
      </c>
      <c r="D1494" s="117" t="s">
        <v>355</v>
      </c>
      <c r="E1494" s="118"/>
      <c r="F1494" s="119"/>
      <c r="G1494" s="117" t="s">
        <v>42</v>
      </c>
      <c r="H1494" s="118"/>
      <c r="I1494" s="119"/>
      <c r="J1494" s="117" t="s">
        <v>2</v>
      </c>
      <c r="K1494" s="118"/>
      <c r="L1494" s="119"/>
    </row>
    <row r="1495" spans="1:12" ht="12" thickBot="1" x14ac:dyDescent="0.25">
      <c r="A1495" s="115"/>
      <c r="B1495" s="150"/>
      <c r="C1495" s="152"/>
      <c r="D1495" s="153"/>
      <c r="E1495" s="154"/>
      <c r="F1495" s="155"/>
      <c r="G1495" s="153"/>
      <c r="H1495" s="154"/>
      <c r="I1495" s="155"/>
      <c r="J1495" s="153"/>
      <c r="K1495" s="154"/>
      <c r="L1495" s="155"/>
    </row>
    <row r="1496" spans="1:12" x14ac:dyDescent="0.2">
      <c r="A1496" s="115"/>
      <c r="B1496" s="150"/>
      <c r="C1496" s="152"/>
      <c r="D1496" s="161" t="s">
        <v>44</v>
      </c>
      <c r="E1496" s="157" t="s">
        <v>45</v>
      </c>
      <c r="F1496" s="159" t="s">
        <v>2</v>
      </c>
      <c r="G1496" s="161" t="s">
        <v>44</v>
      </c>
      <c r="H1496" s="157" t="s">
        <v>45</v>
      </c>
      <c r="I1496" s="159" t="s">
        <v>2</v>
      </c>
      <c r="J1496" s="156" t="s">
        <v>44</v>
      </c>
      <c r="K1496" s="157" t="s">
        <v>45</v>
      </c>
      <c r="L1496" s="159" t="s">
        <v>2</v>
      </c>
    </row>
    <row r="1497" spans="1:12" ht="12" thickBot="1" x14ac:dyDescent="0.25">
      <c r="A1497" s="115"/>
      <c r="B1497" s="150"/>
      <c r="C1497" s="152"/>
      <c r="D1497" s="162"/>
      <c r="E1497" s="158"/>
      <c r="F1497" s="160"/>
      <c r="G1497" s="162"/>
      <c r="H1497" s="158"/>
      <c r="I1497" s="160"/>
      <c r="J1497" s="136"/>
      <c r="K1497" s="158"/>
      <c r="L1497" s="160"/>
    </row>
    <row r="1498" spans="1:12" x14ac:dyDescent="0.2">
      <c r="A1498" s="35"/>
      <c r="B1498" s="36"/>
      <c r="C1498" s="35" t="s">
        <v>147</v>
      </c>
      <c r="D1498" s="3">
        <v>3</v>
      </c>
      <c r="E1498" s="4">
        <v>1</v>
      </c>
      <c r="F1498" s="18">
        <f t="shared" ref="F1498:F1503" si="369">D1498+E1498</f>
        <v>4</v>
      </c>
      <c r="G1498" s="3">
        <v>0</v>
      </c>
      <c r="H1498" s="4">
        <v>0</v>
      </c>
      <c r="I1498" s="18">
        <f t="shared" ref="I1498:I1503" si="370">G1498+H1498</f>
        <v>0</v>
      </c>
      <c r="J1498" s="3">
        <f t="shared" ref="J1498:K1503" si="371">D1498+G1498</f>
        <v>3</v>
      </c>
      <c r="K1498" s="4">
        <f t="shared" si="371"/>
        <v>1</v>
      </c>
      <c r="L1498" s="5">
        <f t="shared" ref="L1498:L1503" si="372">J1498+K1498</f>
        <v>4</v>
      </c>
    </row>
    <row r="1499" spans="1:12" x14ac:dyDescent="0.2">
      <c r="A1499" s="39"/>
      <c r="B1499" s="34"/>
      <c r="C1499" s="39" t="s">
        <v>148</v>
      </c>
      <c r="D1499" s="7">
        <v>2</v>
      </c>
      <c r="E1499" s="8">
        <v>3</v>
      </c>
      <c r="F1499" s="17">
        <f t="shared" si="369"/>
        <v>5</v>
      </c>
      <c r="G1499" s="7">
        <v>0</v>
      </c>
      <c r="H1499" s="8">
        <v>0</v>
      </c>
      <c r="I1499" s="17">
        <f t="shared" si="370"/>
        <v>0</v>
      </c>
      <c r="J1499" s="7">
        <f t="shared" si="371"/>
        <v>2</v>
      </c>
      <c r="K1499" s="8">
        <f t="shared" si="371"/>
        <v>3</v>
      </c>
      <c r="L1499" s="9">
        <f t="shared" si="372"/>
        <v>5</v>
      </c>
    </row>
    <row r="1500" spans="1:12" x14ac:dyDescent="0.2">
      <c r="A1500" s="39"/>
      <c r="B1500" s="34"/>
      <c r="C1500" s="39" t="s">
        <v>149</v>
      </c>
      <c r="D1500" s="7">
        <v>0</v>
      </c>
      <c r="E1500" s="8">
        <v>4</v>
      </c>
      <c r="F1500" s="17">
        <f t="shared" si="369"/>
        <v>4</v>
      </c>
      <c r="G1500" s="7">
        <v>0</v>
      </c>
      <c r="H1500" s="8">
        <v>0</v>
      </c>
      <c r="I1500" s="17">
        <f t="shared" si="370"/>
        <v>0</v>
      </c>
      <c r="J1500" s="7">
        <f t="shared" si="371"/>
        <v>0</v>
      </c>
      <c r="K1500" s="8">
        <f t="shared" si="371"/>
        <v>4</v>
      </c>
      <c r="L1500" s="9">
        <f t="shared" si="372"/>
        <v>4</v>
      </c>
    </row>
    <row r="1501" spans="1:12" x14ac:dyDescent="0.2">
      <c r="A1501" s="39"/>
      <c r="B1501" s="34"/>
      <c r="C1501" s="39" t="s">
        <v>150</v>
      </c>
      <c r="D1501" s="7">
        <v>7</v>
      </c>
      <c r="E1501" s="8">
        <v>3</v>
      </c>
      <c r="F1501" s="17">
        <f t="shared" si="369"/>
        <v>10</v>
      </c>
      <c r="G1501" s="7">
        <v>0</v>
      </c>
      <c r="H1501" s="8">
        <v>0</v>
      </c>
      <c r="I1501" s="17">
        <f t="shared" si="370"/>
        <v>0</v>
      </c>
      <c r="J1501" s="7">
        <f t="shared" si="371"/>
        <v>7</v>
      </c>
      <c r="K1501" s="8">
        <f t="shared" si="371"/>
        <v>3</v>
      </c>
      <c r="L1501" s="9">
        <f t="shared" si="372"/>
        <v>10</v>
      </c>
    </row>
    <row r="1502" spans="1:12" x14ac:dyDescent="0.2">
      <c r="A1502" s="39"/>
      <c r="B1502" s="34"/>
      <c r="C1502" s="39" t="s">
        <v>934</v>
      </c>
      <c r="D1502" s="7">
        <v>0</v>
      </c>
      <c r="E1502" s="8">
        <v>0</v>
      </c>
      <c r="F1502" s="17">
        <f t="shared" si="369"/>
        <v>0</v>
      </c>
      <c r="G1502" s="7">
        <v>0</v>
      </c>
      <c r="H1502" s="8">
        <v>1</v>
      </c>
      <c r="I1502" s="17">
        <f t="shared" si="370"/>
        <v>1</v>
      </c>
      <c r="J1502" s="7">
        <f t="shared" si="371"/>
        <v>0</v>
      </c>
      <c r="K1502" s="8">
        <f t="shared" si="371"/>
        <v>1</v>
      </c>
      <c r="L1502" s="9">
        <f t="shared" si="372"/>
        <v>1</v>
      </c>
    </row>
    <row r="1503" spans="1:12" x14ac:dyDescent="0.2">
      <c r="A1503" s="39"/>
      <c r="B1503" s="34"/>
      <c r="C1503" s="39" t="s">
        <v>935</v>
      </c>
      <c r="D1503" s="7">
        <v>0</v>
      </c>
      <c r="E1503" s="8">
        <v>0</v>
      </c>
      <c r="F1503" s="17">
        <f t="shared" si="369"/>
        <v>0</v>
      </c>
      <c r="G1503" s="7">
        <v>3</v>
      </c>
      <c r="H1503" s="8">
        <v>0</v>
      </c>
      <c r="I1503" s="17">
        <f t="shared" si="370"/>
        <v>3</v>
      </c>
      <c r="J1503" s="7">
        <f t="shared" si="371"/>
        <v>3</v>
      </c>
      <c r="K1503" s="8">
        <f t="shared" si="371"/>
        <v>0</v>
      </c>
      <c r="L1503" s="9">
        <f t="shared" si="372"/>
        <v>3</v>
      </c>
    </row>
    <row r="1504" spans="1:12" x14ac:dyDescent="0.2">
      <c r="A1504" s="39"/>
      <c r="B1504" s="34"/>
      <c r="C1504" s="66" t="s">
        <v>2</v>
      </c>
      <c r="D1504" s="21">
        <f t="shared" ref="D1504:L1504" si="373">SUM(D1465:D1503)</f>
        <v>78</v>
      </c>
      <c r="E1504" s="22">
        <f t="shared" si="373"/>
        <v>457</v>
      </c>
      <c r="F1504" s="67">
        <f t="shared" si="373"/>
        <v>535</v>
      </c>
      <c r="G1504" s="21">
        <f t="shared" si="373"/>
        <v>240</v>
      </c>
      <c r="H1504" s="22">
        <f t="shared" si="373"/>
        <v>1126</v>
      </c>
      <c r="I1504" s="67">
        <f t="shared" si="373"/>
        <v>1366</v>
      </c>
      <c r="J1504" s="21">
        <f t="shared" si="373"/>
        <v>318</v>
      </c>
      <c r="K1504" s="22">
        <f t="shared" si="373"/>
        <v>1583</v>
      </c>
      <c r="L1504" s="23">
        <f t="shared" si="373"/>
        <v>1901</v>
      </c>
    </row>
    <row r="1505" spans="1:12" x14ac:dyDescent="0.2">
      <c r="A1505" s="65" t="s">
        <v>0</v>
      </c>
      <c r="B1505" s="42"/>
      <c r="C1505" s="41"/>
      <c r="D1505" s="44"/>
      <c r="E1505" s="45"/>
      <c r="F1505" s="47"/>
      <c r="G1505" s="44"/>
      <c r="H1505" s="45"/>
      <c r="I1505" s="47"/>
      <c r="J1505" s="44"/>
      <c r="K1505" s="45"/>
      <c r="L1505" s="46"/>
    </row>
    <row r="1506" spans="1:12" x14ac:dyDescent="0.2">
      <c r="A1506" s="39"/>
      <c r="B1506" s="34"/>
      <c r="C1506" s="39" t="s">
        <v>124</v>
      </c>
      <c r="D1506" s="7">
        <v>1</v>
      </c>
      <c r="E1506" s="8">
        <v>0</v>
      </c>
      <c r="F1506" s="17">
        <f>D1506+E1506</f>
        <v>1</v>
      </c>
      <c r="G1506" s="7">
        <v>0</v>
      </c>
      <c r="H1506" s="8">
        <v>0</v>
      </c>
      <c r="I1506" s="17">
        <f>G1506+H1506</f>
        <v>0</v>
      </c>
      <c r="J1506" s="7">
        <f t="shared" ref="J1506:K1508" si="374">D1506+G1506</f>
        <v>1</v>
      </c>
      <c r="K1506" s="8">
        <f t="shared" si="374"/>
        <v>0</v>
      </c>
      <c r="L1506" s="9">
        <f>J1506+K1506</f>
        <v>1</v>
      </c>
    </row>
    <row r="1507" spans="1:12" x14ac:dyDescent="0.2">
      <c r="A1507" s="39"/>
      <c r="B1507" s="34"/>
      <c r="C1507" s="39" t="s">
        <v>125</v>
      </c>
      <c r="D1507" s="7">
        <v>0</v>
      </c>
      <c r="E1507" s="8">
        <v>0</v>
      </c>
      <c r="F1507" s="17">
        <f>D1507+E1507</f>
        <v>0</v>
      </c>
      <c r="G1507" s="7">
        <v>0</v>
      </c>
      <c r="H1507" s="8">
        <v>1</v>
      </c>
      <c r="I1507" s="17">
        <f>G1507+H1507</f>
        <v>1</v>
      </c>
      <c r="J1507" s="7">
        <f t="shared" si="374"/>
        <v>0</v>
      </c>
      <c r="K1507" s="8">
        <f t="shared" si="374"/>
        <v>1</v>
      </c>
      <c r="L1507" s="9">
        <f>J1507+K1507</f>
        <v>1</v>
      </c>
    </row>
    <row r="1508" spans="1:12" x14ac:dyDescent="0.2">
      <c r="A1508" s="39"/>
      <c r="B1508" s="34"/>
      <c r="C1508" s="39" t="s">
        <v>139</v>
      </c>
      <c r="D1508" s="7">
        <v>0</v>
      </c>
      <c r="E1508" s="8">
        <v>0</v>
      </c>
      <c r="F1508" s="17">
        <f>D1508+E1508</f>
        <v>0</v>
      </c>
      <c r="G1508" s="7">
        <v>0</v>
      </c>
      <c r="H1508" s="8">
        <v>1</v>
      </c>
      <c r="I1508" s="17">
        <f>G1508+H1508</f>
        <v>1</v>
      </c>
      <c r="J1508" s="7">
        <f t="shared" si="374"/>
        <v>0</v>
      </c>
      <c r="K1508" s="8">
        <f t="shared" si="374"/>
        <v>1</v>
      </c>
      <c r="L1508" s="9">
        <f>J1508+K1508</f>
        <v>1</v>
      </c>
    </row>
    <row r="1509" spans="1:12" x14ac:dyDescent="0.2">
      <c r="A1509" s="39"/>
      <c r="B1509" s="34"/>
      <c r="C1509" s="66" t="s">
        <v>2</v>
      </c>
      <c r="D1509" s="21">
        <f t="shared" ref="D1509:L1509" si="375">SUM(D1505:D1508)</f>
        <v>1</v>
      </c>
      <c r="E1509" s="22">
        <f t="shared" si="375"/>
        <v>0</v>
      </c>
      <c r="F1509" s="67">
        <f t="shared" si="375"/>
        <v>1</v>
      </c>
      <c r="G1509" s="21">
        <f t="shared" si="375"/>
        <v>0</v>
      </c>
      <c r="H1509" s="22">
        <f t="shared" si="375"/>
        <v>2</v>
      </c>
      <c r="I1509" s="67">
        <f t="shared" si="375"/>
        <v>2</v>
      </c>
      <c r="J1509" s="21">
        <f t="shared" si="375"/>
        <v>1</v>
      </c>
      <c r="K1509" s="22">
        <f t="shared" si="375"/>
        <v>2</v>
      </c>
      <c r="L1509" s="23">
        <f t="shared" si="375"/>
        <v>3</v>
      </c>
    </row>
    <row r="1510" spans="1:12" x14ac:dyDescent="0.2">
      <c r="A1510" s="65" t="s">
        <v>216</v>
      </c>
      <c r="B1510" s="42"/>
      <c r="C1510" s="41"/>
      <c r="D1510" s="44"/>
      <c r="E1510" s="45"/>
      <c r="F1510" s="47"/>
      <c r="G1510" s="44"/>
      <c r="H1510" s="45"/>
      <c r="I1510" s="47"/>
      <c r="J1510" s="44"/>
      <c r="K1510" s="45"/>
      <c r="L1510" s="46"/>
    </row>
    <row r="1511" spans="1:12" x14ac:dyDescent="0.2">
      <c r="A1511" s="39"/>
      <c r="B1511" s="34"/>
      <c r="C1511" s="39" t="s">
        <v>124</v>
      </c>
      <c r="D1511" s="7">
        <v>11</v>
      </c>
      <c r="E1511" s="8">
        <v>32</v>
      </c>
      <c r="F1511" s="17">
        <f t="shared" ref="F1511:F1524" si="376">D1511+E1511</f>
        <v>43</v>
      </c>
      <c r="G1511" s="7">
        <v>9</v>
      </c>
      <c r="H1511" s="8">
        <v>40</v>
      </c>
      <c r="I1511" s="17">
        <f t="shared" ref="I1511:I1524" si="377">G1511+H1511</f>
        <v>49</v>
      </c>
      <c r="J1511" s="7">
        <f t="shared" ref="J1511:J1524" si="378">D1511+G1511</f>
        <v>20</v>
      </c>
      <c r="K1511" s="8">
        <f t="shared" ref="K1511:K1524" si="379">E1511+H1511</f>
        <v>72</v>
      </c>
      <c r="L1511" s="9">
        <f t="shared" ref="L1511:L1524" si="380">J1511+K1511</f>
        <v>92</v>
      </c>
    </row>
    <row r="1512" spans="1:12" x14ac:dyDescent="0.2">
      <c r="A1512" s="39"/>
      <c r="B1512" s="34"/>
      <c r="C1512" s="39" t="s">
        <v>3</v>
      </c>
      <c r="D1512" s="7">
        <v>0</v>
      </c>
      <c r="E1512" s="8">
        <v>0</v>
      </c>
      <c r="F1512" s="17">
        <f t="shared" si="376"/>
        <v>0</v>
      </c>
      <c r="G1512" s="7">
        <v>4</v>
      </c>
      <c r="H1512" s="8">
        <v>37</v>
      </c>
      <c r="I1512" s="17">
        <f t="shared" si="377"/>
        <v>41</v>
      </c>
      <c r="J1512" s="7">
        <f t="shared" si="378"/>
        <v>4</v>
      </c>
      <c r="K1512" s="8">
        <f t="shared" si="379"/>
        <v>37</v>
      </c>
      <c r="L1512" s="9">
        <f t="shared" si="380"/>
        <v>41</v>
      </c>
    </row>
    <row r="1513" spans="1:12" x14ac:dyDescent="0.2">
      <c r="A1513" s="39"/>
      <c r="B1513" s="34"/>
      <c r="C1513" s="39" t="s">
        <v>125</v>
      </c>
      <c r="D1513" s="7">
        <v>0</v>
      </c>
      <c r="E1513" s="8">
        <v>0</v>
      </c>
      <c r="F1513" s="17">
        <f t="shared" si="376"/>
        <v>0</v>
      </c>
      <c r="G1513" s="7">
        <v>4</v>
      </c>
      <c r="H1513" s="8">
        <v>9</v>
      </c>
      <c r="I1513" s="17">
        <f t="shared" si="377"/>
        <v>13</v>
      </c>
      <c r="J1513" s="7">
        <f t="shared" si="378"/>
        <v>4</v>
      </c>
      <c r="K1513" s="8">
        <f t="shared" si="379"/>
        <v>9</v>
      </c>
      <c r="L1513" s="9">
        <f t="shared" si="380"/>
        <v>13</v>
      </c>
    </row>
    <row r="1514" spans="1:12" x14ac:dyDescent="0.2">
      <c r="A1514" s="39"/>
      <c r="B1514" s="34"/>
      <c r="C1514" s="39" t="s">
        <v>128</v>
      </c>
      <c r="D1514" s="7">
        <v>0</v>
      </c>
      <c r="E1514" s="8">
        <v>0</v>
      </c>
      <c r="F1514" s="17">
        <f t="shared" si="376"/>
        <v>0</v>
      </c>
      <c r="G1514" s="7">
        <v>1</v>
      </c>
      <c r="H1514" s="8">
        <v>18</v>
      </c>
      <c r="I1514" s="17">
        <f t="shared" si="377"/>
        <v>19</v>
      </c>
      <c r="J1514" s="7">
        <f t="shared" si="378"/>
        <v>1</v>
      </c>
      <c r="K1514" s="8">
        <f t="shared" si="379"/>
        <v>18</v>
      </c>
      <c r="L1514" s="9">
        <f t="shared" si="380"/>
        <v>19</v>
      </c>
    </row>
    <row r="1515" spans="1:12" x14ac:dyDescent="0.2">
      <c r="A1515" s="39"/>
      <c r="B1515" s="34"/>
      <c r="C1515" s="39" t="s">
        <v>931</v>
      </c>
      <c r="D1515" s="7">
        <v>0</v>
      </c>
      <c r="E1515" s="8">
        <v>0</v>
      </c>
      <c r="F1515" s="17">
        <f t="shared" si="376"/>
        <v>0</v>
      </c>
      <c r="G1515" s="7">
        <v>0</v>
      </c>
      <c r="H1515" s="8">
        <v>10</v>
      </c>
      <c r="I1515" s="17">
        <f t="shared" si="377"/>
        <v>10</v>
      </c>
      <c r="J1515" s="7">
        <f t="shared" si="378"/>
        <v>0</v>
      </c>
      <c r="K1515" s="8">
        <f t="shared" si="379"/>
        <v>10</v>
      </c>
      <c r="L1515" s="9">
        <f t="shared" si="380"/>
        <v>10</v>
      </c>
    </row>
    <row r="1516" spans="1:12" x14ac:dyDescent="0.2">
      <c r="A1516" s="39"/>
      <c r="B1516" s="34"/>
      <c r="C1516" s="39" t="s">
        <v>132</v>
      </c>
      <c r="D1516" s="7">
        <v>0</v>
      </c>
      <c r="E1516" s="8">
        <v>0</v>
      </c>
      <c r="F1516" s="17">
        <f t="shared" si="376"/>
        <v>0</v>
      </c>
      <c r="G1516" s="7">
        <v>0</v>
      </c>
      <c r="H1516" s="8">
        <v>1</v>
      </c>
      <c r="I1516" s="17">
        <f t="shared" si="377"/>
        <v>1</v>
      </c>
      <c r="J1516" s="7">
        <f t="shared" si="378"/>
        <v>0</v>
      </c>
      <c r="K1516" s="8">
        <f t="shared" si="379"/>
        <v>1</v>
      </c>
      <c r="L1516" s="9">
        <f t="shared" si="380"/>
        <v>1</v>
      </c>
    </row>
    <row r="1517" spans="1:12" x14ac:dyDescent="0.2">
      <c r="A1517" s="39"/>
      <c r="B1517" s="34"/>
      <c r="C1517" s="39" t="s">
        <v>135</v>
      </c>
      <c r="D1517" s="7">
        <v>2</v>
      </c>
      <c r="E1517" s="8">
        <v>5</v>
      </c>
      <c r="F1517" s="17">
        <f t="shared" si="376"/>
        <v>7</v>
      </c>
      <c r="G1517" s="7">
        <v>0</v>
      </c>
      <c r="H1517" s="8">
        <v>1</v>
      </c>
      <c r="I1517" s="17">
        <f t="shared" si="377"/>
        <v>1</v>
      </c>
      <c r="J1517" s="7">
        <f t="shared" si="378"/>
        <v>2</v>
      </c>
      <c r="K1517" s="8">
        <f t="shared" si="379"/>
        <v>6</v>
      </c>
      <c r="L1517" s="9">
        <f t="shared" si="380"/>
        <v>8</v>
      </c>
    </row>
    <row r="1518" spans="1:12" x14ac:dyDescent="0.2">
      <c r="A1518" s="39"/>
      <c r="B1518" s="34"/>
      <c r="C1518" s="39" t="s">
        <v>136</v>
      </c>
      <c r="D1518" s="7">
        <v>1</v>
      </c>
      <c r="E1518" s="8">
        <v>0</v>
      </c>
      <c r="F1518" s="17">
        <f t="shared" si="376"/>
        <v>1</v>
      </c>
      <c r="G1518" s="7">
        <v>0</v>
      </c>
      <c r="H1518" s="8">
        <v>0</v>
      </c>
      <c r="I1518" s="17">
        <f t="shared" si="377"/>
        <v>0</v>
      </c>
      <c r="J1518" s="7">
        <f t="shared" si="378"/>
        <v>1</v>
      </c>
      <c r="K1518" s="8">
        <f t="shared" si="379"/>
        <v>0</v>
      </c>
      <c r="L1518" s="9">
        <f t="shared" si="380"/>
        <v>1</v>
      </c>
    </row>
    <row r="1519" spans="1:12" x14ac:dyDescent="0.2">
      <c r="A1519" s="39"/>
      <c r="B1519" s="34"/>
      <c r="C1519" s="39" t="s">
        <v>137</v>
      </c>
      <c r="D1519" s="7">
        <v>0</v>
      </c>
      <c r="E1519" s="8">
        <v>0</v>
      </c>
      <c r="F1519" s="17">
        <f t="shared" si="376"/>
        <v>0</v>
      </c>
      <c r="G1519" s="7">
        <v>3</v>
      </c>
      <c r="H1519" s="8">
        <v>0</v>
      </c>
      <c r="I1519" s="17">
        <f t="shared" si="377"/>
        <v>3</v>
      </c>
      <c r="J1519" s="7">
        <f t="shared" si="378"/>
        <v>3</v>
      </c>
      <c r="K1519" s="8">
        <f t="shared" si="379"/>
        <v>0</v>
      </c>
      <c r="L1519" s="9">
        <f t="shared" si="380"/>
        <v>3</v>
      </c>
    </row>
    <row r="1520" spans="1:12" x14ac:dyDescent="0.2">
      <c r="A1520" s="39"/>
      <c r="B1520" s="34"/>
      <c r="C1520" s="39" t="s">
        <v>138</v>
      </c>
      <c r="D1520" s="7">
        <v>1</v>
      </c>
      <c r="E1520" s="8">
        <v>0</v>
      </c>
      <c r="F1520" s="17">
        <f t="shared" si="376"/>
        <v>1</v>
      </c>
      <c r="G1520" s="7">
        <v>1</v>
      </c>
      <c r="H1520" s="8">
        <v>0</v>
      </c>
      <c r="I1520" s="17">
        <f t="shared" si="377"/>
        <v>1</v>
      </c>
      <c r="J1520" s="7">
        <f t="shared" si="378"/>
        <v>2</v>
      </c>
      <c r="K1520" s="8">
        <f t="shared" si="379"/>
        <v>0</v>
      </c>
      <c r="L1520" s="9">
        <f t="shared" si="380"/>
        <v>2</v>
      </c>
    </row>
    <row r="1521" spans="1:12" x14ac:dyDescent="0.2">
      <c r="A1521" s="39"/>
      <c r="B1521" s="34"/>
      <c r="C1521" s="39" t="s">
        <v>139</v>
      </c>
      <c r="D1521" s="7">
        <v>1</v>
      </c>
      <c r="E1521" s="8">
        <v>10</v>
      </c>
      <c r="F1521" s="17">
        <f t="shared" si="376"/>
        <v>11</v>
      </c>
      <c r="G1521" s="7">
        <v>1</v>
      </c>
      <c r="H1521" s="8">
        <v>10</v>
      </c>
      <c r="I1521" s="17">
        <f t="shared" si="377"/>
        <v>11</v>
      </c>
      <c r="J1521" s="7">
        <f t="shared" si="378"/>
        <v>2</v>
      </c>
      <c r="K1521" s="8">
        <f t="shared" si="379"/>
        <v>20</v>
      </c>
      <c r="L1521" s="9">
        <f t="shared" si="380"/>
        <v>22</v>
      </c>
    </row>
    <row r="1522" spans="1:12" x14ac:dyDescent="0.2">
      <c r="A1522" s="39"/>
      <c r="B1522" s="34"/>
      <c r="C1522" s="39" t="s">
        <v>141</v>
      </c>
      <c r="D1522" s="7">
        <v>0</v>
      </c>
      <c r="E1522" s="8">
        <v>0</v>
      </c>
      <c r="F1522" s="17">
        <f t="shared" si="376"/>
        <v>0</v>
      </c>
      <c r="G1522" s="7">
        <v>0</v>
      </c>
      <c r="H1522" s="8">
        <v>2</v>
      </c>
      <c r="I1522" s="17">
        <f t="shared" si="377"/>
        <v>2</v>
      </c>
      <c r="J1522" s="7">
        <f t="shared" si="378"/>
        <v>0</v>
      </c>
      <c r="K1522" s="8">
        <f t="shared" si="379"/>
        <v>2</v>
      </c>
      <c r="L1522" s="9">
        <f t="shared" si="380"/>
        <v>2</v>
      </c>
    </row>
    <row r="1523" spans="1:12" x14ac:dyDescent="0.2">
      <c r="A1523" s="39"/>
      <c r="B1523" s="34"/>
      <c r="C1523" s="39" t="s">
        <v>144</v>
      </c>
      <c r="D1523" s="7">
        <v>0</v>
      </c>
      <c r="E1523" s="8">
        <v>0</v>
      </c>
      <c r="F1523" s="17">
        <f t="shared" si="376"/>
        <v>0</v>
      </c>
      <c r="G1523" s="7">
        <v>1</v>
      </c>
      <c r="H1523" s="8">
        <v>0</v>
      </c>
      <c r="I1523" s="17">
        <f t="shared" si="377"/>
        <v>1</v>
      </c>
      <c r="J1523" s="7">
        <f t="shared" si="378"/>
        <v>1</v>
      </c>
      <c r="K1523" s="8">
        <f t="shared" si="379"/>
        <v>0</v>
      </c>
      <c r="L1523" s="9">
        <f t="shared" si="380"/>
        <v>1</v>
      </c>
    </row>
    <row r="1524" spans="1:12" x14ac:dyDescent="0.2">
      <c r="A1524" s="39"/>
      <c r="B1524" s="34"/>
      <c r="C1524" s="39" t="s">
        <v>149</v>
      </c>
      <c r="D1524" s="7">
        <v>1</v>
      </c>
      <c r="E1524" s="8">
        <v>0</v>
      </c>
      <c r="F1524" s="17">
        <f t="shared" si="376"/>
        <v>1</v>
      </c>
      <c r="G1524" s="7">
        <v>0</v>
      </c>
      <c r="H1524" s="8">
        <v>0</v>
      </c>
      <c r="I1524" s="17">
        <f t="shared" si="377"/>
        <v>0</v>
      </c>
      <c r="J1524" s="7">
        <f t="shared" si="378"/>
        <v>1</v>
      </c>
      <c r="K1524" s="8">
        <f t="shared" si="379"/>
        <v>0</v>
      </c>
      <c r="L1524" s="9">
        <f t="shared" si="380"/>
        <v>1</v>
      </c>
    </row>
    <row r="1525" spans="1:12" x14ac:dyDescent="0.2">
      <c r="A1525" s="39"/>
      <c r="B1525" s="34"/>
      <c r="C1525" s="66" t="s">
        <v>2</v>
      </c>
      <c r="D1525" s="21">
        <f t="shared" ref="D1525:L1525" si="381">SUM(D1510:D1524)</f>
        <v>17</v>
      </c>
      <c r="E1525" s="22">
        <f t="shared" si="381"/>
        <v>47</v>
      </c>
      <c r="F1525" s="67">
        <f t="shared" si="381"/>
        <v>64</v>
      </c>
      <c r="G1525" s="21">
        <f t="shared" si="381"/>
        <v>24</v>
      </c>
      <c r="H1525" s="22">
        <f t="shared" si="381"/>
        <v>128</v>
      </c>
      <c r="I1525" s="67">
        <f t="shared" si="381"/>
        <v>152</v>
      </c>
      <c r="J1525" s="21">
        <f t="shared" si="381"/>
        <v>41</v>
      </c>
      <c r="K1525" s="22">
        <f t="shared" si="381"/>
        <v>175</v>
      </c>
      <c r="L1525" s="23">
        <f t="shared" si="381"/>
        <v>216</v>
      </c>
    </row>
    <row r="1526" spans="1:12" x14ac:dyDescent="0.2">
      <c r="A1526" s="65" t="s">
        <v>217</v>
      </c>
      <c r="B1526" s="42"/>
      <c r="C1526" s="41"/>
      <c r="D1526" s="44"/>
      <c r="E1526" s="45"/>
      <c r="F1526" s="47"/>
      <c r="G1526" s="44"/>
      <c r="H1526" s="45"/>
      <c r="I1526" s="47"/>
      <c r="J1526" s="44"/>
      <c r="K1526" s="45"/>
      <c r="L1526" s="46"/>
    </row>
    <row r="1527" spans="1:12" x14ac:dyDescent="0.2">
      <c r="A1527" s="39"/>
      <c r="B1527" s="34"/>
      <c r="C1527" s="39" t="s">
        <v>124</v>
      </c>
      <c r="D1527" s="7">
        <v>27</v>
      </c>
      <c r="E1527" s="8">
        <v>13</v>
      </c>
      <c r="F1527" s="17">
        <f t="shared" ref="F1527:F1532" si="382">D1527+E1527</f>
        <v>40</v>
      </c>
      <c r="G1527" s="7">
        <v>57</v>
      </c>
      <c r="H1527" s="8">
        <v>11</v>
      </c>
      <c r="I1527" s="17">
        <f t="shared" ref="I1527:I1532" si="383">G1527+H1527</f>
        <v>68</v>
      </c>
      <c r="J1527" s="7">
        <f t="shared" ref="J1527:K1532" si="384">D1527+G1527</f>
        <v>84</v>
      </c>
      <c r="K1527" s="8">
        <f t="shared" si="384"/>
        <v>24</v>
      </c>
      <c r="L1527" s="9">
        <f t="shared" ref="L1527:L1532" si="385">J1527+K1527</f>
        <v>108</v>
      </c>
    </row>
    <row r="1528" spans="1:12" x14ac:dyDescent="0.2">
      <c r="A1528" s="39"/>
      <c r="B1528" s="34"/>
      <c r="C1528" s="39" t="s">
        <v>3</v>
      </c>
      <c r="D1528" s="7">
        <v>0</v>
      </c>
      <c r="E1528" s="8">
        <v>0</v>
      </c>
      <c r="F1528" s="17">
        <f t="shared" si="382"/>
        <v>0</v>
      </c>
      <c r="G1528" s="7">
        <v>14</v>
      </c>
      <c r="H1528" s="8">
        <v>1</v>
      </c>
      <c r="I1528" s="17">
        <f t="shared" si="383"/>
        <v>15</v>
      </c>
      <c r="J1528" s="7">
        <f t="shared" si="384"/>
        <v>14</v>
      </c>
      <c r="K1528" s="8">
        <f t="shared" si="384"/>
        <v>1</v>
      </c>
      <c r="L1528" s="9">
        <f t="shared" si="385"/>
        <v>15</v>
      </c>
    </row>
    <row r="1529" spans="1:12" x14ac:dyDescent="0.2">
      <c r="A1529" s="39"/>
      <c r="B1529" s="34"/>
      <c r="C1529" s="39" t="s">
        <v>125</v>
      </c>
      <c r="D1529" s="7">
        <v>0</v>
      </c>
      <c r="E1529" s="8">
        <v>0</v>
      </c>
      <c r="F1529" s="17">
        <f t="shared" si="382"/>
        <v>0</v>
      </c>
      <c r="G1529" s="7">
        <v>7</v>
      </c>
      <c r="H1529" s="8">
        <v>0</v>
      </c>
      <c r="I1529" s="17">
        <f t="shared" si="383"/>
        <v>7</v>
      </c>
      <c r="J1529" s="7">
        <f t="shared" si="384"/>
        <v>7</v>
      </c>
      <c r="K1529" s="8">
        <f t="shared" si="384"/>
        <v>0</v>
      </c>
      <c r="L1529" s="9">
        <f t="shared" si="385"/>
        <v>7</v>
      </c>
    </row>
    <row r="1530" spans="1:12" x14ac:dyDescent="0.2">
      <c r="A1530" s="39"/>
      <c r="B1530" s="34"/>
      <c r="C1530" s="39" t="s">
        <v>126</v>
      </c>
      <c r="D1530" s="7">
        <v>0</v>
      </c>
      <c r="E1530" s="8">
        <v>0</v>
      </c>
      <c r="F1530" s="17">
        <f t="shared" si="382"/>
        <v>0</v>
      </c>
      <c r="G1530" s="7">
        <v>1</v>
      </c>
      <c r="H1530" s="8">
        <v>1</v>
      </c>
      <c r="I1530" s="17">
        <f t="shared" si="383"/>
        <v>2</v>
      </c>
      <c r="J1530" s="7">
        <f t="shared" si="384"/>
        <v>1</v>
      </c>
      <c r="K1530" s="8">
        <f t="shared" si="384"/>
        <v>1</v>
      </c>
      <c r="L1530" s="9">
        <f t="shared" si="385"/>
        <v>2</v>
      </c>
    </row>
    <row r="1531" spans="1:12" x14ac:dyDescent="0.2">
      <c r="A1531" s="39"/>
      <c r="B1531" s="34"/>
      <c r="C1531" s="39" t="s">
        <v>127</v>
      </c>
      <c r="D1531" s="7">
        <v>0</v>
      </c>
      <c r="E1531" s="8">
        <v>1</v>
      </c>
      <c r="F1531" s="17">
        <f t="shared" si="382"/>
        <v>1</v>
      </c>
      <c r="G1531" s="7">
        <v>15</v>
      </c>
      <c r="H1531" s="8">
        <v>0</v>
      </c>
      <c r="I1531" s="17">
        <f t="shared" si="383"/>
        <v>15</v>
      </c>
      <c r="J1531" s="7">
        <f t="shared" si="384"/>
        <v>15</v>
      </c>
      <c r="K1531" s="8">
        <f t="shared" si="384"/>
        <v>1</v>
      </c>
      <c r="L1531" s="9">
        <f t="shared" si="385"/>
        <v>16</v>
      </c>
    </row>
    <row r="1532" spans="1:12" ht="12" thickBot="1" x14ac:dyDescent="0.25">
      <c r="A1532" s="52"/>
      <c r="B1532" s="68"/>
      <c r="C1532" s="52" t="s">
        <v>128</v>
      </c>
      <c r="D1532" s="24">
        <v>0</v>
      </c>
      <c r="E1532" s="25">
        <v>0</v>
      </c>
      <c r="F1532" s="69">
        <f t="shared" si="382"/>
        <v>0</v>
      </c>
      <c r="G1532" s="24">
        <v>22</v>
      </c>
      <c r="H1532" s="25">
        <v>1</v>
      </c>
      <c r="I1532" s="69">
        <f t="shared" si="383"/>
        <v>23</v>
      </c>
      <c r="J1532" s="24">
        <f t="shared" si="384"/>
        <v>22</v>
      </c>
      <c r="K1532" s="25">
        <f t="shared" si="384"/>
        <v>1</v>
      </c>
      <c r="L1532" s="26">
        <f t="shared" si="385"/>
        <v>23</v>
      </c>
    </row>
    <row r="1538" spans="1:12" ht="12" x14ac:dyDescent="0.2">
      <c r="A1538" s="85" t="s">
        <v>109</v>
      </c>
      <c r="B1538" s="85"/>
      <c r="C1538" s="85"/>
      <c r="D1538" s="85"/>
      <c r="E1538" s="85"/>
      <c r="F1538" s="85"/>
      <c r="G1538" s="85"/>
      <c r="H1538" s="85"/>
      <c r="I1538" s="85"/>
      <c r="J1538" s="85"/>
      <c r="K1538" s="85"/>
      <c r="L1538" s="85"/>
    </row>
    <row r="1539" spans="1:12" x14ac:dyDescent="0.2">
      <c r="A1539" s="86" t="s">
        <v>116</v>
      </c>
      <c r="B1539" s="86"/>
      <c r="C1539" s="86"/>
      <c r="D1539" s="86"/>
      <c r="E1539" s="86"/>
      <c r="F1539" s="86"/>
      <c r="G1539" s="86"/>
      <c r="H1539" s="86"/>
      <c r="I1539" s="86"/>
      <c r="J1539" s="86"/>
      <c r="K1539" s="86"/>
      <c r="L1539" s="86"/>
    </row>
    <row r="1540" spans="1:12" x14ac:dyDescent="0.2">
      <c r="A1540" s="86" t="s">
        <v>1066</v>
      </c>
      <c r="B1540" s="86"/>
      <c r="C1540" s="86"/>
      <c r="D1540" s="86"/>
      <c r="E1540" s="86"/>
      <c r="F1540" s="86"/>
      <c r="G1540" s="86"/>
      <c r="H1540" s="86"/>
      <c r="I1540" s="86"/>
      <c r="J1540" s="86"/>
      <c r="K1540" s="86"/>
      <c r="L1540" s="86"/>
    </row>
    <row r="1541" spans="1:12" ht="12" thickBot="1" x14ac:dyDescent="0.25"/>
    <row r="1542" spans="1:12" x14ac:dyDescent="0.2">
      <c r="A1542" s="113" t="s">
        <v>41</v>
      </c>
      <c r="B1542" s="149"/>
      <c r="C1542" s="151" t="s">
        <v>43</v>
      </c>
      <c r="D1542" s="117" t="s">
        <v>355</v>
      </c>
      <c r="E1542" s="118"/>
      <c r="F1542" s="119"/>
      <c r="G1542" s="117" t="s">
        <v>42</v>
      </c>
      <c r="H1542" s="118"/>
      <c r="I1542" s="119"/>
      <c r="J1542" s="117" t="s">
        <v>2</v>
      </c>
      <c r="K1542" s="118"/>
      <c r="L1542" s="119"/>
    </row>
    <row r="1543" spans="1:12" ht="12" thickBot="1" x14ac:dyDescent="0.25">
      <c r="A1543" s="115"/>
      <c r="B1543" s="150"/>
      <c r="C1543" s="152"/>
      <c r="D1543" s="153"/>
      <c r="E1543" s="154"/>
      <c r="F1543" s="155"/>
      <c r="G1543" s="153"/>
      <c r="H1543" s="154"/>
      <c r="I1543" s="155"/>
      <c r="J1543" s="153"/>
      <c r="K1543" s="154"/>
      <c r="L1543" s="155"/>
    </row>
    <row r="1544" spans="1:12" x14ac:dyDescent="0.2">
      <c r="A1544" s="115"/>
      <c r="B1544" s="150"/>
      <c r="C1544" s="152"/>
      <c r="D1544" s="161" t="s">
        <v>44</v>
      </c>
      <c r="E1544" s="157" t="s">
        <v>45</v>
      </c>
      <c r="F1544" s="159" t="s">
        <v>2</v>
      </c>
      <c r="G1544" s="161" t="s">
        <v>44</v>
      </c>
      <c r="H1544" s="157" t="s">
        <v>45</v>
      </c>
      <c r="I1544" s="159" t="s">
        <v>2</v>
      </c>
      <c r="J1544" s="156" t="s">
        <v>44</v>
      </c>
      <c r="K1544" s="157" t="s">
        <v>45</v>
      </c>
      <c r="L1544" s="159" t="s">
        <v>2</v>
      </c>
    </row>
    <row r="1545" spans="1:12" ht="12" thickBot="1" x14ac:dyDescent="0.25">
      <c r="A1545" s="115"/>
      <c r="B1545" s="150"/>
      <c r="C1545" s="152"/>
      <c r="D1545" s="162"/>
      <c r="E1545" s="158"/>
      <c r="F1545" s="160"/>
      <c r="G1545" s="162"/>
      <c r="H1545" s="158"/>
      <c r="I1545" s="160"/>
      <c r="J1545" s="136"/>
      <c r="K1545" s="158"/>
      <c r="L1545" s="160"/>
    </row>
    <row r="1546" spans="1:12" x14ac:dyDescent="0.2">
      <c r="A1546" s="35"/>
      <c r="B1546" s="36"/>
      <c r="C1546" s="35" t="s">
        <v>931</v>
      </c>
      <c r="D1546" s="3">
        <v>0</v>
      </c>
      <c r="E1546" s="4">
        <v>0</v>
      </c>
      <c r="F1546" s="18">
        <f t="shared" ref="F1546:F1566" si="386">D1546+E1546</f>
        <v>0</v>
      </c>
      <c r="G1546" s="3">
        <v>4</v>
      </c>
      <c r="H1546" s="4">
        <v>0</v>
      </c>
      <c r="I1546" s="18">
        <f t="shared" ref="I1546:I1566" si="387">G1546+H1546</f>
        <v>4</v>
      </c>
      <c r="J1546" s="3">
        <f t="shared" ref="J1546:J1566" si="388">D1546+G1546</f>
        <v>4</v>
      </c>
      <c r="K1546" s="4">
        <f t="shared" ref="K1546:K1566" si="389">E1546+H1546</f>
        <v>0</v>
      </c>
      <c r="L1546" s="5">
        <f t="shared" ref="L1546:L1566" si="390">J1546+K1546</f>
        <v>4</v>
      </c>
    </row>
    <row r="1547" spans="1:12" x14ac:dyDescent="0.2">
      <c r="A1547" s="39"/>
      <c r="B1547" s="34"/>
      <c r="C1547" s="39" t="s">
        <v>130</v>
      </c>
      <c r="D1547" s="7">
        <v>3</v>
      </c>
      <c r="E1547" s="8">
        <v>0</v>
      </c>
      <c r="F1547" s="17">
        <f t="shared" si="386"/>
        <v>3</v>
      </c>
      <c r="G1547" s="7">
        <v>2</v>
      </c>
      <c r="H1547" s="8">
        <v>0</v>
      </c>
      <c r="I1547" s="17">
        <f t="shared" si="387"/>
        <v>2</v>
      </c>
      <c r="J1547" s="7">
        <f t="shared" si="388"/>
        <v>5</v>
      </c>
      <c r="K1547" s="8">
        <f t="shared" si="389"/>
        <v>0</v>
      </c>
      <c r="L1547" s="9">
        <f t="shared" si="390"/>
        <v>5</v>
      </c>
    </row>
    <row r="1548" spans="1:12" x14ac:dyDescent="0.2">
      <c r="A1548" s="39"/>
      <c r="B1548" s="34"/>
      <c r="C1548" s="39" t="s">
        <v>131</v>
      </c>
      <c r="D1548" s="7">
        <v>0</v>
      </c>
      <c r="E1548" s="8">
        <v>0</v>
      </c>
      <c r="F1548" s="17">
        <f t="shared" si="386"/>
        <v>0</v>
      </c>
      <c r="G1548" s="7">
        <v>3</v>
      </c>
      <c r="H1548" s="8">
        <v>0</v>
      </c>
      <c r="I1548" s="17">
        <f t="shared" si="387"/>
        <v>3</v>
      </c>
      <c r="J1548" s="7">
        <f t="shared" si="388"/>
        <v>3</v>
      </c>
      <c r="K1548" s="8">
        <f t="shared" si="389"/>
        <v>0</v>
      </c>
      <c r="L1548" s="9">
        <f t="shared" si="390"/>
        <v>3</v>
      </c>
    </row>
    <row r="1549" spans="1:12" x14ac:dyDescent="0.2">
      <c r="A1549" s="39"/>
      <c r="B1549" s="34"/>
      <c r="C1549" s="39" t="s">
        <v>692</v>
      </c>
      <c r="D1549" s="7">
        <v>0</v>
      </c>
      <c r="E1549" s="8">
        <v>0</v>
      </c>
      <c r="F1549" s="17">
        <f t="shared" si="386"/>
        <v>0</v>
      </c>
      <c r="G1549" s="7">
        <v>2</v>
      </c>
      <c r="H1549" s="8">
        <v>0</v>
      </c>
      <c r="I1549" s="17">
        <f t="shared" si="387"/>
        <v>2</v>
      </c>
      <c r="J1549" s="7">
        <f t="shared" si="388"/>
        <v>2</v>
      </c>
      <c r="K1549" s="8">
        <f t="shared" si="389"/>
        <v>0</v>
      </c>
      <c r="L1549" s="9">
        <f t="shared" si="390"/>
        <v>2</v>
      </c>
    </row>
    <row r="1550" spans="1:12" x14ac:dyDescent="0.2">
      <c r="A1550" s="39"/>
      <c r="B1550" s="34"/>
      <c r="C1550" s="39" t="s">
        <v>134</v>
      </c>
      <c r="D1550" s="7">
        <v>0</v>
      </c>
      <c r="E1550" s="8">
        <v>0</v>
      </c>
      <c r="F1550" s="17">
        <f t="shared" si="386"/>
        <v>0</v>
      </c>
      <c r="G1550" s="7">
        <v>2</v>
      </c>
      <c r="H1550" s="8">
        <v>3</v>
      </c>
      <c r="I1550" s="17">
        <f t="shared" si="387"/>
        <v>5</v>
      </c>
      <c r="J1550" s="7">
        <f t="shared" si="388"/>
        <v>2</v>
      </c>
      <c r="K1550" s="8">
        <f t="shared" si="389"/>
        <v>3</v>
      </c>
      <c r="L1550" s="9">
        <f t="shared" si="390"/>
        <v>5</v>
      </c>
    </row>
    <row r="1551" spans="1:12" x14ac:dyDescent="0.2">
      <c r="A1551" s="39"/>
      <c r="B1551" s="34"/>
      <c r="C1551" s="39" t="s">
        <v>135</v>
      </c>
      <c r="D1551" s="7">
        <v>4</v>
      </c>
      <c r="E1551" s="8">
        <v>0</v>
      </c>
      <c r="F1551" s="17">
        <f t="shared" si="386"/>
        <v>4</v>
      </c>
      <c r="G1551" s="7">
        <v>6</v>
      </c>
      <c r="H1551" s="8">
        <v>0</v>
      </c>
      <c r="I1551" s="17">
        <f t="shared" si="387"/>
        <v>6</v>
      </c>
      <c r="J1551" s="7">
        <f t="shared" si="388"/>
        <v>10</v>
      </c>
      <c r="K1551" s="8">
        <f t="shared" si="389"/>
        <v>0</v>
      </c>
      <c r="L1551" s="9">
        <f t="shared" si="390"/>
        <v>10</v>
      </c>
    </row>
    <row r="1552" spans="1:12" x14ac:dyDescent="0.2">
      <c r="A1552" s="39"/>
      <c r="B1552" s="34"/>
      <c r="C1552" s="39" t="s">
        <v>932</v>
      </c>
      <c r="D1552" s="7">
        <v>0</v>
      </c>
      <c r="E1552" s="8">
        <v>1</v>
      </c>
      <c r="F1552" s="17">
        <f t="shared" si="386"/>
        <v>1</v>
      </c>
      <c r="G1552" s="7">
        <v>0</v>
      </c>
      <c r="H1552" s="8">
        <v>0</v>
      </c>
      <c r="I1552" s="17">
        <f t="shared" si="387"/>
        <v>0</v>
      </c>
      <c r="J1552" s="7">
        <f t="shared" si="388"/>
        <v>0</v>
      </c>
      <c r="K1552" s="8">
        <f t="shared" si="389"/>
        <v>1</v>
      </c>
      <c r="L1552" s="9">
        <f t="shared" si="390"/>
        <v>1</v>
      </c>
    </row>
    <row r="1553" spans="1:12" x14ac:dyDescent="0.2">
      <c r="A1553" s="39"/>
      <c r="B1553" s="34"/>
      <c r="C1553" s="39" t="s">
        <v>136</v>
      </c>
      <c r="D1553" s="7">
        <v>5</v>
      </c>
      <c r="E1553" s="8">
        <v>1</v>
      </c>
      <c r="F1553" s="17">
        <f t="shared" si="386"/>
        <v>6</v>
      </c>
      <c r="G1553" s="7">
        <v>7</v>
      </c>
      <c r="H1553" s="8">
        <v>1</v>
      </c>
      <c r="I1553" s="17">
        <f t="shared" si="387"/>
        <v>8</v>
      </c>
      <c r="J1553" s="7">
        <f t="shared" si="388"/>
        <v>12</v>
      </c>
      <c r="K1553" s="8">
        <f t="shared" si="389"/>
        <v>2</v>
      </c>
      <c r="L1553" s="9">
        <f t="shared" si="390"/>
        <v>14</v>
      </c>
    </row>
    <row r="1554" spans="1:12" x14ac:dyDescent="0.2">
      <c r="A1554" s="39"/>
      <c r="B1554" s="34"/>
      <c r="C1554" s="39" t="s">
        <v>137</v>
      </c>
      <c r="D1554" s="7">
        <v>3</v>
      </c>
      <c r="E1554" s="8">
        <v>0</v>
      </c>
      <c r="F1554" s="17">
        <f t="shared" si="386"/>
        <v>3</v>
      </c>
      <c r="G1554" s="7">
        <v>10</v>
      </c>
      <c r="H1554" s="8">
        <v>0</v>
      </c>
      <c r="I1554" s="17">
        <f t="shared" si="387"/>
        <v>10</v>
      </c>
      <c r="J1554" s="7">
        <f t="shared" si="388"/>
        <v>13</v>
      </c>
      <c r="K1554" s="8">
        <f t="shared" si="389"/>
        <v>0</v>
      </c>
      <c r="L1554" s="9">
        <f t="shared" si="390"/>
        <v>13</v>
      </c>
    </row>
    <row r="1555" spans="1:12" x14ac:dyDescent="0.2">
      <c r="A1555" s="39"/>
      <c r="B1555" s="34"/>
      <c r="C1555" s="39" t="s">
        <v>138</v>
      </c>
      <c r="D1555" s="7">
        <v>4</v>
      </c>
      <c r="E1555" s="8">
        <v>1</v>
      </c>
      <c r="F1555" s="17">
        <f t="shared" si="386"/>
        <v>5</v>
      </c>
      <c r="G1555" s="7">
        <v>7</v>
      </c>
      <c r="H1555" s="8">
        <v>0</v>
      </c>
      <c r="I1555" s="17">
        <f t="shared" si="387"/>
        <v>7</v>
      </c>
      <c r="J1555" s="7">
        <f t="shared" si="388"/>
        <v>11</v>
      </c>
      <c r="K1555" s="8">
        <f t="shared" si="389"/>
        <v>1</v>
      </c>
      <c r="L1555" s="9">
        <f t="shared" si="390"/>
        <v>12</v>
      </c>
    </row>
    <row r="1556" spans="1:12" x14ac:dyDescent="0.2">
      <c r="A1556" s="39"/>
      <c r="B1556" s="34"/>
      <c r="C1556" s="39" t="s">
        <v>139</v>
      </c>
      <c r="D1556" s="7">
        <v>4</v>
      </c>
      <c r="E1556" s="8">
        <v>0</v>
      </c>
      <c r="F1556" s="17">
        <f t="shared" si="386"/>
        <v>4</v>
      </c>
      <c r="G1556" s="7">
        <v>5</v>
      </c>
      <c r="H1556" s="8">
        <v>3</v>
      </c>
      <c r="I1556" s="17">
        <f t="shared" si="387"/>
        <v>8</v>
      </c>
      <c r="J1556" s="7">
        <f t="shared" si="388"/>
        <v>9</v>
      </c>
      <c r="K1556" s="8">
        <f t="shared" si="389"/>
        <v>3</v>
      </c>
      <c r="L1556" s="9">
        <f t="shared" si="390"/>
        <v>12</v>
      </c>
    </row>
    <row r="1557" spans="1:12" x14ac:dyDescent="0.2">
      <c r="A1557" s="39"/>
      <c r="B1557" s="34"/>
      <c r="C1557" s="39" t="s">
        <v>141</v>
      </c>
      <c r="D1557" s="7">
        <v>0</v>
      </c>
      <c r="E1557" s="8">
        <v>0</v>
      </c>
      <c r="F1557" s="17">
        <f t="shared" si="386"/>
        <v>0</v>
      </c>
      <c r="G1557" s="7">
        <v>4</v>
      </c>
      <c r="H1557" s="8">
        <v>1</v>
      </c>
      <c r="I1557" s="17">
        <f t="shared" si="387"/>
        <v>5</v>
      </c>
      <c r="J1557" s="7">
        <f t="shared" si="388"/>
        <v>4</v>
      </c>
      <c r="K1557" s="8">
        <f t="shared" si="389"/>
        <v>1</v>
      </c>
      <c r="L1557" s="9">
        <f t="shared" si="390"/>
        <v>5</v>
      </c>
    </row>
    <row r="1558" spans="1:12" x14ac:dyDescent="0.2">
      <c r="A1558" s="39"/>
      <c r="B1558" s="34"/>
      <c r="C1558" s="39" t="s">
        <v>144</v>
      </c>
      <c r="D1558" s="7">
        <v>1</v>
      </c>
      <c r="E1558" s="8">
        <v>0</v>
      </c>
      <c r="F1558" s="17">
        <f t="shared" si="386"/>
        <v>1</v>
      </c>
      <c r="G1558" s="7">
        <v>0</v>
      </c>
      <c r="H1558" s="8">
        <v>0</v>
      </c>
      <c r="I1558" s="17">
        <f t="shared" si="387"/>
        <v>0</v>
      </c>
      <c r="J1558" s="7">
        <f t="shared" si="388"/>
        <v>1</v>
      </c>
      <c r="K1558" s="8">
        <f t="shared" si="389"/>
        <v>0</v>
      </c>
      <c r="L1558" s="9">
        <f t="shared" si="390"/>
        <v>1</v>
      </c>
    </row>
    <row r="1559" spans="1:12" x14ac:dyDescent="0.2">
      <c r="A1559" s="39"/>
      <c r="B1559" s="34"/>
      <c r="C1559" s="39" t="s">
        <v>145</v>
      </c>
      <c r="D1559" s="7">
        <v>0</v>
      </c>
      <c r="E1559" s="8">
        <v>0</v>
      </c>
      <c r="F1559" s="17">
        <f t="shared" si="386"/>
        <v>0</v>
      </c>
      <c r="G1559" s="7">
        <v>1</v>
      </c>
      <c r="H1559" s="8">
        <v>0</v>
      </c>
      <c r="I1559" s="17">
        <f t="shared" si="387"/>
        <v>1</v>
      </c>
      <c r="J1559" s="7">
        <f t="shared" si="388"/>
        <v>1</v>
      </c>
      <c r="K1559" s="8">
        <f t="shared" si="389"/>
        <v>0</v>
      </c>
      <c r="L1559" s="9">
        <f t="shared" si="390"/>
        <v>1</v>
      </c>
    </row>
    <row r="1560" spans="1:12" x14ac:dyDescent="0.2">
      <c r="A1560" s="39"/>
      <c r="B1560" s="34"/>
      <c r="C1560" s="39" t="s">
        <v>146</v>
      </c>
      <c r="D1560" s="7">
        <v>1</v>
      </c>
      <c r="E1560" s="8">
        <v>0</v>
      </c>
      <c r="F1560" s="17">
        <f t="shared" si="386"/>
        <v>1</v>
      </c>
      <c r="G1560" s="7">
        <v>0</v>
      </c>
      <c r="H1560" s="8">
        <v>0</v>
      </c>
      <c r="I1560" s="17">
        <f t="shared" si="387"/>
        <v>0</v>
      </c>
      <c r="J1560" s="7">
        <f t="shared" si="388"/>
        <v>1</v>
      </c>
      <c r="K1560" s="8">
        <f t="shared" si="389"/>
        <v>0</v>
      </c>
      <c r="L1560" s="9">
        <f t="shared" si="390"/>
        <v>1</v>
      </c>
    </row>
    <row r="1561" spans="1:12" x14ac:dyDescent="0.2">
      <c r="A1561" s="39"/>
      <c r="B1561" s="34"/>
      <c r="C1561" s="39" t="s">
        <v>147</v>
      </c>
      <c r="D1561" s="7">
        <v>3</v>
      </c>
      <c r="E1561" s="8">
        <v>3</v>
      </c>
      <c r="F1561" s="17">
        <f t="shared" si="386"/>
        <v>6</v>
      </c>
      <c r="G1561" s="7">
        <v>0</v>
      </c>
      <c r="H1561" s="8">
        <v>0</v>
      </c>
      <c r="I1561" s="17">
        <f t="shared" si="387"/>
        <v>0</v>
      </c>
      <c r="J1561" s="7">
        <f t="shared" si="388"/>
        <v>3</v>
      </c>
      <c r="K1561" s="8">
        <f t="shared" si="389"/>
        <v>3</v>
      </c>
      <c r="L1561" s="9">
        <f t="shared" si="390"/>
        <v>6</v>
      </c>
    </row>
    <row r="1562" spans="1:12" x14ac:dyDescent="0.2">
      <c r="A1562" s="39"/>
      <c r="B1562" s="34"/>
      <c r="C1562" s="39" t="s">
        <v>148</v>
      </c>
      <c r="D1562" s="7">
        <v>2</v>
      </c>
      <c r="E1562" s="8">
        <v>0</v>
      </c>
      <c r="F1562" s="17">
        <f t="shared" si="386"/>
        <v>2</v>
      </c>
      <c r="G1562" s="7">
        <v>1</v>
      </c>
      <c r="H1562" s="8">
        <v>0</v>
      </c>
      <c r="I1562" s="17">
        <f t="shared" si="387"/>
        <v>1</v>
      </c>
      <c r="J1562" s="7">
        <f t="shared" si="388"/>
        <v>3</v>
      </c>
      <c r="K1562" s="8">
        <f t="shared" si="389"/>
        <v>0</v>
      </c>
      <c r="L1562" s="9">
        <f t="shared" si="390"/>
        <v>3</v>
      </c>
    </row>
    <row r="1563" spans="1:12" x14ac:dyDescent="0.2">
      <c r="A1563" s="39"/>
      <c r="B1563" s="34"/>
      <c r="C1563" s="39" t="s">
        <v>149</v>
      </c>
      <c r="D1563" s="7">
        <v>2</v>
      </c>
      <c r="E1563" s="8">
        <v>0</v>
      </c>
      <c r="F1563" s="17">
        <f t="shared" si="386"/>
        <v>2</v>
      </c>
      <c r="G1563" s="7">
        <v>0</v>
      </c>
      <c r="H1563" s="8">
        <v>0</v>
      </c>
      <c r="I1563" s="17">
        <f t="shared" si="387"/>
        <v>0</v>
      </c>
      <c r="J1563" s="7">
        <f t="shared" si="388"/>
        <v>2</v>
      </c>
      <c r="K1563" s="8">
        <f t="shared" si="389"/>
        <v>0</v>
      </c>
      <c r="L1563" s="9">
        <f t="shared" si="390"/>
        <v>2</v>
      </c>
    </row>
    <row r="1564" spans="1:12" x14ac:dyDescent="0.2">
      <c r="A1564" s="39"/>
      <c r="B1564" s="34"/>
      <c r="C1564" s="39" t="s">
        <v>150</v>
      </c>
      <c r="D1564" s="7">
        <v>9</v>
      </c>
      <c r="E1564" s="8">
        <v>2</v>
      </c>
      <c r="F1564" s="17">
        <f t="shared" si="386"/>
        <v>11</v>
      </c>
      <c r="G1564" s="7">
        <v>0</v>
      </c>
      <c r="H1564" s="8">
        <v>1</v>
      </c>
      <c r="I1564" s="17">
        <f t="shared" si="387"/>
        <v>1</v>
      </c>
      <c r="J1564" s="7">
        <f t="shared" si="388"/>
        <v>9</v>
      </c>
      <c r="K1564" s="8">
        <f t="shared" si="389"/>
        <v>3</v>
      </c>
      <c r="L1564" s="9">
        <f t="shared" si="390"/>
        <v>12</v>
      </c>
    </row>
    <row r="1565" spans="1:12" x14ac:dyDescent="0.2">
      <c r="A1565" s="39"/>
      <c r="B1565" s="34"/>
      <c r="C1565" s="39" t="s">
        <v>934</v>
      </c>
      <c r="D1565" s="7">
        <v>0</v>
      </c>
      <c r="E1565" s="8">
        <v>0</v>
      </c>
      <c r="F1565" s="17">
        <f t="shared" si="386"/>
        <v>0</v>
      </c>
      <c r="G1565" s="7">
        <v>1</v>
      </c>
      <c r="H1565" s="8">
        <v>1</v>
      </c>
      <c r="I1565" s="17">
        <f t="shared" si="387"/>
        <v>2</v>
      </c>
      <c r="J1565" s="7">
        <f t="shared" si="388"/>
        <v>1</v>
      </c>
      <c r="K1565" s="8">
        <f t="shared" si="389"/>
        <v>1</v>
      </c>
      <c r="L1565" s="9">
        <f t="shared" si="390"/>
        <v>2</v>
      </c>
    </row>
    <row r="1566" spans="1:12" x14ac:dyDescent="0.2">
      <c r="A1566" s="39"/>
      <c r="B1566" s="34"/>
      <c r="C1566" s="39" t="s">
        <v>936</v>
      </c>
      <c r="D1566" s="7">
        <v>0</v>
      </c>
      <c r="E1566" s="8">
        <v>0</v>
      </c>
      <c r="F1566" s="17">
        <f t="shared" si="386"/>
        <v>0</v>
      </c>
      <c r="G1566" s="7">
        <v>0</v>
      </c>
      <c r="H1566" s="8">
        <v>1</v>
      </c>
      <c r="I1566" s="17">
        <f t="shared" si="387"/>
        <v>1</v>
      </c>
      <c r="J1566" s="7">
        <f t="shared" si="388"/>
        <v>0</v>
      </c>
      <c r="K1566" s="8">
        <f t="shared" si="389"/>
        <v>1</v>
      </c>
      <c r="L1566" s="9">
        <f t="shared" si="390"/>
        <v>1</v>
      </c>
    </row>
    <row r="1567" spans="1:12" x14ac:dyDescent="0.2">
      <c r="A1567" s="39"/>
      <c r="B1567" s="34"/>
      <c r="C1567" s="66" t="s">
        <v>2</v>
      </c>
      <c r="D1567" s="21">
        <f t="shared" ref="D1567:L1567" si="391">SUM(D1526:D1566)</f>
        <v>68</v>
      </c>
      <c r="E1567" s="22">
        <f t="shared" si="391"/>
        <v>22</v>
      </c>
      <c r="F1567" s="67">
        <f t="shared" si="391"/>
        <v>90</v>
      </c>
      <c r="G1567" s="21">
        <f t="shared" si="391"/>
        <v>171</v>
      </c>
      <c r="H1567" s="22">
        <f t="shared" si="391"/>
        <v>25</v>
      </c>
      <c r="I1567" s="67">
        <f t="shared" si="391"/>
        <v>196</v>
      </c>
      <c r="J1567" s="21">
        <f t="shared" si="391"/>
        <v>239</v>
      </c>
      <c r="K1567" s="22">
        <f t="shared" si="391"/>
        <v>47</v>
      </c>
      <c r="L1567" s="23">
        <f t="shared" si="391"/>
        <v>286</v>
      </c>
    </row>
    <row r="1568" spans="1:12" x14ac:dyDescent="0.2">
      <c r="A1568" s="65" t="s">
        <v>218</v>
      </c>
      <c r="B1568" s="42"/>
      <c r="C1568" s="41"/>
      <c r="D1568" s="44"/>
      <c r="E1568" s="45"/>
      <c r="F1568" s="47"/>
      <c r="G1568" s="44"/>
      <c r="H1568" s="45"/>
      <c r="I1568" s="47"/>
      <c r="J1568" s="44"/>
      <c r="K1568" s="45"/>
      <c r="L1568" s="46"/>
    </row>
    <row r="1569" spans="1:12" x14ac:dyDescent="0.2">
      <c r="A1569" s="39"/>
      <c r="B1569" s="34"/>
      <c r="C1569" s="39" t="s">
        <v>124</v>
      </c>
      <c r="D1569" s="7">
        <v>7</v>
      </c>
      <c r="E1569" s="8">
        <v>5</v>
      </c>
      <c r="F1569" s="17">
        <f t="shared" ref="F1569:F1580" si="392">D1569+E1569</f>
        <v>12</v>
      </c>
      <c r="G1569" s="7">
        <v>5</v>
      </c>
      <c r="H1569" s="8">
        <v>10</v>
      </c>
      <c r="I1569" s="17">
        <f t="shared" ref="I1569:I1580" si="393">G1569+H1569</f>
        <v>15</v>
      </c>
      <c r="J1569" s="7">
        <f t="shared" ref="J1569:J1580" si="394">D1569+G1569</f>
        <v>12</v>
      </c>
      <c r="K1569" s="8">
        <f t="shared" ref="K1569:K1580" si="395">E1569+H1569</f>
        <v>15</v>
      </c>
      <c r="L1569" s="9">
        <f t="shared" ref="L1569:L1580" si="396">J1569+K1569</f>
        <v>27</v>
      </c>
    </row>
    <row r="1570" spans="1:12" x14ac:dyDescent="0.2">
      <c r="A1570" s="39"/>
      <c r="B1570" s="34"/>
      <c r="C1570" s="39" t="s">
        <v>3</v>
      </c>
      <c r="D1570" s="7">
        <v>0</v>
      </c>
      <c r="E1570" s="8">
        <v>0</v>
      </c>
      <c r="F1570" s="17">
        <f t="shared" si="392"/>
        <v>0</v>
      </c>
      <c r="G1570" s="7">
        <v>3</v>
      </c>
      <c r="H1570" s="8">
        <v>31</v>
      </c>
      <c r="I1570" s="17">
        <f t="shared" si="393"/>
        <v>34</v>
      </c>
      <c r="J1570" s="7">
        <f t="shared" si="394"/>
        <v>3</v>
      </c>
      <c r="K1570" s="8">
        <f t="shared" si="395"/>
        <v>31</v>
      </c>
      <c r="L1570" s="9">
        <f t="shared" si="396"/>
        <v>34</v>
      </c>
    </row>
    <row r="1571" spans="1:12" x14ac:dyDescent="0.2">
      <c r="A1571" s="39"/>
      <c r="B1571" s="34"/>
      <c r="C1571" s="39" t="s">
        <v>125</v>
      </c>
      <c r="D1571" s="7">
        <v>0</v>
      </c>
      <c r="E1571" s="8">
        <v>0</v>
      </c>
      <c r="F1571" s="17">
        <f t="shared" si="392"/>
        <v>0</v>
      </c>
      <c r="G1571" s="7">
        <v>1</v>
      </c>
      <c r="H1571" s="8">
        <v>1</v>
      </c>
      <c r="I1571" s="17">
        <f t="shared" si="393"/>
        <v>2</v>
      </c>
      <c r="J1571" s="7">
        <f t="shared" si="394"/>
        <v>1</v>
      </c>
      <c r="K1571" s="8">
        <f t="shared" si="395"/>
        <v>1</v>
      </c>
      <c r="L1571" s="9">
        <f t="shared" si="396"/>
        <v>2</v>
      </c>
    </row>
    <row r="1572" spans="1:12" x14ac:dyDescent="0.2">
      <c r="A1572" s="39"/>
      <c r="B1572" s="34"/>
      <c r="C1572" s="39" t="s">
        <v>126</v>
      </c>
      <c r="D1572" s="7">
        <v>0</v>
      </c>
      <c r="E1572" s="8">
        <v>0</v>
      </c>
      <c r="F1572" s="17">
        <f t="shared" si="392"/>
        <v>0</v>
      </c>
      <c r="G1572" s="7">
        <v>2</v>
      </c>
      <c r="H1572" s="8">
        <v>0</v>
      </c>
      <c r="I1572" s="17">
        <f t="shared" si="393"/>
        <v>2</v>
      </c>
      <c r="J1572" s="7">
        <f t="shared" si="394"/>
        <v>2</v>
      </c>
      <c r="K1572" s="8">
        <f t="shared" si="395"/>
        <v>0</v>
      </c>
      <c r="L1572" s="9">
        <f t="shared" si="396"/>
        <v>2</v>
      </c>
    </row>
    <row r="1573" spans="1:12" x14ac:dyDescent="0.2">
      <c r="A1573" s="39"/>
      <c r="B1573" s="34"/>
      <c r="C1573" s="39" t="s">
        <v>127</v>
      </c>
      <c r="D1573" s="7">
        <v>0</v>
      </c>
      <c r="E1573" s="8">
        <v>0</v>
      </c>
      <c r="F1573" s="17">
        <f t="shared" si="392"/>
        <v>0</v>
      </c>
      <c r="G1573" s="7">
        <v>4</v>
      </c>
      <c r="H1573" s="8">
        <v>9</v>
      </c>
      <c r="I1573" s="17">
        <f t="shared" si="393"/>
        <v>13</v>
      </c>
      <c r="J1573" s="7">
        <f t="shared" si="394"/>
        <v>4</v>
      </c>
      <c r="K1573" s="8">
        <f t="shared" si="395"/>
        <v>9</v>
      </c>
      <c r="L1573" s="9">
        <f t="shared" si="396"/>
        <v>13</v>
      </c>
    </row>
    <row r="1574" spans="1:12" x14ac:dyDescent="0.2">
      <c r="A1574" s="39"/>
      <c r="B1574" s="34"/>
      <c r="C1574" s="39" t="s">
        <v>128</v>
      </c>
      <c r="D1574" s="7">
        <v>0</v>
      </c>
      <c r="E1574" s="8">
        <v>0</v>
      </c>
      <c r="F1574" s="17">
        <f t="shared" si="392"/>
        <v>0</v>
      </c>
      <c r="G1574" s="7">
        <v>3</v>
      </c>
      <c r="H1574" s="8">
        <v>9</v>
      </c>
      <c r="I1574" s="17">
        <f t="shared" si="393"/>
        <v>12</v>
      </c>
      <c r="J1574" s="7">
        <f t="shared" si="394"/>
        <v>3</v>
      </c>
      <c r="K1574" s="8">
        <f t="shared" si="395"/>
        <v>9</v>
      </c>
      <c r="L1574" s="9">
        <f t="shared" si="396"/>
        <v>12</v>
      </c>
    </row>
    <row r="1575" spans="1:12" x14ac:dyDescent="0.2">
      <c r="A1575" s="39"/>
      <c r="B1575" s="34"/>
      <c r="C1575" s="39" t="s">
        <v>130</v>
      </c>
      <c r="D1575" s="7">
        <v>0</v>
      </c>
      <c r="E1575" s="8">
        <v>0</v>
      </c>
      <c r="F1575" s="17">
        <f t="shared" si="392"/>
        <v>0</v>
      </c>
      <c r="G1575" s="7">
        <v>0</v>
      </c>
      <c r="H1575" s="8">
        <v>1</v>
      </c>
      <c r="I1575" s="17">
        <f t="shared" si="393"/>
        <v>1</v>
      </c>
      <c r="J1575" s="7">
        <f t="shared" si="394"/>
        <v>0</v>
      </c>
      <c r="K1575" s="8">
        <f t="shared" si="395"/>
        <v>1</v>
      </c>
      <c r="L1575" s="9">
        <f t="shared" si="396"/>
        <v>1</v>
      </c>
    </row>
    <row r="1576" spans="1:12" x14ac:dyDescent="0.2">
      <c r="A1576" s="39"/>
      <c r="B1576" s="34"/>
      <c r="C1576" s="39" t="s">
        <v>135</v>
      </c>
      <c r="D1576" s="7">
        <v>1</v>
      </c>
      <c r="E1576" s="8">
        <v>0</v>
      </c>
      <c r="F1576" s="17">
        <f t="shared" si="392"/>
        <v>1</v>
      </c>
      <c r="G1576" s="7">
        <v>0</v>
      </c>
      <c r="H1576" s="8">
        <v>0</v>
      </c>
      <c r="I1576" s="17">
        <f t="shared" si="393"/>
        <v>0</v>
      </c>
      <c r="J1576" s="7">
        <f t="shared" si="394"/>
        <v>1</v>
      </c>
      <c r="K1576" s="8">
        <f t="shared" si="395"/>
        <v>0</v>
      </c>
      <c r="L1576" s="9">
        <f t="shared" si="396"/>
        <v>1</v>
      </c>
    </row>
    <row r="1577" spans="1:12" x14ac:dyDescent="0.2">
      <c r="A1577" s="39"/>
      <c r="B1577" s="34"/>
      <c r="C1577" s="39" t="s">
        <v>136</v>
      </c>
      <c r="D1577" s="7">
        <v>2</v>
      </c>
      <c r="E1577" s="8">
        <v>0</v>
      </c>
      <c r="F1577" s="17">
        <f t="shared" si="392"/>
        <v>2</v>
      </c>
      <c r="G1577" s="7">
        <v>3</v>
      </c>
      <c r="H1577" s="8">
        <v>1</v>
      </c>
      <c r="I1577" s="17">
        <f t="shared" si="393"/>
        <v>4</v>
      </c>
      <c r="J1577" s="7">
        <f t="shared" si="394"/>
        <v>5</v>
      </c>
      <c r="K1577" s="8">
        <f t="shared" si="395"/>
        <v>1</v>
      </c>
      <c r="L1577" s="9">
        <f t="shared" si="396"/>
        <v>6</v>
      </c>
    </row>
    <row r="1578" spans="1:12" x14ac:dyDescent="0.2">
      <c r="A1578" s="39"/>
      <c r="B1578" s="34"/>
      <c r="C1578" s="39" t="s">
        <v>137</v>
      </c>
      <c r="D1578" s="7">
        <v>0</v>
      </c>
      <c r="E1578" s="8">
        <v>0</v>
      </c>
      <c r="F1578" s="17">
        <f t="shared" si="392"/>
        <v>0</v>
      </c>
      <c r="G1578" s="7">
        <v>3</v>
      </c>
      <c r="H1578" s="8">
        <v>0</v>
      </c>
      <c r="I1578" s="17">
        <f t="shared" si="393"/>
        <v>3</v>
      </c>
      <c r="J1578" s="7">
        <f t="shared" si="394"/>
        <v>3</v>
      </c>
      <c r="K1578" s="8">
        <f t="shared" si="395"/>
        <v>0</v>
      </c>
      <c r="L1578" s="9">
        <f t="shared" si="396"/>
        <v>3</v>
      </c>
    </row>
    <row r="1579" spans="1:12" x14ac:dyDescent="0.2">
      <c r="A1579" s="39"/>
      <c r="B1579" s="34"/>
      <c r="C1579" s="39" t="s">
        <v>138</v>
      </c>
      <c r="D1579" s="7">
        <v>2</v>
      </c>
      <c r="E1579" s="8">
        <v>1</v>
      </c>
      <c r="F1579" s="17">
        <f t="shared" si="392"/>
        <v>3</v>
      </c>
      <c r="G1579" s="7">
        <v>0</v>
      </c>
      <c r="H1579" s="8">
        <v>0</v>
      </c>
      <c r="I1579" s="17">
        <f t="shared" si="393"/>
        <v>0</v>
      </c>
      <c r="J1579" s="7">
        <f t="shared" si="394"/>
        <v>2</v>
      </c>
      <c r="K1579" s="8">
        <f t="shared" si="395"/>
        <v>1</v>
      </c>
      <c r="L1579" s="9">
        <f t="shared" si="396"/>
        <v>3</v>
      </c>
    </row>
    <row r="1580" spans="1:12" ht="12" thickBot="1" x14ac:dyDescent="0.25">
      <c r="A1580" s="52"/>
      <c r="B1580" s="68"/>
      <c r="C1580" s="52" t="s">
        <v>139</v>
      </c>
      <c r="D1580" s="24">
        <v>0</v>
      </c>
      <c r="E1580" s="25">
        <v>2</v>
      </c>
      <c r="F1580" s="69">
        <f t="shared" si="392"/>
        <v>2</v>
      </c>
      <c r="G1580" s="24">
        <v>2</v>
      </c>
      <c r="H1580" s="25">
        <v>2</v>
      </c>
      <c r="I1580" s="69">
        <f t="shared" si="393"/>
        <v>4</v>
      </c>
      <c r="J1580" s="24">
        <f t="shared" si="394"/>
        <v>2</v>
      </c>
      <c r="K1580" s="25">
        <f t="shared" si="395"/>
        <v>4</v>
      </c>
      <c r="L1580" s="26">
        <f t="shared" si="396"/>
        <v>6</v>
      </c>
    </row>
    <row r="1586" spans="1:12" ht="12" x14ac:dyDescent="0.2">
      <c r="A1586" s="85" t="s">
        <v>109</v>
      </c>
      <c r="B1586" s="85"/>
      <c r="C1586" s="85"/>
      <c r="D1586" s="85"/>
      <c r="E1586" s="85"/>
      <c r="F1586" s="85"/>
      <c r="G1586" s="85"/>
      <c r="H1586" s="85"/>
      <c r="I1586" s="85"/>
      <c r="J1586" s="85"/>
      <c r="K1586" s="85"/>
      <c r="L1586" s="85"/>
    </row>
    <row r="1587" spans="1:12" x14ac:dyDescent="0.2">
      <c r="A1587" s="86" t="s">
        <v>116</v>
      </c>
      <c r="B1587" s="86"/>
      <c r="C1587" s="86"/>
      <c r="D1587" s="86"/>
      <c r="E1587" s="86"/>
      <c r="F1587" s="86"/>
      <c r="G1587" s="86"/>
      <c r="H1587" s="86"/>
      <c r="I1587" s="86"/>
      <c r="J1587" s="86"/>
      <c r="K1587" s="86"/>
      <c r="L1587" s="86"/>
    </row>
    <row r="1588" spans="1:12" x14ac:dyDescent="0.2">
      <c r="A1588" s="86" t="s">
        <v>1066</v>
      </c>
      <c r="B1588" s="86"/>
      <c r="C1588" s="86"/>
      <c r="D1588" s="86"/>
      <c r="E1588" s="86"/>
      <c r="F1588" s="86"/>
      <c r="G1588" s="86"/>
      <c r="H1588" s="86"/>
      <c r="I1588" s="86"/>
      <c r="J1588" s="86"/>
      <c r="K1588" s="86"/>
      <c r="L1588" s="86"/>
    </row>
    <row r="1589" spans="1:12" ht="12" thickBot="1" x14ac:dyDescent="0.25"/>
    <row r="1590" spans="1:12" x14ac:dyDescent="0.2">
      <c r="A1590" s="113" t="s">
        <v>41</v>
      </c>
      <c r="B1590" s="149"/>
      <c r="C1590" s="151" t="s">
        <v>43</v>
      </c>
      <c r="D1590" s="117" t="s">
        <v>355</v>
      </c>
      <c r="E1590" s="118"/>
      <c r="F1590" s="119"/>
      <c r="G1590" s="117" t="s">
        <v>42</v>
      </c>
      <c r="H1590" s="118"/>
      <c r="I1590" s="119"/>
      <c r="J1590" s="117" t="s">
        <v>2</v>
      </c>
      <c r="K1590" s="118"/>
      <c r="L1590" s="119"/>
    </row>
    <row r="1591" spans="1:12" ht="12" thickBot="1" x14ac:dyDescent="0.25">
      <c r="A1591" s="115"/>
      <c r="B1591" s="150"/>
      <c r="C1591" s="152"/>
      <c r="D1591" s="153"/>
      <c r="E1591" s="154"/>
      <c r="F1591" s="155"/>
      <c r="G1591" s="153"/>
      <c r="H1591" s="154"/>
      <c r="I1591" s="155"/>
      <c r="J1591" s="153"/>
      <c r="K1591" s="154"/>
      <c r="L1591" s="155"/>
    </row>
    <row r="1592" spans="1:12" x14ac:dyDescent="0.2">
      <c r="A1592" s="115"/>
      <c r="B1592" s="150"/>
      <c r="C1592" s="152"/>
      <c r="D1592" s="161" t="s">
        <v>44</v>
      </c>
      <c r="E1592" s="157" t="s">
        <v>45</v>
      </c>
      <c r="F1592" s="159" t="s">
        <v>2</v>
      </c>
      <c r="G1592" s="161" t="s">
        <v>44</v>
      </c>
      <c r="H1592" s="157" t="s">
        <v>45</v>
      </c>
      <c r="I1592" s="159" t="s">
        <v>2</v>
      </c>
      <c r="J1592" s="156" t="s">
        <v>44</v>
      </c>
      <c r="K1592" s="157" t="s">
        <v>45</v>
      </c>
      <c r="L1592" s="159" t="s">
        <v>2</v>
      </c>
    </row>
    <row r="1593" spans="1:12" ht="12" thickBot="1" x14ac:dyDescent="0.25">
      <c r="A1593" s="115"/>
      <c r="B1593" s="150"/>
      <c r="C1593" s="152"/>
      <c r="D1593" s="162"/>
      <c r="E1593" s="158"/>
      <c r="F1593" s="160"/>
      <c r="G1593" s="162"/>
      <c r="H1593" s="158"/>
      <c r="I1593" s="160"/>
      <c r="J1593" s="136"/>
      <c r="K1593" s="158"/>
      <c r="L1593" s="160"/>
    </row>
    <row r="1594" spans="1:12" x14ac:dyDescent="0.2">
      <c r="A1594" s="35"/>
      <c r="B1594" s="36"/>
      <c r="C1594" s="35" t="s">
        <v>141</v>
      </c>
      <c r="D1594" s="3">
        <v>0</v>
      </c>
      <c r="E1594" s="4">
        <v>0</v>
      </c>
      <c r="F1594" s="18">
        <f>D1594+E1594</f>
        <v>0</v>
      </c>
      <c r="G1594" s="3">
        <v>1</v>
      </c>
      <c r="H1594" s="4">
        <v>0</v>
      </c>
      <c r="I1594" s="18">
        <f>G1594+H1594</f>
        <v>1</v>
      </c>
      <c r="J1594" s="3">
        <f t="shared" ref="J1594:K1596" si="397">D1594+G1594</f>
        <v>1</v>
      </c>
      <c r="K1594" s="4">
        <f t="shared" si="397"/>
        <v>0</v>
      </c>
      <c r="L1594" s="5">
        <f>J1594+K1594</f>
        <v>1</v>
      </c>
    </row>
    <row r="1595" spans="1:12" x14ac:dyDescent="0.2">
      <c r="A1595" s="39"/>
      <c r="B1595" s="34"/>
      <c r="C1595" s="39" t="s">
        <v>147</v>
      </c>
      <c r="D1595" s="7">
        <v>2</v>
      </c>
      <c r="E1595" s="8">
        <v>1</v>
      </c>
      <c r="F1595" s="17">
        <f>D1595+E1595</f>
        <v>3</v>
      </c>
      <c r="G1595" s="7">
        <v>0</v>
      </c>
      <c r="H1595" s="8">
        <v>0</v>
      </c>
      <c r="I1595" s="17">
        <f>G1595+H1595</f>
        <v>0</v>
      </c>
      <c r="J1595" s="7">
        <f t="shared" si="397"/>
        <v>2</v>
      </c>
      <c r="K1595" s="8">
        <f t="shared" si="397"/>
        <v>1</v>
      </c>
      <c r="L1595" s="9">
        <f>J1595+K1595</f>
        <v>3</v>
      </c>
    </row>
    <row r="1596" spans="1:12" x14ac:dyDescent="0.2">
      <c r="A1596" s="39"/>
      <c r="B1596" s="34"/>
      <c r="C1596" s="39" t="s">
        <v>150</v>
      </c>
      <c r="D1596" s="7">
        <v>9</v>
      </c>
      <c r="E1596" s="8">
        <v>1</v>
      </c>
      <c r="F1596" s="17">
        <f>D1596+E1596</f>
        <v>10</v>
      </c>
      <c r="G1596" s="7">
        <v>2</v>
      </c>
      <c r="H1596" s="8">
        <v>0</v>
      </c>
      <c r="I1596" s="17">
        <f>G1596+H1596</f>
        <v>2</v>
      </c>
      <c r="J1596" s="7">
        <f t="shared" si="397"/>
        <v>11</v>
      </c>
      <c r="K1596" s="8">
        <f t="shared" si="397"/>
        <v>1</v>
      </c>
      <c r="L1596" s="9">
        <f>J1596+K1596</f>
        <v>12</v>
      </c>
    </row>
    <row r="1597" spans="1:12" x14ac:dyDescent="0.2">
      <c r="A1597" s="39"/>
      <c r="B1597" s="34"/>
      <c r="C1597" s="66" t="s">
        <v>2</v>
      </c>
      <c r="D1597" s="21">
        <f t="shared" ref="D1597:L1597" si="398">SUM(D1568:D1596)</f>
        <v>23</v>
      </c>
      <c r="E1597" s="22">
        <f t="shared" si="398"/>
        <v>10</v>
      </c>
      <c r="F1597" s="67">
        <f t="shared" si="398"/>
        <v>33</v>
      </c>
      <c r="G1597" s="21">
        <f t="shared" si="398"/>
        <v>29</v>
      </c>
      <c r="H1597" s="22">
        <f t="shared" si="398"/>
        <v>64</v>
      </c>
      <c r="I1597" s="67">
        <f t="shared" si="398"/>
        <v>93</v>
      </c>
      <c r="J1597" s="21">
        <f t="shared" si="398"/>
        <v>52</v>
      </c>
      <c r="K1597" s="22">
        <f t="shared" si="398"/>
        <v>74</v>
      </c>
      <c r="L1597" s="23">
        <f t="shared" si="398"/>
        <v>126</v>
      </c>
    </row>
    <row r="1598" spans="1:12" x14ac:dyDescent="0.2">
      <c r="A1598" s="65" t="s">
        <v>219</v>
      </c>
      <c r="B1598" s="42"/>
      <c r="C1598" s="41"/>
      <c r="D1598" s="44"/>
      <c r="E1598" s="45"/>
      <c r="F1598" s="47"/>
      <c r="G1598" s="44"/>
      <c r="H1598" s="45"/>
      <c r="I1598" s="47"/>
      <c r="J1598" s="44"/>
      <c r="K1598" s="45"/>
      <c r="L1598" s="46"/>
    </row>
    <row r="1599" spans="1:12" x14ac:dyDescent="0.2">
      <c r="A1599" s="39"/>
      <c r="B1599" s="34"/>
      <c r="C1599" s="39" t="s">
        <v>124</v>
      </c>
      <c r="D1599" s="7">
        <v>299</v>
      </c>
      <c r="E1599" s="8">
        <v>462</v>
      </c>
      <c r="F1599" s="17">
        <f t="shared" ref="F1599:F1628" si="399">D1599+E1599</f>
        <v>761</v>
      </c>
      <c r="G1599" s="7">
        <v>308</v>
      </c>
      <c r="H1599" s="8">
        <v>204</v>
      </c>
      <c r="I1599" s="17">
        <f t="shared" ref="I1599:I1628" si="400">G1599+H1599</f>
        <v>512</v>
      </c>
      <c r="J1599" s="7">
        <f t="shared" ref="J1599:J1628" si="401">D1599+G1599</f>
        <v>607</v>
      </c>
      <c r="K1599" s="8">
        <f t="shared" ref="K1599:K1628" si="402">E1599+H1599</f>
        <v>666</v>
      </c>
      <c r="L1599" s="9">
        <f t="shared" ref="L1599:L1628" si="403">J1599+K1599</f>
        <v>1273</v>
      </c>
    </row>
    <row r="1600" spans="1:12" x14ac:dyDescent="0.2">
      <c r="A1600" s="39"/>
      <c r="B1600" s="34"/>
      <c r="C1600" s="39" t="s">
        <v>3</v>
      </c>
      <c r="D1600" s="7">
        <v>0</v>
      </c>
      <c r="E1600" s="8">
        <v>0</v>
      </c>
      <c r="F1600" s="17">
        <f t="shared" si="399"/>
        <v>0</v>
      </c>
      <c r="G1600" s="7">
        <v>90</v>
      </c>
      <c r="H1600" s="8">
        <v>20</v>
      </c>
      <c r="I1600" s="17">
        <f t="shared" si="400"/>
        <v>110</v>
      </c>
      <c r="J1600" s="7">
        <f t="shared" si="401"/>
        <v>90</v>
      </c>
      <c r="K1600" s="8">
        <f t="shared" si="402"/>
        <v>20</v>
      </c>
      <c r="L1600" s="9">
        <f t="shared" si="403"/>
        <v>110</v>
      </c>
    </row>
    <row r="1601" spans="1:12" x14ac:dyDescent="0.2">
      <c r="A1601" s="39"/>
      <c r="B1601" s="34"/>
      <c r="C1601" s="39" t="s">
        <v>125</v>
      </c>
      <c r="D1601" s="7">
        <v>0</v>
      </c>
      <c r="E1601" s="8">
        <v>0</v>
      </c>
      <c r="F1601" s="17">
        <f t="shared" si="399"/>
        <v>0</v>
      </c>
      <c r="G1601" s="7">
        <v>28</v>
      </c>
      <c r="H1601" s="8">
        <v>4</v>
      </c>
      <c r="I1601" s="17">
        <f t="shared" si="400"/>
        <v>32</v>
      </c>
      <c r="J1601" s="7">
        <f t="shared" si="401"/>
        <v>28</v>
      </c>
      <c r="K1601" s="8">
        <f t="shared" si="402"/>
        <v>4</v>
      </c>
      <c r="L1601" s="9">
        <f t="shared" si="403"/>
        <v>32</v>
      </c>
    </row>
    <row r="1602" spans="1:12" x14ac:dyDescent="0.2">
      <c r="A1602" s="39"/>
      <c r="B1602" s="34"/>
      <c r="C1602" s="39" t="s">
        <v>126</v>
      </c>
      <c r="D1602" s="7">
        <v>0</v>
      </c>
      <c r="E1602" s="8">
        <v>0</v>
      </c>
      <c r="F1602" s="17">
        <f t="shared" si="399"/>
        <v>0</v>
      </c>
      <c r="G1602" s="7">
        <v>34</v>
      </c>
      <c r="H1602" s="8">
        <v>3</v>
      </c>
      <c r="I1602" s="17">
        <f t="shared" si="400"/>
        <v>37</v>
      </c>
      <c r="J1602" s="7">
        <f t="shared" si="401"/>
        <v>34</v>
      </c>
      <c r="K1602" s="8">
        <f t="shared" si="402"/>
        <v>3</v>
      </c>
      <c r="L1602" s="9">
        <f t="shared" si="403"/>
        <v>37</v>
      </c>
    </row>
    <row r="1603" spans="1:12" x14ac:dyDescent="0.2">
      <c r="A1603" s="39"/>
      <c r="B1603" s="34"/>
      <c r="C1603" s="39" t="s">
        <v>127</v>
      </c>
      <c r="D1603" s="7">
        <v>6</v>
      </c>
      <c r="E1603" s="8">
        <v>40</v>
      </c>
      <c r="F1603" s="17">
        <f t="shared" si="399"/>
        <v>46</v>
      </c>
      <c r="G1603" s="7">
        <v>102</v>
      </c>
      <c r="H1603" s="8">
        <v>57</v>
      </c>
      <c r="I1603" s="17">
        <f t="shared" si="400"/>
        <v>159</v>
      </c>
      <c r="J1603" s="7">
        <f t="shared" si="401"/>
        <v>108</v>
      </c>
      <c r="K1603" s="8">
        <f t="shared" si="402"/>
        <v>97</v>
      </c>
      <c r="L1603" s="9">
        <f t="shared" si="403"/>
        <v>205</v>
      </c>
    </row>
    <row r="1604" spans="1:12" x14ac:dyDescent="0.2">
      <c r="A1604" s="39"/>
      <c r="B1604" s="34"/>
      <c r="C1604" s="39" t="s">
        <v>128</v>
      </c>
      <c r="D1604" s="7">
        <v>0</v>
      </c>
      <c r="E1604" s="8">
        <v>0</v>
      </c>
      <c r="F1604" s="17">
        <f t="shared" si="399"/>
        <v>0</v>
      </c>
      <c r="G1604" s="7">
        <v>215</v>
      </c>
      <c r="H1604" s="8">
        <v>39</v>
      </c>
      <c r="I1604" s="17">
        <f t="shared" si="400"/>
        <v>254</v>
      </c>
      <c r="J1604" s="7">
        <f t="shared" si="401"/>
        <v>215</v>
      </c>
      <c r="K1604" s="8">
        <f t="shared" si="402"/>
        <v>39</v>
      </c>
      <c r="L1604" s="9">
        <f t="shared" si="403"/>
        <v>254</v>
      </c>
    </row>
    <row r="1605" spans="1:12" x14ac:dyDescent="0.2">
      <c r="A1605" s="39"/>
      <c r="B1605" s="34"/>
      <c r="C1605" s="39" t="s">
        <v>931</v>
      </c>
      <c r="D1605" s="7">
        <v>0</v>
      </c>
      <c r="E1605" s="8">
        <v>0</v>
      </c>
      <c r="F1605" s="17">
        <f t="shared" si="399"/>
        <v>0</v>
      </c>
      <c r="G1605" s="7">
        <v>12</v>
      </c>
      <c r="H1605" s="8">
        <v>1</v>
      </c>
      <c r="I1605" s="17">
        <f t="shared" si="400"/>
        <v>13</v>
      </c>
      <c r="J1605" s="7">
        <f t="shared" si="401"/>
        <v>12</v>
      </c>
      <c r="K1605" s="8">
        <f t="shared" si="402"/>
        <v>1</v>
      </c>
      <c r="L1605" s="9">
        <f t="shared" si="403"/>
        <v>13</v>
      </c>
    </row>
    <row r="1606" spans="1:12" x14ac:dyDescent="0.2">
      <c r="A1606" s="39"/>
      <c r="B1606" s="34"/>
      <c r="C1606" s="39" t="s">
        <v>129</v>
      </c>
      <c r="D1606" s="7">
        <v>0</v>
      </c>
      <c r="E1606" s="8">
        <v>0</v>
      </c>
      <c r="F1606" s="17">
        <f t="shared" si="399"/>
        <v>0</v>
      </c>
      <c r="G1606" s="7">
        <v>2</v>
      </c>
      <c r="H1606" s="8">
        <v>0</v>
      </c>
      <c r="I1606" s="17">
        <f t="shared" si="400"/>
        <v>2</v>
      </c>
      <c r="J1606" s="7">
        <f t="shared" si="401"/>
        <v>2</v>
      </c>
      <c r="K1606" s="8">
        <f t="shared" si="402"/>
        <v>0</v>
      </c>
      <c r="L1606" s="9">
        <f t="shared" si="403"/>
        <v>2</v>
      </c>
    </row>
    <row r="1607" spans="1:12" x14ac:dyDescent="0.2">
      <c r="A1607" s="39"/>
      <c r="B1607" s="34"/>
      <c r="C1607" s="39" t="s">
        <v>130</v>
      </c>
      <c r="D1607" s="7">
        <v>4</v>
      </c>
      <c r="E1607" s="8">
        <v>0</v>
      </c>
      <c r="F1607" s="17">
        <f t="shared" si="399"/>
        <v>4</v>
      </c>
      <c r="G1607" s="7">
        <v>3</v>
      </c>
      <c r="H1607" s="8">
        <v>1</v>
      </c>
      <c r="I1607" s="17">
        <f t="shared" si="400"/>
        <v>4</v>
      </c>
      <c r="J1607" s="7">
        <f t="shared" si="401"/>
        <v>7</v>
      </c>
      <c r="K1607" s="8">
        <f t="shared" si="402"/>
        <v>1</v>
      </c>
      <c r="L1607" s="9">
        <f t="shared" si="403"/>
        <v>8</v>
      </c>
    </row>
    <row r="1608" spans="1:12" x14ac:dyDescent="0.2">
      <c r="A1608" s="39"/>
      <c r="B1608" s="34"/>
      <c r="C1608" s="39" t="s">
        <v>131</v>
      </c>
      <c r="D1608" s="7">
        <v>14</v>
      </c>
      <c r="E1608" s="8">
        <v>22</v>
      </c>
      <c r="F1608" s="17">
        <f t="shared" si="399"/>
        <v>36</v>
      </c>
      <c r="G1608" s="7">
        <v>12</v>
      </c>
      <c r="H1608" s="8">
        <v>7</v>
      </c>
      <c r="I1608" s="17">
        <f t="shared" si="400"/>
        <v>19</v>
      </c>
      <c r="J1608" s="7">
        <f t="shared" si="401"/>
        <v>26</v>
      </c>
      <c r="K1608" s="8">
        <f t="shared" si="402"/>
        <v>29</v>
      </c>
      <c r="L1608" s="9">
        <f t="shared" si="403"/>
        <v>55</v>
      </c>
    </row>
    <row r="1609" spans="1:12" x14ac:dyDescent="0.2">
      <c r="A1609" s="39"/>
      <c r="B1609" s="34"/>
      <c r="C1609" s="39" t="s">
        <v>133</v>
      </c>
      <c r="D1609" s="7">
        <v>20</v>
      </c>
      <c r="E1609" s="8">
        <v>15</v>
      </c>
      <c r="F1609" s="17">
        <f t="shared" si="399"/>
        <v>35</v>
      </c>
      <c r="G1609" s="7">
        <v>0</v>
      </c>
      <c r="H1609" s="8">
        <v>0</v>
      </c>
      <c r="I1609" s="17">
        <f t="shared" si="400"/>
        <v>0</v>
      </c>
      <c r="J1609" s="7">
        <f t="shared" si="401"/>
        <v>20</v>
      </c>
      <c r="K1609" s="8">
        <f t="shared" si="402"/>
        <v>15</v>
      </c>
      <c r="L1609" s="9">
        <f t="shared" si="403"/>
        <v>35</v>
      </c>
    </row>
    <row r="1610" spans="1:12" x14ac:dyDescent="0.2">
      <c r="A1610" s="39"/>
      <c r="B1610" s="34"/>
      <c r="C1610" s="39" t="s">
        <v>692</v>
      </c>
      <c r="D1610" s="7">
        <v>0</v>
      </c>
      <c r="E1610" s="8">
        <v>0</v>
      </c>
      <c r="F1610" s="17">
        <f t="shared" si="399"/>
        <v>0</v>
      </c>
      <c r="G1610" s="7">
        <v>3</v>
      </c>
      <c r="H1610" s="8">
        <v>11</v>
      </c>
      <c r="I1610" s="17">
        <f t="shared" si="400"/>
        <v>14</v>
      </c>
      <c r="J1610" s="7">
        <f t="shared" si="401"/>
        <v>3</v>
      </c>
      <c r="K1610" s="8">
        <f t="shared" si="402"/>
        <v>11</v>
      </c>
      <c r="L1610" s="9">
        <f t="shared" si="403"/>
        <v>14</v>
      </c>
    </row>
    <row r="1611" spans="1:12" x14ac:dyDescent="0.2">
      <c r="A1611" s="39"/>
      <c r="B1611" s="34"/>
      <c r="C1611" s="39" t="s">
        <v>134</v>
      </c>
      <c r="D1611" s="7">
        <v>0</v>
      </c>
      <c r="E1611" s="8">
        <v>0</v>
      </c>
      <c r="F1611" s="17">
        <f t="shared" si="399"/>
        <v>0</v>
      </c>
      <c r="G1611" s="7">
        <v>4</v>
      </c>
      <c r="H1611" s="8">
        <v>0</v>
      </c>
      <c r="I1611" s="17">
        <f t="shared" si="400"/>
        <v>4</v>
      </c>
      <c r="J1611" s="7">
        <f t="shared" si="401"/>
        <v>4</v>
      </c>
      <c r="K1611" s="8">
        <f t="shared" si="402"/>
        <v>0</v>
      </c>
      <c r="L1611" s="9">
        <f t="shared" si="403"/>
        <v>4</v>
      </c>
    </row>
    <row r="1612" spans="1:12" x14ac:dyDescent="0.2">
      <c r="A1612" s="39"/>
      <c r="B1612" s="34"/>
      <c r="C1612" s="39" t="s">
        <v>135</v>
      </c>
      <c r="D1612" s="7">
        <v>60</v>
      </c>
      <c r="E1612" s="8">
        <v>197</v>
      </c>
      <c r="F1612" s="17">
        <f t="shared" si="399"/>
        <v>257</v>
      </c>
      <c r="G1612" s="7">
        <v>27</v>
      </c>
      <c r="H1612" s="8">
        <v>13</v>
      </c>
      <c r="I1612" s="17">
        <f t="shared" si="400"/>
        <v>40</v>
      </c>
      <c r="J1612" s="7">
        <f t="shared" si="401"/>
        <v>87</v>
      </c>
      <c r="K1612" s="8">
        <f t="shared" si="402"/>
        <v>210</v>
      </c>
      <c r="L1612" s="9">
        <f t="shared" si="403"/>
        <v>297</v>
      </c>
    </row>
    <row r="1613" spans="1:12" x14ac:dyDescent="0.2">
      <c r="A1613" s="39"/>
      <c r="B1613" s="34"/>
      <c r="C1613" s="39" t="s">
        <v>932</v>
      </c>
      <c r="D1613" s="7">
        <v>4</v>
      </c>
      <c r="E1613" s="8">
        <v>2</v>
      </c>
      <c r="F1613" s="17">
        <f t="shared" si="399"/>
        <v>6</v>
      </c>
      <c r="G1613" s="7">
        <v>2</v>
      </c>
      <c r="H1613" s="8">
        <v>1</v>
      </c>
      <c r="I1613" s="17">
        <f t="shared" si="400"/>
        <v>3</v>
      </c>
      <c r="J1613" s="7">
        <f t="shared" si="401"/>
        <v>6</v>
      </c>
      <c r="K1613" s="8">
        <f t="shared" si="402"/>
        <v>3</v>
      </c>
      <c r="L1613" s="9">
        <f t="shared" si="403"/>
        <v>9</v>
      </c>
    </row>
    <row r="1614" spans="1:12" x14ac:dyDescent="0.2">
      <c r="A1614" s="39"/>
      <c r="B1614" s="34"/>
      <c r="C1614" s="39" t="s">
        <v>136</v>
      </c>
      <c r="D1614" s="7">
        <v>45</v>
      </c>
      <c r="E1614" s="8">
        <v>51</v>
      </c>
      <c r="F1614" s="17">
        <f t="shared" si="399"/>
        <v>96</v>
      </c>
      <c r="G1614" s="7">
        <v>43</v>
      </c>
      <c r="H1614" s="8">
        <v>12</v>
      </c>
      <c r="I1614" s="17">
        <f t="shared" si="400"/>
        <v>55</v>
      </c>
      <c r="J1614" s="7">
        <f t="shared" si="401"/>
        <v>88</v>
      </c>
      <c r="K1614" s="8">
        <f t="shared" si="402"/>
        <v>63</v>
      </c>
      <c r="L1614" s="9">
        <f t="shared" si="403"/>
        <v>151</v>
      </c>
    </row>
    <row r="1615" spans="1:12" x14ac:dyDescent="0.2">
      <c r="A1615" s="39"/>
      <c r="B1615" s="34"/>
      <c r="C1615" s="39" t="s">
        <v>137</v>
      </c>
      <c r="D1615" s="7">
        <v>36</v>
      </c>
      <c r="E1615" s="8">
        <v>11</v>
      </c>
      <c r="F1615" s="17">
        <f t="shared" si="399"/>
        <v>47</v>
      </c>
      <c r="G1615" s="7">
        <v>46</v>
      </c>
      <c r="H1615" s="8">
        <v>2</v>
      </c>
      <c r="I1615" s="17">
        <f t="shared" si="400"/>
        <v>48</v>
      </c>
      <c r="J1615" s="7">
        <f t="shared" si="401"/>
        <v>82</v>
      </c>
      <c r="K1615" s="8">
        <f t="shared" si="402"/>
        <v>13</v>
      </c>
      <c r="L1615" s="9">
        <f t="shared" si="403"/>
        <v>95</v>
      </c>
    </row>
    <row r="1616" spans="1:12" x14ac:dyDescent="0.2">
      <c r="A1616" s="39"/>
      <c r="B1616" s="34"/>
      <c r="C1616" s="39" t="s">
        <v>138</v>
      </c>
      <c r="D1616" s="7">
        <v>52</v>
      </c>
      <c r="E1616" s="8">
        <v>207</v>
      </c>
      <c r="F1616" s="17">
        <f t="shared" si="399"/>
        <v>259</v>
      </c>
      <c r="G1616" s="7">
        <v>41</v>
      </c>
      <c r="H1616" s="8">
        <v>51</v>
      </c>
      <c r="I1616" s="17">
        <f t="shared" si="400"/>
        <v>92</v>
      </c>
      <c r="J1616" s="7">
        <f t="shared" si="401"/>
        <v>93</v>
      </c>
      <c r="K1616" s="8">
        <f t="shared" si="402"/>
        <v>258</v>
      </c>
      <c r="L1616" s="9">
        <f t="shared" si="403"/>
        <v>351</v>
      </c>
    </row>
    <row r="1617" spans="1:12" x14ac:dyDescent="0.2">
      <c r="A1617" s="39"/>
      <c r="B1617" s="34"/>
      <c r="C1617" s="39" t="s">
        <v>139</v>
      </c>
      <c r="D1617" s="7">
        <v>22</v>
      </c>
      <c r="E1617" s="8">
        <v>24</v>
      </c>
      <c r="F1617" s="17">
        <f t="shared" si="399"/>
        <v>46</v>
      </c>
      <c r="G1617" s="7">
        <v>92</v>
      </c>
      <c r="H1617" s="8">
        <v>153</v>
      </c>
      <c r="I1617" s="17">
        <f t="shared" si="400"/>
        <v>245</v>
      </c>
      <c r="J1617" s="7">
        <f t="shared" si="401"/>
        <v>114</v>
      </c>
      <c r="K1617" s="8">
        <f t="shared" si="402"/>
        <v>177</v>
      </c>
      <c r="L1617" s="9">
        <f t="shared" si="403"/>
        <v>291</v>
      </c>
    </row>
    <row r="1618" spans="1:12" x14ac:dyDescent="0.2">
      <c r="A1618" s="39"/>
      <c r="B1618" s="34"/>
      <c r="C1618" s="39" t="s">
        <v>140</v>
      </c>
      <c r="D1618" s="7">
        <v>7</v>
      </c>
      <c r="E1618" s="8">
        <v>1</v>
      </c>
      <c r="F1618" s="17">
        <f t="shared" si="399"/>
        <v>8</v>
      </c>
      <c r="G1618" s="7">
        <v>3</v>
      </c>
      <c r="H1618" s="8">
        <v>0</v>
      </c>
      <c r="I1618" s="17">
        <f t="shared" si="400"/>
        <v>3</v>
      </c>
      <c r="J1618" s="7">
        <f t="shared" si="401"/>
        <v>10</v>
      </c>
      <c r="K1618" s="8">
        <f t="shared" si="402"/>
        <v>1</v>
      </c>
      <c r="L1618" s="9">
        <f t="shared" si="403"/>
        <v>11</v>
      </c>
    </row>
    <row r="1619" spans="1:12" x14ac:dyDescent="0.2">
      <c r="A1619" s="39"/>
      <c r="B1619" s="34"/>
      <c r="C1619" s="39" t="s">
        <v>141</v>
      </c>
      <c r="D1619" s="7">
        <v>0</v>
      </c>
      <c r="E1619" s="8">
        <v>0</v>
      </c>
      <c r="F1619" s="17">
        <f t="shared" si="399"/>
        <v>0</v>
      </c>
      <c r="G1619" s="7">
        <v>15</v>
      </c>
      <c r="H1619" s="8">
        <v>22</v>
      </c>
      <c r="I1619" s="17">
        <f t="shared" si="400"/>
        <v>37</v>
      </c>
      <c r="J1619" s="7">
        <f t="shared" si="401"/>
        <v>15</v>
      </c>
      <c r="K1619" s="8">
        <f t="shared" si="402"/>
        <v>22</v>
      </c>
      <c r="L1619" s="9">
        <f t="shared" si="403"/>
        <v>37</v>
      </c>
    </row>
    <row r="1620" spans="1:12" x14ac:dyDescent="0.2">
      <c r="A1620" s="39"/>
      <c r="B1620" s="34"/>
      <c r="C1620" s="39" t="s">
        <v>142</v>
      </c>
      <c r="D1620" s="7">
        <v>13</v>
      </c>
      <c r="E1620" s="8">
        <v>9</v>
      </c>
      <c r="F1620" s="17">
        <f t="shared" si="399"/>
        <v>22</v>
      </c>
      <c r="G1620" s="7">
        <v>7</v>
      </c>
      <c r="H1620" s="8">
        <v>2</v>
      </c>
      <c r="I1620" s="17">
        <f t="shared" si="400"/>
        <v>9</v>
      </c>
      <c r="J1620" s="7">
        <f t="shared" si="401"/>
        <v>20</v>
      </c>
      <c r="K1620" s="8">
        <f t="shared" si="402"/>
        <v>11</v>
      </c>
      <c r="L1620" s="9">
        <f t="shared" si="403"/>
        <v>31</v>
      </c>
    </row>
    <row r="1621" spans="1:12" x14ac:dyDescent="0.2">
      <c r="A1621" s="39"/>
      <c r="B1621" s="34"/>
      <c r="C1621" s="39" t="s">
        <v>143</v>
      </c>
      <c r="D1621" s="7">
        <v>12</v>
      </c>
      <c r="E1621" s="8">
        <v>5</v>
      </c>
      <c r="F1621" s="17">
        <f t="shared" si="399"/>
        <v>17</v>
      </c>
      <c r="G1621" s="7">
        <v>6</v>
      </c>
      <c r="H1621" s="8">
        <v>3</v>
      </c>
      <c r="I1621" s="17">
        <f t="shared" si="400"/>
        <v>9</v>
      </c>
      <c r="J1621" s="7">
        <f t="shared" si="401"/>
        <v>18</v>
      </c>
      <c r="K1621" s="8">
        <f t="shared" si="402"/>
        <v>8</v>
      </c>
      <c r="L1621" s="9">
        <f t="shared" si="403"/>
        <v>26</v>
      </c>
    </row>
    <row r="1622" spans="1:12" x14ac:dyDescent="0.2">
      <c r="A1622" s="39"/>
      <c r="B1622" s="34"/>
      <c r="C1622" s="39" t="s">
        <v>144</v>
      </c>
      <c r="D1622" s="7">
        <v>54</v>
      </c>
      <c r="E1622" s="8">
        <v>147</v>
      </c>
      <c r="F1622" s="17">
        <f t="shared" si="399"/>
        <v>201</v>
      </c>
      <c r="G1622" s="7">
        <v>0</v>
      </c>
      <c r="H1622" s="8">
        <v>0</v>
      </c>
      <c r="I1622" s="17">
        <f t="shared" si="400"/>
        <v>0</v>
      </c>
      <c r="J1622" s="7">
        <f t="shared" si="401"/>
        <v>54</v>
      </c>
      <c r="K1622" s="8">
        <f t="shared" si="402"/>
        <v>147</v>
      </c>
      <c r="L1622" s="9">
        <f t="shared" si="403"/>
        <v>201</v>
      </c>
    </row>
    <row r="1623" spans="1:12" x14ac:dyDescent="0.2">
      <c r="A1623" s="39"/>
      <c r="B1623" s="34"/>
      <c r="C1623" s="39" t="s">
        <v>145</v>
      </c>
      <c r="D1623" s="7">
        <v>9</v>
      </c>
      <c r="E1623" s="8">
        <v>33</v>
      </c>
      <c r="F1623" s="17">
        <f t="shared" si="399"/>
        <v>42</v>
      </c>
      <c r="G1623" s="7">
        <v>1</v>
      </c>
      <c r="H1623" s="8">
        <v>4</v>
      </c>
      <c r="I1623" s="17">
        <f t="shared" si="400"/>
        <v>5</v>
      </c>
      <c r="J1623" s="7">
        <f t="shared" si="401"/>
        <v>10</v>
      </c>
      <c r="K1623" s="8">
        <f t="shared" si="402"/>
        <v>37</v>
      </c>
      <c r="L1623" s="9">
        <f t="shared" si="403"/>
        <v>47</v>
      </c>
    </row>
    <row r="1624" spans="1:12" x14ac:dyDescent="0.2">
      <c r="A1624" s="39"/>
      <c r="B1624" s="34"/>
      <c r="C1624" s="39" t="s">
        <v>146</v>
      </c>
      <c r="D1624" s="7">
        <v>16</v>
      </c>
      <c r="E1624" s="8">
        <v>9</v>
      </c>
      <c r="F1624" s="17">
        <f t="shared" si="399"/>
        <v>25</v>
      </c>
      <c r="G1624" s="7">
        <v>2</v>
      </c>
      <c r="H1624" s="8">
        <v>0</v>
      </c>
      <c r="I1624" s="17">
        <f t="shared" si="400"/>
        <v>2</v>
      </c>
      <c r="J1624" s="7">
        <f t="shared" si="401"/>
        <v>18</v>
      </c>
      <c r="K1624" s="8">
        <f t="shared" si="402"/>
        <v>9</v>
      </c>
      <c r="L1624" s="9">
        <f t="shared" si="403"/>
        <v>27</v>
      </c>
    </row>
    <row r="1625" spans="1:12" x14ac:dyDescent="0.2">
      <c r="A1625" s="39"/>
      <c r="B1625" s="34"/>
      <c r="C1625" s="39" t="s">
        <v>147</v>
      </c>
      <c r="D1625" s="7">
        <v>105</v>
      </c>
      <c r="E1625" s="8">
        <v>231</v>
      </c>
      <c r="F1625" s="17">
        <f t="shared" si="399"/>
        <v>336</v>
      </c>
      <c r="G1625" s="7">
        <v>0</v>
      </c>
      <c r="H1625" s="8">
        <v>0</v>
      </c>
      <c r="I1625" s="17">
        <f t="shared" si="400"/>
        <v>0</v>
      </c>
      <c r="J1625" s="7">
        <f t="shared" si="401"/>
        <v>105</v>
      </c>
      <c r="K1625" s="8">
        <f t="shared" si="402"/>
        <v>231</v>
      </c>
      <c r="L1625" s="9">
        <f t="shared" si="403"/>
        <v>336</v>
      </c>
    </row>
    <row r="1626" spans="1:12" x14ac:dyDescent="0.2">
      <c r="A1626" s="39"/>
      <c r="B1626" s="34"/>
      <c r="C1626" s="39" t="s">
        <v>148</v>
      </c>
      <c r="D1626" s="7">
        <v>12</v>
      </c>
      <c r="E1626" s="8">
        <v>16</v>
      </c>
      <c r="F1626" s="17">
        <f t="shared" si="399"/>
        <v>28</v>
      </c>
      <c r="G1626" s="7">
        <v>0</v>
      </c>
      <c r="H1626" s="8">
        <v>0</v>
      </c>
      <c r="I1626" s="17">
        <f t="shared" si="400"/>
        <v>0</v>
      </c>
      <c r="J1626" s="7">
        <f t="shared" si="401"/>
        <v>12</v>
      </c>
      <c r="K1626" s="8">
        <f t="shared" si="402"/>
        <v>16</v>
      </c>
      <c r="L1626" s="9">
        <f t="shared" si="403"/>
        <v>28</v>
      </c>
    </row>
    <row r="1627" spans="1:12" x14ac:dyDescent="0.2">
      <c r="A1627" s="39"/>
      <c r="B1627" s="34"/>
      <c r="C1627" s="39" t="s">
        <v>149</v>
      </c>
      <c r="D1627" s="7">
        <v>11</v>
      </c>
      <c r="E1627" s="8">
        <v>5</v>
      </c>
      <c r="F1627" s="17">
        <f t="shared" si="399"/>
        <v>16</v>
      </c>
      <c r="G1627" s="7">
        <v>0</v>
      </c>
      <c r="H1627" s="8">
        <v>0</v>
      </c>
      <c r="I1627" s="17">
        <f t="shared" si="400"/>
        <v>0</v>
      </c>
      <c r="J1627" s="7">
        <f t="shared" si="401"/>
        <v>11</v>
      </c>
      <c r="K1627" s="8">
        <f t="shared" si="402"/>
        <v>5</v>
      </c>
      <c r="L1627" s="9">
        <f t="shared" si="403"/>
        <v>16</v>
      </c>
    </row>
    <row r="1628" spans="1:12" ht="12" thickBot="1" x14ac:dyDescent="0.25">
      <c r="A1628" s="52"/>
      <c r="B1628" s="68"/>
      <c r="C1628" s="52" t="s">
        <v>150</v>
      </c>
      <c r="D1628" s="24">
        <v>61</v>
      </c>
      <c r="E1628" s="25">
        <v>30</v>
      </c>
      <c r="F1628" s="69">
        <f t="shared" si="399"/>
        <v>91</v>
      </c>
      <c r="G1628" s="24">
        <v>7</v>
      </c>
      <c r="H1628" s="25">
        <v>10</v>
      </c>
      <c r="I1628" s="69">
        <f t="shared" si="400"/>
        <v>17</v>
      </c>
      <c r="J1628" s="24">
        <f t="shared" si="401"/>
        <v>68</v>
      </c>
      <c r="K1628" s="25">
        <f t="shared" si="402"/>
        <v>40</v>
      </c>
      <c r="L1628" s="26">
        <f t="shared" si="403"/>
        <v>108</v>
      </c>
    </row>
    <row r="1634" spans="1:12" ht="12" x14ac:dyDescent="0.2">
      <c r="A1634" s="85" t="s">
        <v>109</v>
      </c>
      <c r="B1634" s="85"/>
      <c r="C1634" s="85"/>
      <c r="D1634" s="85"/>
      <c r="E1634" s="85"/>
      <c r="F1634" s="85"/>
      <c r="G1634" s="85"/>
      <c r="H1634" s="85"/>
      <c r="I1634" s="85"/>
      <c r="J1634" s="85"/>
      <c r="K1634" s="85"/>
      <c r="L1634" s="85"/>
    </row>
    <row r="1635" spans="1:12" x14ac:dyDescent="0.2">
      <c r="A1635" s="86" t="s">
        <v>116</v>
      </c>
      <c r="B1635" s="86"/>
      <c r="C1635" s="86"/>
      <c r="D1635" s="86"/>
      <c r="E1635" s="86"/>
      <c r="F1635" s="86"/>
      <c r="G1635" s="86"/>
      <c r="H1635" s="86"/>
      <c r="I1635" s="86"/>
      <c r="J1635" s="86"/>
      <c r="K1635" s="86"/>
      <c r="L1635" s="86"/>
    </row>
    <row r="1636" spans="1:12" x14ac:dyDescent="0.2">
      <c r="A1636" s="86" t="s">
        <v>1066</v>
      </c>
      <c r="B1636" s="86"/>
      <c r="C1636" s="86"/>
      <c r="D1636" s="86"/>
      <c r="E1636" s="86"/>
      <c r="F1636" s="86"/>
      <c r="G1636" s="86"/>
      <c r="H1636" s="86"/>
      <c r="I1636" s="86"/>
      <c r="J1636" s="86"/>
      <c r="K1636" s="86"/>
      <c r="L1636" s="86"/>
    </row>
    <row r="1637" spans="1:12" ht="12" thickBot="1" x14ac:dyDescent="0.25"/>
    <row r="1638" spans="1:12" x14ac:dyDescent="0.2">
      <c r="A1638" s="113" t="s">
        <v>41</v>
      </c>
      <c r="B1638" s="149"/>
      <c r="C1638" s="151" t="s">
        <v>43</v>
      </c>
      <c r="D1638" s="117" t="s">
        <v>355</v>
      </c>
      <c r="E1638" s="118"/>
      <c r="F1638" s="119"/>
      <c r="G1638" s="117" t="s">
        <v>42</v>
      </c>
      <c r="H1638" s="118"/>
      <c r="I1638" s="119"/>
      <c r="J1638" s="117" t="s">
        <v>2</v>
      </c>
      <c r="K1638" s="118"/>
      <c r="L1638" s="119"/>
    </row>
    <row r="1639" spans="1:12" ht="12" thickBot="1" x14ac:dyDescent="0.25">
      <c r="A1639" s="115"/>
      <c r="B1639" s="150"/>
      <c r="C1639" s="152"/>
      <c r="D1639" s="153"/>
      <c r="E1639" s="154"/>
      <c r="F1639" s="155"/>
      <c r="G1639" s="153"/>
      <c r="H1639" s="154"/>
      <c r="I1639" s="155"/>
      <c r="J1639" s="153"/>
      <c r="K1639" s="154"/>
      <c r="L1639" s="155"/>
    </row>
    <row r="1640" spans="1:12" x14ac:dyDescent="0.2">
      <c r="A1640" s="115"/>
      <c r="B1640" s="150"/>
      <c r="C1640" s="152"/>
      <c r="D1640" s="161" t="s">
        <v>44</v>
      </c>
      <c r="E1640" s="157" t="s">
        <v>45</v>
      </c>
      <c r="F1640" s="159" t="s">
        <v>2</v>
      </c>
      <c r="G1640" s="161" t="s">
        <v>44</v>
      </c>
      <c r="H1640" s="157" t="s">
        <v>45</v>
      </c>
      <c r="I1640" s="159" t="s">
        <v>2</v>
      </c>
      <c r="J1640" s="156" t="s">
        <v>44</v>
      </c>
      <c r="K1640" s="157" t="s">
        <v>45</v>
      </c>
      <c r="L1640" s="159" t="s">
        <v>2</v>
      </c>
    </row>
    <row r="1641" spans="1:12" ht="12" thickBot="1" x14ac:dyDescent="0.25">
      <c r="A1641" s="115"/>
      <c r="B1641" s="150"/>
      <c r="C1641" s="152"/>
      <c r="D1641" s="162"/>
      <c r="E1641" s="158"/>
      <c r="F1641" s="160"/>
      <c r="G1641" s="162"/>
      <c r="H1641" s="158"/>
      <c r="I1641" s="160"/>
      <c r="J1641" s="136"/>
      <c r="K1641" s="158"/>
      <c r="L1641" s="160"/>
    </row>
    <row r="1642" spans="1:12" x14ac:dyDescent="0.2">
      <c r="A1642" s="35"/>
      <c r="B1642" s="36"/>
      <c r="C1642" s="35" t="s">
        <v>933</v>
      </c>
      <c r="D1642" s="3">
        <v>3</v>
      </c>
      <c r="E1642" s="4">
        <v>3</v>
      </c>
      <c r="F1642" s="18">
        <f>D1642+E1642</f>
        <v>6</v>
      </c>
      <c r="G1642" s="3">
        <v>0</v>
      </c>
      <c r="H1642" s="4">
        <v>0</v>
      </c>
      <c r="I1642" s="18">
        <f>G1642+H1642</f>
        <v>0</v>
      </c>
      <c r="J1642" s="3">
        <f t="shared" ref="J1642:K1645" si="404">D1642+G1642</f>
        <v>3</v>
      </c>
      <c r="K1642" s="4">
        <f t="shared" si="404"/>
        <v>3</v>
      </c>
      <c r="L1642" s="5">
        <f>J1642+K1642</f>
        <v>6</v>
      </c>
    </row>
    <row r="1643" spans="1:12" x14ac:dyDescent="0.2">
      <c r="A1643" s="39"/>
      <c r="B1643" s="34"/>
      <c r="C1643" s="39" t="s">
        <v>934</v>
      </c>
      <c r="D1643" s="7">
        <v>0</v>
      </c>
      <c r="E1643" s="8">
        <v>0</v>
      </c>
      <c r="F1643" s="17">
        <f>D1643+E1643</f>
        <v>0</v>
      </c>
      <c r="G1643" s="7">
        <v>10</v>
      </c>
      <c r="H1643" s="8">
        <v>10</v>
      </c>
      <c r="I1643" s="17">
        <f>G1643+H1643</f>
        <v>20</v>
      </c>
      <c r="J1643" s="7">
        <f t="shared" si="404"/>
        <v>10</v>
      </c>
      <c r="K1643" s="8">
        <f t="shared" si="404"/>
        <v>10</v>
      </c>
      <c r="L1643" s="9">
        <f>J1643+K1643</f>
        <v>20</v>
      </c>
    </row>
    <row r="1644" spans="1:12" x14ac:dyDescent="0.2">
      <c r="A1644" s="39"/>
      <c r="B1644" s="34"/>
      <c r="C1644" s="39" t="s">
        <v>935</v>
      </c>
      <c r="D1644" s="7">
        <v>0</v>
      </c>
      <c r="E1644" s="8">
        <v>0</v>
      </c>
      <c r="F1644" s="17">
        <f>D1644+E1644</f>
        <v>0</v>
      </c>
      <c r="G1644" s="7">
        <v>11</v>
      </c>
      <c r="H1644" s="8">
        <v>8</v>
      </c>
      <c r="I1644" s="17">
        <f>G1644+H1644</f>
        <v>19</v>
      </c>
      <c r="J1644" s="7">
        <f t="shared" si="404"/>
        <v>11</v>
      </c>
      <c r="K1644" s="8">
        <f t="shared" si="404"/>
        <v>8</v>
      </c>
      <c r="L1644" s="9">
        <f>J1644+K1644</f>
        <v>19</v>
      </c>
    </row>
    <row r="1645" spans="1:12" x14ac:dyDescent="0.2">
      <c r="A1645" s="39"/>
      <c r="B1645" s="34"/>
      <c r="C1645" s="39" t="s">
        <v>936</v>
      </c>
      <c r="D1645" s="7">
        <v>0</v>
      </c>
      <c r="E1645" s="8">
        <v>0</v>
      </c>
      <c r="F1645" s="17">
        <f>D1645+E1645</f>
        <v>0</v>
      </c>
      <c r="G1645" s="7">
        <v>0</v>
      </c>
      <c r="H1645" s="8">
        <v>1</v>
      </c>
      <c r="I1645" s="17">
        <f>G1645+H1645</f>
        <v>1</v>
      </c>
      <c r="J1645" s="7">
        <f t="shared" si="404"/>
        <v>0</v>
      </c>
      <c r="K1645" s="8">
        <f t="shared" si="404"/>
        <v>1</v>
      </c>
      <c r="L1645" s="9">
        <f>J1645+K1645</f>
        <v>1</v>
      </c>
    </row>
    <row r="1646" spans="1:12" x14ac:dyDescent="0.2">
      <c r="A1646" s="39"/>
      <c r="B1646" s="34"/>
      <c r="C1646" s="66" t="s">
        <v>2</v>
      </c>
      <c r="D1646" s="21">
        <f t="shared" ref="D1646:L1646" si="405">SUM(D1598:D1645)</f>
        <v>865</v>
      </c>
      <c r="E1646" s="22">
        <f t="shared" si="405"/>
        <v>1520</v>
      </c>
      <c r="F1646" s="67">
        <f t="shared" si="405"/>
        <v>2385</v>
      </c>
      <c r="G1646" s="21">
        <f t="shared" si="405"/>
        <v>1126</v>
      </c>
      <c r="H1646" s="22">
        <f t="shared" si="405"/>
        <v>639</v>
      </c>
      <c r="I1646" s="67">
        <f t="shared" si="405"/>
        <v>1765</v>
      </c>
      <c r="J1646" s="21">
        <f t="shared" si="405"/>
        <v>1991</v>
      </c>
      <c r="K1646" s="22">
        <f t="shared" si="405"/>
        <v>2159</v>
      </c>
      <c r="L1646" s="23">
        <f t="shared" si="405"/>
        <v>4150</v>
      </c>
    </row>
    <row r="1647" spans="1:12" x14ac:dyDescent="0.2">
      <c r="A1647" s="65" t="s">
        <v>220</v>
      </c>
      <c r="B1647" s="42"/>
      <c r="C1647" s="41"/>
      <c r="D1647" s="44"/>
      <c r="E1647" s="45"/>
      <c r="F1647" s="47"/>
      <c r="G1647" s="44"/>
      <c r="H1647" s="45"/>
      <c r="I1647" s="47"/>
      <c r="J1647" s="44"/>
      <c r="K1647" s="45"/>
      <c r="L1647" s="46"/>
    </row>
    <row r="1648" spans="1:12" x14ac:dyDescent="0.2">
      <c r="A1648" s="39"/>
      <c r="B1648" s="34"/>
      <c r="C1648" s="39" t="s">
        <v>124</v>
      </c>
      <c r="D1648" s="7">
        <v>7</v>
      </c>
      <c r="E1648" s="8">
        <v>0</v>
      </c>
      <c r="F1648" s="17">
        <f t="shared" ref="F1648:F1660" si="406">D1648+E1648</f>
        <v>7</v>
      </c>
      <c r="G1648" s="7">
        <v>2</v>
      </c>
      <c r="H1648" s="8">
        <v>5</v>
      </c>
      <c r="I1648" s="17">
        <f t="shared" ref="I1648:I1660" si="407">G1648+H1648</f>
        <v>7</v>
      </c>
      <c r="J1648" s="7">
        <f t="shared" ref="J1648:J1660" si="408">D1648+G1648</f>
        <v>9</v>
      </c>
      <c r="K1648" s="8">
        <f t="shared" ref="K1648:K1660" si="409">E1648+H1648</f>
        <v>5</v>
      </c>
      <c r="L1648" s="9">
        <f t="shared" ref="L1648:L1660" si="410">J1648+K1648</f>
        <v>14</v>
      </c>
    </row>
    <row r="1649" spans="1:12" x14ac:dyDescent="0.2">
      <c r="A1649" s="39"/>
      <c r="B1649" s="34"/>
      <c r="C1649" s="39" t="s">
        <v>3</v>
      </c>
      <c r="D1649" s="7">
        <v>0</v>
      </c>
      <c r="E1649" s="8">
        <v>0</v>
      </c>
      <c r="F1649" s="17">
        <f t="shared" si="406"/>
        <v>0</v>
      </c>
      <c r="G1649" s="7">
        <v>0</v>
      </c>
      <c r="H1649" s="8">
        <v>5</v>
      </c>
      <c r="I1649" s="17">
        <f t="shared" si="407"/>
        <v>5</v>
      </c>
      <c r="J1649" s="7">
        <f t="shared" si="408"/>
        <v>0</v>
      </c>
      <c r="K1649" s="8">
        <f t="shared" si="409"/>
        <v>5</v>
      </c>
      <c r="L1649" s="9">
        <f t="shared" si="410"/>
        <v>5</v>
      </c>
    </row>
    <row r="1650" spans="1:12" x14ac:dyDescent="0.2">
      <c r="A1650" s="39"/>
      <c r="B1650" s="34"/>
      <c r="C1650" s="39" t="s">
        <v>125</v>
      </c>
      <c r="D1650" s="7">
        <v>0</v>
      </c>
      <c r="E1650" s="8">
        <v>0</v>
      </c>
      <c r="F1650" s="17">
        <f t="shared" si="406"/>
        <v>0</v>
      </c>
      <c r="G1650" s="7">
        <v>2</v>
      </c>
      <c r="H1650" s="8">
        <v>3</v>
      </c>
      <c r="I1650" s="17">
        <f t="shared" si="407"/>
        <v>5</v>
      </c>
      <c r="J1650" s="7">
        <f t="shared" si="408"/>
        <v>2</v>
      </c>
      <c r="K1650" s="8">
        <f t="shared" si="409"/>
        <v>3</v>
      </c>
      <c r="L1650" s="9">
        <f t="shared" si="410"/>
        <v>5</v>
      </c>
    </row>
    <row r="1651" spans="1:12" x14ac:dyDescent="0.2">
      <c r="A1651" s="39"/>
      <c r="B1651" s="34"/>
      <c r="C1651" s="39" t="s">
        <v>127</v>
      </c>
      <c r="D1651" s="7">
        <v>0</v>
      </c>
      <c r="E1651" s="8">
        <v>0</v>
      </c>
      <c r="F1651" s="17">
        <f t="shared" si="406"/>
        <v>0</v>
      </c>
      <c r="G1651" s="7">
        <v>1</v>
      </c>
      <c r="H1651" s="8">
        <v>1</v>
      </c>
      <c r="I1651" s="17">
        <f t="shared" si="407"/>
        <v>2</v>
      </c>
      <c r="J1651" s="7">
        <f t="shared" si="408"/>
        <v>1</v>
      </c>
      <c r="K1651" s="8">
        <f t="shared" si="409"/>
        <v>1</v>
      </c>
      <c r="L1651" s="9">
        <f t="shared" si="410"/>
        <v>2</v>
      </c>
    </row>
    <row r="1652" spans="1:12" x14ac:dyDescent="0.2">
      <c r="A1652" s="39"/>
      <c r="B1652" s="34"/>
      <c r="C1652" s="39" t="s">
        <v>128</v>
      </c>
      <c r="D1652" s="7">
        <v>0</v>
      </c>
      <c r="E1652" s="8">
        <v>0</v>
      </c>
      <c r="F1652" s="17">
        <f t="shared" si="406"/>
        <v>0</v>
      </c>
      <c r="G1652" s="7">
        <v>2</v>
      </c>
      <c r="H1652" s="8">
        <v>6</v>
      </c>
      <c r="I1652" s="17">
        <f t="shared" si="407"/>
        <v>8</v>
      </c>
      <c r="J1652" s="7">
        <f t="shared" si="408"/>
        <v>2</v>
      </c>
      <c r="K1652" s="8">
        <f t="shared" si="409"/>
        <v>6</v>
      </c>
      <c r="L1652" s="9">
        <f t="shared" si="410"/>
        <v>8</v>
      </c>
    </row>
    <row r="1653" spans="1:12" x14ac:dyDescent="0.2">
      <c r="A1653" s="39"/>
      <c r="B1653" s="34"/>
      <c r="C1653" s="39" t="s">
        <v>931</v>
      </c>
      <c r="D1653" s="7">
        <v>0</v>
      </c>
      <c r="E1653" s="8">
        <v>0</v>
      </c>
      <c r="F1653" s="17">
        <f t="shared" si="406"/>
        <v>0</v>
      </c>
      <c r="G1653" s="7">
        <v>0</v>
      </c>
      <c r="H1653" s="8">
        <v>1</v>
      </c>
      <c r="I1653" s="17">
        <f t="shared" si="407"/>
        <v>1</v>
      </c>
      <c r="J1653" s="7">
        <f t="shared" si="408"/>
        <v>0</v>
      </c>
      <c r="K1653" s="8">
        <f t="shared" si="409"/>
        <v>1</v>
      </c>
      <c r="L1653" s="9">
        <f t="shared" si="410"/>
        <v>1</v>
      </c>
    </row>
    <row r="1654" spans="1:12" x14ac:dyDescent="0.2">
      <c r="A1654" s="39"/>
      <c r="B1654" s="34"/>
      <c r="C1654" s="39" t="s">
        <v>136</v>
      </c>
      <c r="D1654" s="7">
        <v>1</v>
      </c>
      <c r="E1654" s="8">
        <v>4</v>
      </c>
      <c r="F1654" s="17">
        <f t="shared" si="406"/>
        <v>5</v>
      </c>
      <c r="G1654" s="7">
        <v>0</v>
      </c>
      <c r="H1654" s="8">
        <v>0</v>
      </c>
      <c r="I1654" s="17">
        <f t="shared" si="407"/>
        <v>0</v>
      </c>
      <c r="J1654" s="7">
        <f t="shared" si="408"/>
        <v>1</v>
      </c>
      <c r="K1654" s="8">
        <f t="shared" si="409"/>
        <v>4</v>
      </c>
      <c r="L1654" s="9">
        <f t="shared" si="410"/>
        <v>5</v>
      </c>
    </row>
    <row r="1655" spans="1:12" x14ac:dyDescent="0.2">
      <c r="A1655" s="39"/>
      <c r="B1655" s="34"/>
      <c r="C1655" s="39" t="s">
        <v>138</v>
      </c>
      <c r="D1655" s="7">
        <v>1</v>
      </c>
      <c r="E1655" s="8">
        <v>2</v>
      </c>
      <c r="F1655" s="17">
        <f t="shared" si="406"/>
        <v>3</v>
      </c>
      <c r="G1655" s="7">
        <v>0</v>
      </c>
      <c r="H1655" s="8">
        <v>0</v>
      </c>
      <c r="I1655" s="17">
        <f t="shared" si="407"/>
        <v>0</v>
      </c>
      <c r="J1655" s="7">
        <f t="shared" si="408"/>
        <v>1</v>
      </c>
      <c r="K1655" s="8">
        <f t="shared" si="409"/>
        <v>2</v>
      </c>
      <c r="L1655" s="9">
        <f t="shared" si="410"/>
        <v>3</v>
      </c>
    </row>
    <row r="1656" spans="1:12" x14ac:dyDescent="0.2">
      <c r="A1656" s="39"/>
      <c r="B1656" s="34"/>
      <c r="C1656" s="39" t="s">
        <v>139</v>
      </c>
      <c r="D1656" s="7">
        <v>1</v>
      </c>
      <c r="E1656" s="8">
        <v>2</v>
      </c>
      <c r="F1656" s="17">
        <f t="shared" si="406"/>
        <v>3</v>
      </c>
      <c r="G1656" s="7">
        <v>3</v>
      </c>
      <c r="H1656" s="8">
        <v>23</v>
      </c>
      <c r="I1656" s="17">
        <f t="shared" si="407"/>
        <v>26</v>
      </c>
      <c r="J1656" s="7">
        <f t="shared" si="408"/>
        <v>4</v>
      </c>
      <c r="K1656" s="8">
        <f t="shared" si="409"/>
        <v>25</v>
      </c>
      <c r="L1656" s="9">
        <f t="shared" si="410"/>
        <v>29</v>
      </c>
    </row>
    <row r="1657" spans="1:12" x14ac:dyDescent="0.2">
      <c r="A1657" s="39"/>
      <c r="B1657" s="34"/>
      <c r="C1657" s="39" t="s">
        <v>141</v>
      </c>
      <c r="D1657" s="7">
        <v>0</v>
      </c>
      <c r="E1657" s="8">
        <v>0</v>
      </c>
      <c r="F1657" s="17">
        <f t="shared" si="406"/>
        <v>0</v>
      </c>
      <c r="G1657" s="7">
        <v>0</v>
      </c>
      <c r="H1657" s="8">
        <v>2</v>
      </c>
      <c r="I1657" s="17">
        <f t="shared" si="407"/>
        <v>2</v>
      </c>
      <c r="J1657" s="7">
        <f t="shared" si="408"/>
        <v>0</v>
      </c>
      <c r="K1657" s="8">
        <f t="shared" si="409"/>
        <v>2</v>
      </c>
      <c r="L1657" s="9">
        <f t="shared" si="410"/>
        <v>2</v>
      </c>
    </row>
    <row r="1658" spans="1:12" x14ac:dyDescent="0.2">
      <c r="A1658" s="39"/>
      <c r="B1658" s="34"/>
      <c r="C1658" s="39" t="s">
        <v>142</v>
      </c>
      <c r="D1658" s="7">
        <v>1</v>
      </c>
      <c r="E1658" s="8">
        <v>0</v>
      </c>
      <c r="F1658" s="17">
        <f t="shared" si="406"/>
        <v>1</v>
      </c>
      <c r="G1658" s="7">
        <v>0</v>
      </c>
      <c r="H1658" s="8">
        <v>0</v>
      </c>
      <c r="I1658" s="17">
        <f t="shared" si="407"/>
        <v>0</v>
      </c>
      <c r="J1658" s="7">
        <f t="shared" si="408"/>
        <v>1</v>
      </c>
      <c r="K1658" s="8">
        <f t="shared" si="409"/>
        <v>0</v>
      </c>
      <c r="L1658" s="9">
        <f t="shared" si="410"/>
        <v>1</v>
      </c>
    </row>
    <row r="1659" spans="1:12" x14ac:dyDescent="0.2">
      <c r="A1659" s="39"/>
      <c r="B1659" s="34"/>
      <c r="C1659" s="39" t="s">
        <v>144</v>
      </c>
      <c r="D1659" s="7">
        <v>1</v>
      </c>
      <c r="E1659" s="8">
        <v>0</v>
      </c>
      <c r="F1659" s="17">
        <f t="shared" si="406"/>
        <v>1</v>
      </c>
      <c r="G1659" s="7">
        <v>1</v>
      </c>
      <c r="H1659" s="8">
        <v>0</v>
      </c>
      <c r="I1659" s="17">
        <f t="shared" si="407"/>
        <v>1</v>
      </c>
      <c r="J1659" s="7">
        <f t="shared" si="408"/>
        <v>2</v>
      </c>
      <c r="K1659" s="8">
        <f t="shared" si="409"/>
        <v>0</v>
      </c>
      <c r="L1659" s="9">
        <f t="shared" si="410"/>
        <v>2</v>
      </c>
    </row>
    <row r="1660" spans="1:12" x14ac:dyDescent="0.2">
      <c r="A1660" s="39"/>
      <c r="B1660" s="34"/>
      <c r="C1660" s="39" t="s">
        <v>147</v>
      </c>
      <c r="D1660" s="7">
        <v>0</v>
      </c>
      <c r="E1660" s="8">
        <v>1</v>
      </c>
      <c r="F1660" s="17">
        <f t="shared" si="406"/>
        <v>1</v>
      </c>
      <c r="G1660" s="7">
        <v>0</v>
      </c>
      <c r="H1660" s="8">
        <v>0</v>
      </c>
      <c r="I1660" s="17">
        <f t="shared" si="407"/>
        <v>0</v>
      </c>
      <c r="J1660" s="7">
        <f t="shared" si="408"/>
        <v>0</v>
      </c>
      <c r="K1660" s="8">
        <f t="shared" si="409"/>
        <v>1</v>
      </c>
      <c r="L1660" s="9">
        <f t="shared" si="410"/>
        <v>1</v>
      </c>
    </row>
    <row r="1661" spans="1:12" x14ac:dyDescent="0.2">
      <c r="A1661" s="39"/>
      <c r="B1661" s="34"/>
      <c r="C1661" s="66" t="s">
        <v>2</v>
      </c>
      <c r="D1661" s="21">
        <f t="shared" ref="D1661:L1661" si="411">SUM(D1647:D1660)</f>
        <v>12</v>
      </c>
      <c r="E1661" s="22">
        <f t="shared" si="411"/>
        <v>9</v>
      </c>
      <c r="F1661" s="67">
        <f t="shared" si="411"/>
        <v>21</v>
      </c>
      <c r="G1661" s="21">
        <f t="shared" si="411"/>
        <v>11</v>
      </c>
      <c r="H1661" s="22">
        <f t="shared" si="411"/>
        <v>46</v>
      </c>
      <c r="I1661" s="67">
        <f t="shared" si="411"/>
        <v>57</v>
      </c>
      <c r="J1661" s="21">
        <f t="shared" si="411"/>
        <v>23</v>
      </c>
      <c r="K1661" s="22">
        <f t="shared" si="411"/>
        <v>55</v>
      </c>
      <c r="L1661" s="23">
        <f t="shared" si="411"/>
        <v>78</v>
      </c>
    </row>
    <row r="1662" spans="1:12" x14ac:dyDescent="0.2">
      <c r="A1662" s="65" t="s">
        <v>221</v>
      </c>
      <c r="B1662" s="42"/>
      <c r="C1662" s="41"/>
      <c r="D1662" s="44"/>
      <c r="E1662" s="45"/>
      <c r="F1662" s="47"/>
      <c r="G1662" s="44"/>
      <c r="H1662" s="45"/>
      <c r="I1662" s="47"/>
      <c r="J1662" s="44"/>
      <c r="K1662" s="45"/>
      <c r="L1662" s="46"/>
    </row>
    <row r="1663" spans="1:12" x14ac:dyDescent="0.2">
      <c r="A1663" s="39"/>
      <c r="B1663" s="34"/>
      <c r="C1663" s="39" t="s">
        <v>124</v>
      </c>
      <c r="D1663" s="7">
        <v>4</v>
      </c>
      <c r="E1663" s="8">
        <v>4</v>
      </c>
      <c r="F1663" s="17">
        <f t="shared" ref="F1663:F1676" si="412">D1663+E1663</f>
        <v>8</v>
      </c>
      <c r="G1663" s="7">
        <v>26</v>
      </c>
      <c r="H1663" s="8">
        <v>11</v>
      </c>
      <c r="I1663" s="17">
        <f t="shared" ref="I1663:I1676" si="413">G1663+H1663</f>
        <v>37</v>
      </c>
      <c r="J1663" s="7">
        <f t="shared" ref="J1663:J1676" si="414">D1663+G1663</f>
        <v>30</v>
      </c>
      <c r="K1663" s="8">
        <f t="shared" ref="K1663:K1676" si="415">E1663+H1663</f>
        <v>15</v>
      </c>
      <c r="L1663" s="9">
        <f t="shared" ref="L1663:L1676" si="416">J1663+K1663</f>
        <v>45</v>
      </c>
    </row>
    <row r="1664" spans="1:12" x14ac:dyDescent="0.2">
      <c r="A1664" s="39"/>
      <c r="B1664" s="34"/>
      <c r="C1664" s="39" t="s">
        <v>3</v>
      </c>
      <c r="D1664" s="7">
        <v>0</v>
      </c>
      <c r="E1664" s="8">
        <v>0</v>
      </c>
      <c r="F1664" s="17">
        <f t="shared" si="412"/>
        <v>0</v>
      </c>
      <c r="G1664" s="7">
        <v>11</v>
      </c>
      <c r="H1664" s="8">
        <v>14</v>
      </c>
      <c r="I1664" s="17">
        <f t="shared" si="413"/>
        <v>25</v>
      </c>
      <c r="J1664" s="7">
        <f t="shared" si="414"/>
        <v>11</v>
      </c>
      <c r="K1664" s="8">
        <f t="shared" si="415"/>
        <v>14</v>
      </c>
      <c r="L1664" s="9">
        <f t="shared" si="416"/>
        <v>25</v>
      </c>
    </row>
    <row r="1665" spans="1:12" x14ac:dyDescent="0.2">
      <c r="A1665" s="39"/>
      <c r="B1665" s="34"/>
      <c r="C1665" s="39" t="s">
        <v>125</v>
      </c>
      <c r="D1665" s="7">
        <v>0</v>
      </c>
      <c r="E1665" s="8">
        <v>0</v>
      </c>
      <c r="F1665" s="17">
        <f t="shared" si="412"/>
        <v>0</v>
      </c>
      <c r="G1665" s="7">
        <v>1</v>
      </c>
      <c r="H1665" s="8">
        <v>4</v>
      </c>
      <c r="I1665" s="17">
        <f t="shared" si="413"/>
        <v>5</v>
      </c>
      <c r="J1665" s="7">
        <f t="shared" si="414"/>
        <v>1</v>
      </c>
      <c r="K1665" s="8">
        <f t="shared" si="415"/>
        <v>4</v>
      </c>
      <c r="L1665" s="9">
        <f t="shared" si="416"/>
        <v>5</v>
      </c>
    </row>
    <row r="1666" spans="1:12" x14ac:dyDescent="0.2">
      <c r="A1666" s="39"/>
      <c r="B1666" s="34"/>
      <c r="C1666" s="39" t="s">
        <v>127</v>
      </c>
      <c r="D1666" s="7">
        <v>0</v>
      </c>
      <c r="E1666" s="8">
        <v>1</v>
      </c>
      <c r="F1666" s="17">
        <f t="shared" si="412"/>
        <v>1</v>
      </c>
      <c r="G1666" s="7">
        <v>0</v>
      </c>
      <c r="H1666" s="8">
        <v>4</v>
      </c>
      <c r="I1666" s="17">
        <f t="shared" si="413"/>
        <v>4</v>
      </c>
      <c r="J1666" s="7">
        <f t="shared" si="414"/>
        <v>0</v>
      </c>
      <c r="K1666" s="8">
        <f t="shared" si="415"/>
        <v>5</v>
      </c>
      <c r="L1666" s="9">
        <f t="shared" si="416"/>
        <v>5</v>
      </c>
    </row>
    <row r="1667" spans="1:12" x14ac:dyDescent="0.2">
      <c r="A1667" s="39"/>
      <c r="B1667" s="34"/>
      <c r="C1667" s="39" t="s">
        <v>128</v>
      </c>
      <c r="D1667" s="7">
        <v>0</v>
      </c>
      <c r="E1667" s="8">
        <v>0</v>
      </c>
      <c r="F1667" s="17">
        <f t="shared" si="412"/>
        <v>0</v>
      </c>
      <c r="G1667" s="7">
        <v>6</v>
      </c>
      <c r="H1667" s="8">
        <v>13</v>
      </c>
      <c r="I1667" s="17">
        <f t="shared" si="413"/>
        <v>19</v>
      </c>
      <c r="J1667" s="7">
        <f t="shared" si="414"/>
        <v>6</v>
      </c>
      <c r="K1667" s="8">
        <f t="shared" si="415"/>
        <v>13</v>
      </c>
      <c r="L1667" s="9">
        <f t="shared" si="416"/>
        <v>19</v>
      </c>
    </row>
    <row r="1668" spans="1:12" x14ac:dyDescent="0.2">
      <c r="A1668" s="39"/>
      <c r="B1668" s="34"/>
      <c r="C1668" s="39" t="s">
        <v>136</v>
      </c>
      <c r="D1668" s="7">
        <v>3</v>
      </c>
      <c r="E1668" s="8">
        <v>3</v>
      </c>
      <c r="F1668" s="17">
        <f t="shared" si="412"/>
        <v>6</v>
      </c>
      <c r="G1668" s="7">
        <v>0</v>
      </c>
      <c r="H1668" s="8">
        <v>0</v>
      </c>
      <c r="I1668" s="17">
        <f t="shared" si="413"/>
        <v>0</v>
      </c>
      <c r="J1668" s="7">
        <f t="shared" si="414"/>
        <v>3</v>
      </c>
      <c r="K1668" s="8">
        <f t="shared" si="415"/>
        <v>3</v>
      </c>
      <c r="L1668" s="9">
        <f t="shared" si="416"/>
        <v>6</v>
      </c>
    </row>
    <row r="1669" spans="1:12" x14ac:dyDescent="0.2">
      <c r="A1669" s="39"/>
      <c r="B1669" s="34"/>
      <c r="C1669" s="39" t="s">
        <v>137</v>
      </c>
      <c r="D1669" s="7">
        <v>2</v>
      </c>
      <c r="E1669" s="8">
        <v>0</v>
      </c>
      <c r="F1669" s="17">
        <f t="shared" si="412"/>
        <v>2</v>
      </c>
      <c r="G1669" s="7">
        <v>6</v>
      </c>
      <c r="H1669" s="8">
        <v>9</v>
      </c>
      <c r="I1669" s="17">
        <f t="shared" si="413"/>
        <v>15</v>
      </c>
      <c r="J1669" s="7">
        <f t="shared" si="414"/>
        <v>8</v>
      </c>
      <c r="K1669" s="8">
        <f t="shared" si="415"/>
        <v>9</v>
      </c>
      <c r="L1669" s="9">
        <f t="shared" si="416"/>
        <v>17</v>
      </c>
    </row>
    <row r="1670" spans="1:12" x14ac:dyDescent="0.2">
      <c r="A1670" s="39"/>
      <c r="B1670" s="34"/>
      <c r="C1670" s="39" t="s">
        <v>138</v>
      </c>
      <c r="D1670" s="7">
        <v>4</v>
      </c>
      <c r="E1670" s="8">
        <v>0</v>
      </c>
      <c r="F1670" s="17">
        <f t="shared" si="412"/>
        <v>4</v>
      </c>
      <c r="G1670" s="7">
        <v>1</v>
      </c>
      <c r="H1670" s="8">
        <v>0</v>
      </c>
      <c r="I1670" s="17">
        <f t="shared" si="413"/>
        <v>1</v>
      </c>
      <c r="J1670" s="7">
        <f t="shared" si="414"/>
        <v>5</v>
      </c>
      <c r="K1670" s="8">
        <f t="shared" si="415"/>
        <v>0</v>
      </c>
      <c r="L1670" s="9">
        <f t="shared" si="416"/>
        <v>5</v>
      </c>
    </row>
    <row r="1671" spans="1:12" x14ac:dyDescent="0.2">
      <c r="A1671" s="39"/>
      <c r="B1671" s="34"/>
      <c r="C1671" s="39" t="s">
        <v>139</v>
      </c>
      <c r="D1671" s="7">
        <v>1</v>
      </c>
      <c r="E1671" s="8">
        <v>8</v>
      </c>
      <c r="F1671" s="17">
        <f t="shared" si="412"/>
        <v>9</v>
      </c>
      <c r="G1671" s="7">
        <v>7</v>
      </c>
      <c r="H1671" s="8">
        <v>2</v>
      </c>
      <c r="I1671" s="17">
        <f t="shared" si="413"/>
        <v>9</v>
      </c>
      <c r="J1671" s="7">
        <f t="shared" si="414"/>
        <v>8</v>
      </c>
      <c r="K1671" s="8">
        <f t="shared" si="415"/>
        <v>10</v>
      </c>
      <c r="L1671" s="9">
        <f t="shared" si="416"/>
        <v>18</v>
      </c>
    </row>
    <row r="1672" spans="1:12" x14ac:dyDescent="0.2">
      <c r="A1672" s="39"/>
      <c r="B1672" s="34"/>
      <c r="C1672" s="39" t="s">
        <v>141</v>
      </c>
      <c r="D1672" s="7">
        <v>0</v>
      </c>
      <c r="E1672" s="8">
        <v>0</v>
      </c>
      <c r="F1672" s="17">
        <f t="shared" si="412"/>
        <v>0</v>
      </c>
      <c r="G1672" s="7">
        <v>1</v>
      </c>
      <c r="H1672" s="8">
        <v>2</v>
      </c>
      <c r="I1672" s="17">
        <f t="shared" si="413"/>
        <v>3</v>
      </c>
      <c r="J1672" s="7">
        <f t="shared" si="414"/>
        <v>1</v>
      </c>
      <c r="K1672" s="8">
        <f t="shared" si="415"/>
        <v>2</v>
      </c>
      <c r="L1672" s="9">
        <f t="shared" si="416"/>
        <v>3</v>
      </c>
    </row>
    <row r="1673" spans="1:12" x14ac:dyDescent="0.2">
      <c r="A1673" s="39"/>
      <c r="B1673" s="34"/>
      <c r="C1673" s="39" t="s">
        <v>142</v>
      </c>
      <c r="D1673" s="7">
        <v>4</v>
      </c>
      <c r="E1673" s="8">
        <v>0</v>
      </c>
      <c r="F1673" s="17">
        <f t="shared" si="412"/>
        <v>4</v>
      </c>
      <c r="G1673" s="7">
        <v>0</v>
      </c>
      <c r="H1673" s="8">
        <v>0</v>
      </c>
      <c r="I1673" s="17">
        <f t="shared" si="413"/>
        <v>0</v>
      </c>
      <c r="J1673" s="7">
        <f t="shared" si="414"/>
        <v>4</v>
      </c>
      <c r="K1673" s="8">
        <f t="shared" si="415"/>
        <v>0</v>
      </c>
      <c r="L1673" s="9">
        <f t="shared" si="416"/>
        <v>4</v>
      </c>
    </row>
    <row r="1674" spans="1:12" x14ac:dyDescent="0.2">
      <c r="A1674" s="39"/>
      <c r="B1674" s="34"/>
      <c r="C1674" s="39" t="s">
        <v>144</v>
      </c>
      <c r="D1674" s="7">
        <v>0</v>
      </c>
      <c r="E1674" s="8">
        <v>0</v>
      </c>
      <c r="F1674" s="17">
        <f t="shared" si="412"/>
        <v>0</v>
      </c>
      <c r="G1674" s="7">
        <v>1</v>
      </c>
      <c r="H1674" s="8">
        <v>0</v>
      </c>
      <c r="I1674" s="17">
        <f t="shared" si="413"/>
        <v>1</v>
      </c>
      <c r="J1674" s="7">
        <f t="shared" si="414"/>
        <v>1</v>
      </c>
      <c r="K1674" s="8">
        <f t="shared" si="415"/>
        <v>0</v>
      </c>
      <c r="L1674" s="9">
        <f t="shared" si="416"/>
        <v>1</v>
      </c>
    </row>
    <row r="1675" spans="1:12" x14ac:dyDescent="0.2">
      <c r="A1675" s="39"/>
      <c r="B1675" s="34"/>
      <c r="C1675" s="39" t="s">
        <v>145</v>
      </c>
      <c r="D1675" s="7">
        <v>1</v>
      </c>
      <c r="E1675" s="8">
        <v>0</v>
      </c>
      <c r="F1675" s="17">
        <f t="shared" si="412"/>
        <v>1</v>
      </c>
      <c r="G1675" s="7">
        <v>0</v>
      </c>
      <c r="H1675" s="8">
        <v>0</v>
      </c>
      <c r="I1675" s="17">
        <f t="shared" si="413"/>
        <v>0</v>
      </c>
      <c r="J1675" s="7">
        <f t="shared" si="414"/>
        <v>1</v>
      </c>
      <c r="K1675" s="8">
        <f t="shared" si="415"/>
        <v>0</v>
      </c>
      <c r="L1675" s="9">
        <f t="shared" si="416"/>
        <v>1</v>
      </c>
    </row>
    <row r="1676" spans="1:12" ht="12" thickBot="1" x14ac:dyDescent="0.25">
      <c r="A1676" s="52"/>
      <c r="B1676" s="68"/>
      <c r="C1676" s="52" t="s">
        <v>148</v>
      </c>
      <c r="D1676" s="24">
        <v>3</v>
      </c>
      <c r="E1676" s="25">
        <v>0</v>
      </c>
      <c r="F1676" s="69">
        <f t="shared" si="412"/>
        <v>3</v>
      </c>
      <c r="G1676" s="24">
        <v>0</v>
      </c>
      <c r="H1676" s="25">
        <v>0</v>
      </c>
      <c r="I1676" s="69">
        <f t="shared" si="413"/>
        <v>0</v>
      </c>
      <c r="J1676" s="24">
        <f t="shared" si="414"/>
        <v>3</v>
      </c>
      <c r="K1676" s="25">
        <f t="shared" si="415"/>
        <v>0</v>
      </c>
      <c r="L1676" s="26">
        <f t="shared" si="416"/>
        <v>3</v>
      </c>
    </row>
    <row r="1682" spans="1:12" ht="12" x14ac:dyDescent="0.2">
      <c r="A1682" s="85" t="s">
        <v>109</v>
      </c>
      <c r="B1682" s="85"/>
      <c r="C1682" s="85"/>
      <c r="D1682" s="85"/>
      <c r="E1682" s="85"/>
      <c r="F1682" s="85"/>
      <c r="G1682" s="85"/>
      <c r="H1682" s="85"/>
      <c r="I1682" s="85"/>
      <c r="J1682" s="85"/>
      <c r="K1682" s="85"/>
      <c r="L1682" s="85"/>
    </row>
    <row r="1683" spans="1:12" x14ac:dyDescent="0.2">
      <c r="A1683" s="86" t="s">
        <v>116</v>
      </c>
      <c r="B1683" s="86"/>
      <c r="C1683" s="86"/>
      <c r="D1683" s="86"/>
      <c r="E1683" s="86"/>
      <c r="F1683" s="86"/>
      <c r="G1683" s="86"/>
      <c r="H1683" s="86"/>
      <c r="I1683" s="86"/>
      <c r="J1683" s="86"/>
      <c r="K1683" s="86"/>
      <c r="L1683" s="86"/>
    </row>
    <row r="1684" spans="1:12" x14ac:dyDescent="0.2">
      <c r="A1684" s="86" t="s">
        <v>1066</v>
      </c>
      <c r="B1684" s="86"/>
      <c r="C1684" s="86"/>
      <c r="D1684" s="86"/>
      <c r="E1684" s="86"/>
      <c r="F1684" s="86"/>
      <c r="G1684" s="86"/>
      <c r="H1684" s="86"/>
      <c r="I1684" s="86"/>
      <c r="J1684" s="86"/>
      <c r="K1684" s="86"/>
      <c r="L1684" s="86"/>
    </row>
    <row r="1685" spans="1:12" ht="12" thickBot="1" x14ac:dyDescent="0.25"/>
    <row r="1686" spans="1:12" x14ac:dyDescent="0.2">
      <c r="A1686" s="113" t="s">
        <v>41</v>
      </c>
      <c r="B1686" s="149"/>
      <c r="C1686" s="151" t="s">
        <v>43</v>
      </c>
      <c r="D1686" s="117" t="s">
        <v>355</v>
      </c>
      <c r="E1686" s="118"/>
      <c r="F1686" s="119"/>
      <c r="G1686" s="117" t="s">
        <v>42</v>
      </c>
      <c r="H1686" s="118"/>
      <c r="I1686" s="119"/>
      <c r="J1686" s="117" t="s">
        <v>2</v>
      </c>
      <c r="K1686" s="118"/>
      <c r="L1686" s="119"/>
    </row>
    <row r="1687" spans="1:12" ht="12" thickBot="1" x14ac:dyDescent="0.25">
      <c r="A1687" s="115"/>
      <c r="B1687" s="150"/>
      <c r="C1687" s="152"/>
      <c r="D1687" s="153"/>
      <c r="E1687" s="154"/>
      <c r="F1687" s="155"/>
      <c r="G1687" s="153"/>
      <c r="H1687" s="154"/>
      <c r="I1687" s="155"/>
      <c r="J1687" s="153"/>
      <c r="K1687" s="154"/>
      <c r="L1687" s="155"/>
    </row>
    <row r="1688" spans="1:12" x14ac:dyDescent="0.2">
      <c r="A1688" s="115"/>
      <c r="B1688" s="150"/>
      <c r="C1688" s="152"/>
      <c r="D1688" s="161" t="s">
        <v>44</v>
      </c>
      <c r="E1688" s="157" t="s">
        <v>45</v>
      </c>
      <c r="F1688" s="159" t="s">
        <v>2</v>
      </c>
      <c r="G1688" s="161" t="s">
        <v>44</v>
      </c>
      <c r="H1688" s="157" t="s">
        <v>45</v>
      </c>
      <c r="I1688" s="159" t="s">
        <v>2</v>
      </c>
      <c r="J1688" s="156" t="s">
        <v>44</v>
      </c>
      <c r="K1688" s="157" t="s">
        <v>45</v>
      </c>
      <c r="L1688" s="159" t="s">
        <v>2</v>
      </c>
    </row>
    <row r="1689" spans="1:12" ht="12" thickBot="1" x14ac:dyDescent="0.25">
      <c r="A1689" s="115"/>
      <c r="B1689" s="150"/>
      <c r="C1689" s="152"/>
      <c r="D1689" s="162"/>
      <c r="E1689" s="158"/>
      <c r="F1689" s="160"/>
      <c r="G1689" s="162"/>
      <c r="H1689" s="158"/>
      <c r="I1689" s="160"/>
      <c r="J1689" s="136"/>
      <c r="K1689" s="158"/>
      <c r="L1689" s="160"/>
    </row>
    <row r="1690" spans="1:12" x14ac:dyDescent="0.2">
      <c r="A1690" s="35"/>
      <c r="B1690" s="36"/>
      <c r="C1690" s="35" t="s">
        <v>149</v>
      </c>
      <c r="D1690" s="3">
        <v>0</v>
      </c>
      <c r="E1690" s="4">
        <v>1</v>
      </c>
      <c r="F1690" s="18">
        <f>D1690+E1690</f>
        <v>1</v>
      </c>
      <c r="G1690" s="3">
        <v>0</v>
      </c>
      <c r="H1690" s="4">
        <v>0</v>
      </c>
      <c r="I1690" s="18">
        <f>G1690+H1690</f>
        <v>0</v>
      </c>
      <c r="J1690" s="3">
        <f>D1690+G1690</f>
        <v>0</v>
      </c>
      <c r="K1690" s="4">
        <f>E1690+H1690</f>
        <v>1</v>
      </c>
      <c r="L1690" s="5">
        <f>J1690+K1690</f>
        <v>1</v>
      </c>
    </row>
    <row r="1691" spans="1:12" x14ac:dyDescent="0.2">
      <c r="A1691" s="39"/>
      <c r="B1691" s="34"/>
      <c r="C1691" s="66" t="s">
        <v>2</v>
      </c>
      <c r="D1691" s="21">
        <f t="shared" ref="D1691:L1691" si="417">SUM(D1662:D1690)</f>
        <v>22</v>
      </c>
      <c r="E1691" s="22">
        <f t="shared" si="417"/>
        <v>17</v>
      </c>
      <c r="F1691" s="67">
        <f t="shared" si="417"/>
        <v>39</v>
      </c>
      <c r="G1691" s="21">
        <f t="shared" si="417"/>
        <v>60</v>
      </c>
      <c r="H1691" s="22">
        <f t="shared" si="417"/>
        <v>59</v>
      </c>
      <c r="I1691" s="67">
        <f t="shared" si="417"/>
        <v>119</v>
      </c>
      <c r="J1691" s="21">
        <f t="shared" si="417"/>
        <v>82</v>
      </c>
      <c r="K1691" s="22">
        <f t="shared" si="417"/>
        <v>76</v>
      </c>
      <c r="L1691" s="23">
        <f t="shared" si="417"/>
        <v>158</v>
      </c>
    </row>
    <row r="1692" spans="1:12" x14ac:dyDescent="0.2">
      <c r="A1692" s="65" t="s">
        <v>222</v>
      </c>
      <c r="B1692" s="42"/>
      <c r="C1692" s="41"/>
      <c r="D1692" s="44"/>
      <c r="E1692" s="45"/>
      <c r="F1692" s="47"/>
      <c r="G1692" s="44"/>
      <c r="H1692" s="45"/>
      <c r="I1692" s="47"/>
      <c r="J1692" s="44"/>
      <c r="K1692" s="45"/>
      <c r="L1692" s="46"/>
    </row>
    <row r="1693" spans="1:12" x14ac:dyDescent="0.2">
      <c r="A1693" s="39"/>
      <c r="B1693" s="34"/>
      <c r="C1693" s="39" t="s">
        <v>124</v>
      </c>
      <c r="D1693" s="7">
        <v>4</v>
      </c>
      <c r="E1693" s="8">
        <v>3</v>
      </c>
      <c r="F1693" s="17">
        <f t="shared" ref="F1693:F1708" si="418">D1693+E1693</f>
        <v>7</v>
      </c>
      <c r="G1693" s="7">
        <v>4</v>
      </c>
      <c r="H1693" s="8">
        <v>13</v>
      </c>
      <c r="I1693" s="17">
        <f t="shared" ref="I1693:I1708" si="419">G1693+H1693</f>
        <v>17</v>
      </c>
      <c r="J1693" s="7">
        <f t="shared" ref="J1693:J1708" si="420">D1693+G1693</f>
        <v>8</v>
      </c>
      <c r="K1693" s="8">
        <f t="shared" ref="K1693:K1708" si="421">E1693+H1693</f>
        <v>16</v>
      </c>
      <c r="L1693" s="9">
        <f t="shared" ref="L1693:L1708" si="422">J1693+K1693</f>
        <v>24</v>
      </c>
    </row>
    <row r="1694" spans="1:12" x14ac:dyDescent="0.2">
      <c r="A1694" s="39"/>
      <c r="B1694" s="34"/>
      <c r="C1694" s="39" t="s">
        <v>3</v>
      </c>
      <c r="D1694" s="7">
        <v>0</v>
      </c>
      <c r="E1694" s="8">
        <v>0</v>
      </c>
      <c r="F1694" s="17">
        <f t="shared" si="418"/>
        <v>0</v>
      </c>
      <c r="G1694" s="7">
        <v>8</v>
      </c>
      <c r="H1694" s="8">
        <v>16</v>
      </c>
      <c r="I1694" s="17">
        <f t="shared" si="419"/>
        <v>24</v>
      </c>
      <c r="J1694" s="7">
        <f t="shared" si="420"/>
        <v>8</v>
      </c>
      <c r="K1694" s="8">
        <f t="shared" si="421"/>
        <v>16</v>
      </c>
      <c r="L1694" s="9">
        <f t="shared" si="422"/>
        <v>24</v>
      </c>
    </row>
    <row r="1695" spans="1:12" x14ac:dyDescent="0.2">
      <c r="A1695" s="39"/>
      <c r="B1695" s="34"/>
      <c r="C1695" s="39" t="s">
        <v>125</v>
      </c>
      <c r="D1695" s="7">
        <v>0</v>
      </c>
      <c r="E1695" s="8">
        <v>0</v>
      </c>
      <c r="F1695" s="17">
        <f t="shared" si="418"/>
        <v>0</v>
      </c>
      <c r="G1695" s="7">
        <v>2</v>
      </c>
      <c r="H1695" s="8">
        <v>4</v>
      </c>
      <c r="I1695" s="17">
        <f t="shared" si="419"/>
        <v>6</v>
      </c>
      <c r="J1695" s="7">
        <f t="shared" si="420"/>
        <v>2</v>
      </c>
      <c r="K1695" s="8">
        <f t="shared" si="421"/>
        <v>4</v>
      </c>
      <c r="L1695" s="9">
        <f t="shared" si="422"/>
        <v>6</v>
      </c>
    </row>
    <row r="1696" spans="1:12" x14ac:dyDescent="0.2">
      <c r="A1696" s="39"/>
      <c r="B1696" s="34"/>
      <c r="C1696" s="39" t="s">
        <v>126</v>
      </c>
      <c r="D1696" s="7">
        <v>0</v>
      </c>
      <c r="E1696" s="8">
        <v>0</v>
      </c>
      <c r="F1696" s="17">
        <f t="shared" si="418"/>
        <v>0</v>
      </c>
      <c r="G1696" s="7">
        <v>1</v>
      </c>
      <c r="H1696" s="8">
        <v>0</v>
      </c>
      <c r="I1696" s="17">
        <f t="shared" si="419"/>
        <v>1</v>
      </c>
      <c r="J1696" s="7">
        <f t="shared" si="420"/>
        <v>1</v>
      </c>
      <c r="K1696" s="8">
        <f t="shared" si="421"/>
        <v>0</v>
      </c>
      <c r="L1696" s="9">
        <f t="shared" si="422"/>
        <v>1</v>
      </c>
    </row>
    <row r="1697" spans="1:12" x14ac:dyDescent="0.2">
      <c r="A1697" s="39"/>
      <c r="B1697" s="34"/>
      <c r="C1697" s="39" t="s">
        <v>127</v>
      </c>
      <c r="D1697" s="7">
        <v>0</v>
      </c>
      <c r="E1697" s="8">
        <v>0</v>
      </c>
      <c r="F1697" s="17">
        <f t="shared" si="418"/>
        <v>0</v>
      </c>
      <c r="G1697" s="7">
        <v>3</v>
      </c>
      <c r="H1697" s="8">
        <v>26</v>
      </c>
      <c r="I1697" s="17">
        <f t="shared" si="419"/>
        <v>29</v>
      </c>
      <c r="J1697" s="7">
        <f t="shared" si="420"/>
        <v>3</v>
      </c>
      <c r="K1697" s="8">
        <f t="shared" si="421"/>
        <v>26</v>
      </c>
      <c r="L1697" s="9">
        <f t="shared" si="422"/>
        <v>29</v>
      </c>
    </row>
    <row r="1698" spans="1:12" x14ac:dyDescent="0.2">
      <c r="A1698" s="39"/>
      <c r="B1698" s="34"/>
      <c r="C1698" s="39" t="s">
        <v>128</v>
      </c>
      <c r="D1698" s="7">
        <v>0</v>
      </c>
      <c r="E1698" s="8">
        <v>0</v>
      </c>
      <c r="F1698" s="17">
        <f t="shared" si="418"/>
        <v>0</v>
      </c>
      <c r="G1698" s="7">
        <v>4</v>
      </c>
      <c r="H1698" s="8">
        <v>17</v>
      </c>
      <c r="I1698" s="17">
        <f t="shared" si="419"/>
        <v>21</v>
      </c>
      <c r="J1698" s="7">
        <f t="shared" si="420"/>
        <v>4</v>
      </c>
      <c r="K1698" s="8">
        <f t="shared" si="421"/>
        <v>17</v>
      </c>
      <c r="L1698" s="9">
        <f t="shared" si="422"/>
        <v>21</v>
      </c>
    </row>
    <row r="1699" spans="1:12" x14ac:dyDescent="0.2">
      <c r="A1699" s="39"/>
      <c r="B1699" s="34"/>
      <c r="C1699" s="39" t="s">
        <v>931</v>
      </c>
      <c r="D1699" s="7">
        <v>0</v>
      </c>
      <c r="E1699" s="8">
        <v>0</v>
      </c>
      <c r="F1699" s="17">
        <f t="shared" si="418"/>
        <v>0</v>
      </c>
      <c r="G1699" s="7">
        <v>1</v>
      </c>
      <c r="H1699" s="8">
        <v>4</v>
      </c>
      <c r="I1699" s="17">
        <f t="shared" si="419"/>
        <v>5</v>
      </c>
      <c r="J1699" s="7">
        <f t="shared" si="420"/>
        <v>1</v>
      </c>
      <c r="K1699" s="8">
        <f t="shared" si="421"/>
        <v>4</v>
      </c>
      <c r="L1699" s="9">
        <f t="shared" si="422"/>
        <v>5</v>
      </c>
    </row>
    <row r="1700" spans="1:12" x14ac:dyDescent="0.2">
      <c r="A1700" s="39"/>
      <c r="B1700" s="34"/>
      <c r="C1700" s="39" t="s">
        <v>131</v>
      </c>
      <c r="D1700" s="7">
        <v>1</v>
      </c>
      <c r="E1700" s="8">
        <v>0</v>
      </c>
      <c r="F1700" s="17">
        <f t="shared" si="418"/>
        <v>1</v>
      </c>
      <c r="G1700" s="7">
        <v>0</v>
      </c>
      <c r="H1700" s="8">
        <v>0</v>
      </c>
      <c r="I1700" s="17">
        <f t="shared" si="419"/>
        <v>0</v>
      </c>
      <c r="J1700" s="7">
        <f t="shared" si="420"/>
        <v>1</v>
      </c>
      <c r="K1700" s="8">
        <f t="shared" si="421"/>
        <v>0</v>
      </c>
      <c r="L1700" s="9">
        <f t="shared" si="422"/>
        <v>1</v>
      </c>
    </row>
    <row r="1701" spans="1:12" x14ac:dyDescent="0.2">
      <c r="A1701" s="39"/>
      <c r="B1701" s="34"/>
      <c r="C1701" s="39" t="s">
        <v>135</v>
      </c>
      <c r="D1701" s="7">
        <v>0</v>
      </c>
      <c r="E1701" s="8">
        <v>0</v>
      </c>
      <c r="F1701" s="17">
        <f t="shared" si="418"/>
        <v>0</v>
      </c>
      <c r="G1701" s="7">
        <v>0</v>
      </c>
      <c r="H1701" s="8">
        <v>2</v>
      </c>
      <c r="I1701" s="17">
        <f t="shared" si="419"/>
        <v>2</v>
      </c>
      <c r="J1701" s="7">
        <f t="shared" si="420"/>
        <v>0</v>
      </c>
      <c r="K1701" s="8">
        <f t="shared" si="421"/>
        <v>2</v>
      </c>
      <c r="L1701" s="9">
        <f t="shared" si="422"/>
        <v>2</v>
      </c>
    </row>
    <row r="1702" spans="1:12" x14ac:dyDescent="0.2">
      <c r="A1702" s="39"/>
      <c r="B1702" s="34"/>
      <c r="C1702" s="39" t="s">
        <v>136</v>
      </c>
      <c r="D1702" s="7">
        <v>4</v>
      </c>
      <c r="E1702" s="8">
        <v>1</v>
      </c>
      <c r="F1702" s="17">
        <f t="shared" si="418"/>
        <v>5</v>
      </c>
      <c r="G1702" s="7">
        <v>1</v>
      </c>
      <c r="H1702" s="8">
        <v>0</v>
      </c>
      <c r="I1702" s="17">
        <f t="shared" si="419"/>
        <v>1</v>
      </c>
      <c r="J1702" s="7">
        <f t="shared" si="420"/>
        <v>5</v>
      </c>
      <c r="K1702" s="8">
        <f t="shared" si="421"/>
        <v>1</v>
      </c>
      <c r="L1702" s="9">
        <f t="shared" si="422"/>
        <v>6</v>
      </c>
    </row>
    <row r="1703" spans="1:12" x14ac:dyDescent="0.2">
      <c r="A1703" s="39"/>
      <c r="B1703" s="34"/>
      <c r="C1703" s="39" t="s">
        <v>137</v>
      </c>
      <c r="D1703" s="7">
        <v>1</v>
      </c>
      <c r="E1703" s="8">
        <v>0</v>
      </c>
      <c r="F1703" s="17">
        <f t="shared" si="418"/>
        <v>1</v>
      </c>
      <c r="G1703" s="7">
        <v>4</v>
      </c>
      <c r="H1703" s="8">
        <v>0</v>
      </c>
      <c r="I1703" s="17">
        <f t="shared" si="419"/>
        <v>4</v>
      </c>
      <c r="J1703" s="7">
        <f t="shared" si="420"/>
        <v>5</v>
      </c>
      <c r="K1703" s="8">
        <f t="shared" si="421"/>
        <v>0</v>
      </c>
      <c r="L1703" s="9">
        <f t="shared" si="422"/>
        <v>5</v>
      </c>
    </row>
    <row r="1704" spans="1:12" x14ac:dyDescent="0.2">
      <c r="A1704" s="39"/>
      <c r="B1704" s="34"/>
      <c r="C1704" s="39" t="s">
        <v>138</v>
      </c>
      <c r="D1704" s="7">
        <v>2</v>
      </c>
      <c r="E1704" s="8">
        <v>0</v>
      </c>
      <c r="F1704" s="17">
        <f t="shared" si="418"/>
        <v>2</v>
      </c>
      <c r="G1704" s="7">
        <v>0</v>
      </c>
      <c r="H1704" s="8">
        <v>0</v>
      </c>
      <c r="I1704" s="17">
        <f t="shared" si="419"/>
        <v>0</v>
      </c>
      <c r="J1704" s="7">
        <f t="shared" si="420"/>
        <v>2</v>
      </c>
      <c r="K1704" s="8">
        <f t="shared" si="421"/>
        <v>0</v>
      </c>
      <c r="L1704" s="9">
        <f t="shared" si="422"/>
        <v>2</v>
      </c>
    </row>
    <row r="1705" spans="1:12" x14ac:dyDescent="0.2">
      <c r="A1705" s="39"/>
      <c r="B1705" s="34"/>
      <c r="C1705" s="39" t="s">
        <v>139</v>
      </c>
      <c r="D1705" s="7">
        <v>2</v>
      </c>
      <c r="E1705" s="8">
        <v>2</v>
      </c>
      <c r="F1705" s="17">
        <f t="shared" si="418"/>
        <v>4</v>
      </c>
      <c r="G1705" s="7">
        <v>3</v>
      </c>
      <c r="H1705" s="8">
        <v>0</v>
      </c>
      <c r="I1705" s="17">
        <f t="shared" si="419"/>
        <v>3</v>
      </c>
      <c r="J1705" s="7">
        <f t="shared" si="420"/>
        <v>5</v>
      </c>
      <c r="K1705" s="8">
        <f t="shared" si="421"/>
        <v>2</v>
      </c>
      <c r="L1705" s="9">
        <f t="shared" si="422"/>
        <v>7</v>
      </c>
    </row>
    <row r="1706" spans="1:12" x14ac:dyDescent="0.2">
      <c r="A1706" s="39"/>
      <c r="B1706" s="34"/>
      <c r="C1706" s="39" t="s">
        <v>141</v>
      </c>
      <c r="D1706" s="7">
        <v>0</v>
      </c>
      <c r="E1706" s="8">
        <v>0</v>
      </c>
      <c r="F1706" s="17">
        <f t="shared" si="418"/>
        <v>0</v>
      </c>
      <c r="G1706" s="7">
        <v>2</v>
      </c>
      <c r="H1706" s="8">
        <v>0</v>
      </c>
      <c r="I1706" s="17">
        <f t="shared" si="419"/>
        <v>2</v>
      </c>
      <c r="J1706" s="7">
        <f t="shared" si="420"/>
        <v>2</v>
      </c>
      <c r="K1706" s="8">
        <f t="shared" si="421"/>
        <v>0</v>
      </c>
      <c r="L1706" s="9">
        <f t="shared" si="422"/>
        <v>2</v>
      </c>
    </row>
    <row r="1707" spans="1:12" x14ac:dyDescent="0.2">
      <c r="A1707" s="39"/>
      <c r="B1707" s="34"/>
      <c r="C1707" s="39" t="s">
        <v>150</v>
      </c>
      <c r="D1707" s="7">
        <v>1</v>
      </c>
      <c r="E1707" s="8">
        <v>1</v>
      </c>
      <c r="F1707" s="17">
        <f t="shared" si="418"/>
        <v>2</v>
      </c>
      <c r="G1707" s="7">
        <v>0</v>
      </c>
      <c r="H1707" s="8">
        <v>2</v>
      </c>
      <c r="I1707" s="17">
        <f t="shared" si="419"/>
        <v>2</v>
      </c>
      <c r="J1707" s="7">
        <f t="shared" si="420"/>
        <v>1</v>
      </c>
      <c r="K1707" s="8">
        <f t="shared" si="421"/>
        <v>3</v>
      </c>
      <c r="L1707" s="9">
        <f t="shared" si="422"/>
        <v>4</v>
      </c>
    </row>
    <row r="1708" spans="1:12" x14ac:dyDescent="0.2">
      <c r="A1708" s="39"/>
      <c r="B1708" s="34"/>
      <c r="C1708" s="39" t="s">
        <v>935</v>
      </c>
      <c r="D1708" s="7">
        <v>0</v>
      </c>
      <c r="E1708" s="8">
        <v>0</v>
      </c>
      <c r="F1708" s="17">
        <f t="shared" si="418"/>
        <v>0</v>
      </c>
      <c r="G1708" s="7">
        <v>1</v>
      </c>
      <c r="H1708" s="8">
        <v>1</v>
      </c>
      <c r="I1708" s="17">
        <f t="shared" si="419"/>
        <v>2</v>
      </c>
      <c r="J1708" s="7">
        <f t="shared" si="420"/>
        <v>1</v>
      </c>
      <c r="K1708" s="8">
        <f t="shared" si="421"/>
        <v>1</v>
      </c>
      <c r="L1708" s="9">
        <f t="shared" si="422"/>
        <v>2</v>
      </c>
    </row>
    <row r="1709" spans="1:12" x14ac:dyDescent="0.2">
      <c r="A1709" s="39"/>
      <c r="B1709" s="34"/>
      <c r="C1709" s="66" t="s">
        <v>2</v>
      </c>
      <c r="D1709" s="21">
        <f t="shared" ref="D1709:L1709" si="423">SUM(D1692:D1708)</f>
        <v>15</v>
      </c>
      <c r="E1709" s="22">
        <f t="shared" si="423"/>
        <v>7</v>
      </c>
      <c r="F1709" s="67">
        <f t="shared" si="423"/>
        <v>22</v>
      </c>
      <c r="G1709" s="21">
        <f t="shared" si="423"/>
        <v>34</v>
      </c>
      <c r="H1709" s="22">
        <f t="shared" si="423"/>
        <v>85</v>
      </c>
      <c r="I1709" s="67">
        <f t="shared" si="423"/>
        <v>119</v>
      </c>
      <c r="J1709" s="21">
        <f t="shared" si="423"/>
        <v>49</v>
      </c>
      <c r="K1709" s="22">
        <f t="shared" si="423"/>
        <v>92</v>
      </c>
      <c r="L1709" s="23">
        <f t="shared" si="423"/>
        <v>141</v>
      </c>
    </row>
    <row r="1710" spans="1:12" x14ac:dyDescent="0.2">
      <c r="A1710" s="65" t="s">
        <v>223</v>
      </c>
      <c r="B1710" s="42"/>
      <c r="C1710" s="41"/>
      <c r="D1710" s="44"/>
      <c r="E1710" s="45"/>
      <c r="F1710" s="47"/>
      <c r="G1710" s="44"/>
      <c r="H1710" s="45"/>
      <c r="I1710" s="47"/>
      <c r="J1710" s="44"/>
      <c r="K1710" s="45"/>
      <c r="L1710" s="46"/>
    </row>
    <row r="1711" spans="1:12" x14ac:dyDescent="0.2">
      <c r="A1711" s="39"/>
      <c r="B1711" s="34"/>
      <c r="C1711" s="39" t="s">
        <v>124</v>
      </c>
      <c r="D1711" s="7">
        <v>159</v>
      </c>
      <c r="E1711" s="8">
        <v>22</v>
      </c>
      <c r="F1711" s="17">
        <f t="shared" ref="F1711:F1724" si="424">D1711+E1711</f>
        <v>181</v>
      </c>
      <c r="G1711" s="7">
        <v>247</v>
      </c>
      <c r="H1711" s="8">
        <v>44</v>
      </c>
      <c r="I1711" s="17">
        <f t="shared" ref="I1711:I1724" si="425">G1711+H1711</f>
        <v>291</v>
      </c>
      <c r="J1711" s="7">
        <f t="shared" ref="J1711:J1724" si="426">D1711+G1711</f>
        <v>406</v>
      </c>
      <c r="K1711" s="8">
        <f t="shared" ref="K1711:K1724" si="427">E1711+H1711</f>
        <v>66</v>
      </c>
      <c r="L1711" s="9">
        <f t="shared" ref="L1711:L1724" si="428">J1711+K1711</f>
        <v>472</v>
      </c>
    </row>
    <row r="1712" spans="1:12" x14ac:dyDescent="0.2">
      <c r="A1712" s="39"/>
      <c r="B1712" s="34"/>
      <c r="C1712" s="39" t="s">
        <v>3</v>
      </c>
      <c r="D1712" s="7">
        <v>0</v>
      </c>
      <c r="E1712" s="8">
        <v>0</v>
      </c>
      <c r="F1712" s="17">
        <f t="shared" si="424"/>
        <v>0</v>
      </c>
      <c r="G1712" s="7">
        <v>76</v>
      </c>
      <c r="H1712" s="8">
        <v>33</v>
      </c>
      <c r="I1712" s="17">
        <f t="shared" si="425"/>
        <v>109</v>
      </c>
      <c r="J1712" s="7">
        <f t="shared" si="426"/>
        <v>76</v>
      </c>
      <c r="K1712" s="8">
        <f t="shared" si="427"/>
        <v>33</v>
      </c>
      <c r="L1712" s="9">
        <f t="shared" si="428"/>
        <v>109</v>
      </c>
    </row>
    <row r="1713" spans="1:12" x14ac:dyDescent="0.2">
      <c r="A1713" s="39"/>
      <c r="B1713" s="34"/>
      <c r="C1713" s="39" t="s">
        <v>125</v>
      </c>
      <c r="D1713" s="7">
        <v>0</v>
      </c>
      <c r="E1713" s="8">
        <v>0</v>
      </c>
      <c r="F1713" s="17">
        <f t="shared" si="424"/>
        <v>0</v>
      </c>
      <c r="G1713" s="7">
        <v>29</v>
      </c>
      <c r="H1713" s="8">
        <v>2</v>
      </c>
      <c r="I1713" s="17">
        <f t="shared" si="425"/>
        <v>31</v>
      </c>
      <c r="J1713" s="7">
        <f t="shared" si="426"/>
        <v>29</v>
      </c>
      <c r="K1713" s="8">
        <f t="shared" si="427"/>
        <v>2</v>
      </c>
      <c r="L1713" s="9">
        <f t="shared" si="428"/>
        <v>31</v>
      </c>
    </row>
    <row r="1714" spans="1:12" x14ac:dyDescent="0.2">
      <c r="A1714" s="39"/>
      <c r="B1714" s="34"/>
      <c r="C1714" s="39" t="s">
        <v>126</v>
      </c>
      <c r="D1714" s="7">
        <v>0</v>
      </c>
      <c r="E1714" s="8">
        <v>0</v>
      </c>
      <c r="F1714" s="17">
        <f t="shared" si="424"/>
        <v>0</v>
      </c>
      <c r="G1714" s="7">
        <v>19</v>
      </c>
      <c r="H1714" s="8">
        <v>0</v>
      </c>
      <c r="I1714" s="17">
        <f t="shared" si="425"/>
        <v>19</v>
      </c>
      <c r="J1714" s="7">
        <f t="shared" si="426"/>
        <v>19</v>
      </c>
      <c r="K1714" s="8">
        <f t="shared" si="427"/>
        <v>0</v>
      </c>
      <c r="L1714" s="9">
        <f t="shared" si="428"/>
        <v>19</v>
      </c>
    </row>
    <row r="1715" spans="1:12" x14ac:dyDescent="0.2">
      <c r="A1715" s="39"/>
      <c r="B1715" s="34"/>
      <c r="C1715" s="39" t="s">
        <v>127</v>
      </c>
      <c r="D1715" s="7">
        <v>7</v>
      </c>
      <c r="E1715" s="8">
        <v>0</v>
      </c>
      <c r="F1715" s="17">
        <f t="shared" si="424"/>
        <v>7</v>
      </c>
      <c r="G1715" s="7">
        <v>53</v>
      </c>
      <c r="H1715" s="8">
        <v>10</v>
      </c>
      <c r="I1715" s="17">
        <f t="shared" si="425"/>
        <v>63</v>
      </c>
      <c r="J1715" s="7">
        <f t="shared" si="426"/>
        <v>60</v>
      </c>
      <c r="K1715" s="8">
        <f t="shared" si="427"/>
        <v>10</v>
      </c>
      <c r="L1715" s="9">
        <f t="shared" si="428"/>
        <v>70</v>
      </c>
    </row>
    <row r="1716" spans="1:12" x14ac:dyDescent="0.2">
      <c r="A1716" s="39"/>
      <c r="B1716" s="34"/>
      <c r="C1716" s="39" t="s">
        <v>128</v>
      </c>
      <c r="D1716" s="7">
        <v>0</v>
      </c>
      <c r="E1716" s="8">
        <v>0</v>
      </c>
      <c r="F1716" s="17">
        <f t="shared" si="424"/>
        <v>0</v>
      </c>
      <c r="G1716" s="7">
        <v>68</v>
      </c>
      <c r="H1716" s="8">
        <v>1</v>
      </c>
      <c r="I1716" s="17">
        <f t="shared" si="425"/>
        <v>69</v>
      </c>
      <c r="J1716" s="7">
        <f t="shared" si="426"/>
        <v>68</v>
      </c>
      <c r="K1716" s="8">
        <f t="shared" si="427"/>
        <v>1</v>
      </c>
      <c r="L1716" s="9">
        <f t="shared" si="428"/>
        <v>69</v>
      </c>
    </row>
    <row r="1717" spans="1:12" x14ac:dyDescent="0.2">
      <c r="A1717" s="39"/>
      <c r="B1717" s="34"/>
      <c r="C1717" s="39" t="s">
        <v>931</v>
      </c>
      <c r="D1717" s="7">
        <v>0</v>
      </c>
      <c r="E1717" s="8">
        <v>0</v>
      </c>
      <c r="F1717" s="17">
        <f t="shared" si="424"/>
        <v>0</v>
      </c>
      <c r="G1717" s="7">
        <v>11</v>
      </c>
      <c r="H1717" s="8">
        <v>0</v>
      </c>
      <c r="I1717" s="17">
        <f t="shared" si="425"/>
        <v>11</v>
      </c>
      <c r="J1717" s="7">
        <f t="shared" si="426"/>
        <v>11</v>
      </c>
      <c r="K1717" s="8">
        <f t="shared" si="427"/>
        <v>0</v>
      </c>
      <c r="L1717" s="9">
        <f t="shared" si="428"/>
        <v>11</v>
      </c>
    </row>
    <row r="1718" spans="1:12" x14ac:dyDescent="0.2">
      <c r="A1718" s="39"/>
      <c r="B1718" s="34"/>
      <c r="C1718" s="39" t="s">
        <v>129</v>
      </c>
      <c r="D1718" s="7">
        <v>0</v>
      </c>
      <c r="E1718" s="8">
        <v>0</v>
      </c>
      <c r="F1718" s="17">
        <f t="shared" si="424"/>
        <v>0</v>
      </c>
      <c r="G1718" s="7">
        <v>1</v>
      </c>
      <c r="H1718" s="8">
        <v>0</v>
      </c>
      <c r="I1718" s="17">
        <f t="shared" si="425"/>
        <v>1</v>
      </c>
      <c r="J1718" s="7">
        <f t="shared" si="426"/>
        <v>1</v>
      </c>
      <c r="K1718" s="8">
        <f t="shared" si="427"/>
        <v>0</v>
      </c>
      <c r="L1718" s="9">
        <f t="shared" si="428"/>
        <v>1</v>
      </c>
    </row>
    <row r="1719" spans="1:12" x14ac:dyDescent="0.2">
      <c r="A1719" s="39"/>
      <c r="B1719" s="34"/>
      <c r="C1719" s="39" t="s">
        <v>130</v>
      </c>
      <c r="D1719" s="7">
        <v>6</v>
      </c>
      <c r="E1719" s="8">
        <v>0</v>
      </c>
      <c r="F1719" s="17">
        <f t="shared" si="424"/>
        <v>6</v>
      </c>
      <c r="G1719" s="7">
        <v>2</v>
      </c>
      <c r="H1719" s="8">
        <v>0</v>
      </c>
      <c r="I1719" s="17">
        <f t="shared" si="425"/>
        <v>2</v>
      </c>
      <c r="J1719" s="7">
        <f t="shared" si="426"/>
        <v>8</v>
      </c>
      <c r="K1719" s="8">
        <f t="shared" si="427"/>
        <v>0</v>
      </c>
      <c r="L1719" s="9">
        <f t="shared" si="428"/>
        <v>8</v>
      </c>
    </row>
    <row r="1720" spans="1:12" x14ac:dyDescent="0.2">
      <c r="A1720" s="39"/>
      <c r="B1720" s="34"/>
      <c r="C1720" s="39" t="s">
        <v>131</v>
      </c>
      <c r="D1720" s="7">
        <v>3</v>
      </c>
      <c r="E1720" s="8">
        <v>1</v>
      </c>
      <c r="F1720" s="17">
        <f t="shared" si="424"/>
        <v>4</v>
      </c>
      <c r="G1720" s="7">
        <v>4</v>
      </c>
      <c r="H1720" s="8">
        <v>2</v>
      </c>
      <c r="I1720" s="17">
        <f t="shared" si="425"/>
        <v>6</v>
      </c>
      <c r="J1720" s="7">
        <f t="shared" si="426"/>
        <v>7</v>
      </c>
      <c r="K1720" s="8">
        <f t="shared" si="427"/>
        <v>3</v>
      </c>
      <c r="L1720" s="9">
        <f t="shared" si="428"/>
        <v>10</v>
      </c>
    </row>
    <row r="1721" spans="1:12" x14ac:dyDescent="0.2">
      <c r="A1721" s="39"/>
      <c r="B1721" s="34"/>
      <c r="C1721" s="39" t="s">
        <v>132</v>
      </c>
      <c r="D1721" s="7">
        <v>0</v>
      </c>
      <c r="E1721" s="8">
        <v>0</v>
      </c>
      <c r="F1721" s="17">
        <f t="shared" si="424"/>
        <v>0</v>
      </c>
      <c r="G1721" s="7">
        <v>1</v>
      </c>
      <c r="H1721" s="8">
        <v>0</v>
      </c>
      <c r="I1721" s="17">
        <f t="shared" si="425"/>
        <v>1</v>
      </c>
      <c r="J1721" s="7">
        <f t="shared" si="426"/>
        <v>1</v>
      </c>
      <c r="K1721" s="8">
        <f t="shared" si="427"/>
        <v>0</v>
      </c>
      <c r="L1721" s="9">
        <f t="shared" si="428"/>
        <v>1</v>
      </c>
    </row>
    <row r="1722" spans="1:12" x14ac:dyDescent="0.2">
      <c r="A1722" s="39"/>
      <c r="B1722" s="34"/>
      <c r="C1722" s="39" t="s">
        <v>133</v>
      </c>
      <c r="D1722" s="7">
        <v>2</v>
      </c>
      <c r="E1722" s="8">
        <v>0</v>
      </c>
      <c r="F1722" s="17">
        <f t="shared" si="424"/>
        <v>2</v>
      </c>
      <c r="G1722" s="7">
        <v>0</v>
      </c>
      <c r="H1722" s="8">
        <v>0</v>
      </c>
      <c r="I1722" s="17">
        <f t="shared" si="425"/>
        <v>0</v>
      </c>
      <c r="J1722" s="7">
        <f t="shared" si="426"/>
        <v>2</v>
      </c>
      <c r="K1722" s="8">
        <f t="shared" si="427"/>
        <v>0</v>
      </c>
      <c r="L1722" s="9">
        <f t="shared" si="428"/>
        <v>2</v>
      </c>
    </row>
    <row r="1723" spans="1:12" x14ac:dyDescent="0.2">
      <c r="A1723" s="39"/>
      <c r="B1723" s="34"/>
      <c r="C1723" s="39" t="s">
        <v>692</v>
      </c>
      <c r="D1723" s="7">
        <v>0</v>
      </c>
      <c r="E1723" s="8">
        <v>0</v>
      </c>
      <c r="F1723" s="17">
        <f t="shared" si="424"/>
        <v>0</v>
      </c>
      <c r="G1723" s="7">
        <v>1</v>
      </c>
      <c r="H1723" s="8">
        <v>2</v>
      </c>
      <c r="I1723" s="17">
        <f t="shared" si="425"/>
        <v>3</v>
      </c>
      <c r="J1723" s="7">
        <f t="shared" si="426"/>
        <v>1</v>
      </c>
      <c r="K1723" s="8">
        <f t="shared" si="427"/>
        <v>2</v>
      </c>
      <c r="L1723" s="9">
        <f t="shared" si="428"/>
        <v>3</v>
      </c>
    </row>
    <row r="1724" spans="1:12" ht="12" thickBot="1" x14ac:dyDescent="0.25">
      <c r="A1724" s="52"/>
      <c r="B1724" s="68"/>
      <c r="C1724" s="52" t="s">
        <v>134</v>
      </c>
      <c r="D1724" s="24">
        <v>0</v>
      </c>
      <c r="E1724" s="25">
        <v>0</v>
      </c>
      <c r="F1724" s="69">
        <f t="shared" si="424"/>
        <v>0</v>
      </c>
      <c r="G1724" s="24">
        <v>10</v>
      </c>
      <c r="H1724" s="25">
        <v>2</v>
      </c>
      <c r="I1724" s="69">
        <f t="shared" si="425"/>
        <v>12</v>
      </c>
      <c r="J1724" s="24">
        <f t="shared" si="426"/>
        <v>10</v>
      </c>
      <c r="K1724" s="25">
        <f t="shared" si="427"/>
        <v>2</v>
      </c>
      <c r="L1724" s="26">
        <f t="shared" si="428"/>
        <v>12</v>
      </c>
    </row>
    <row r="1730" spans="1:12" ht="12" x14ac:dyDescent="0.2">
      <c r="A1730" s="85" t="s">
        <v>109</v>
      </c>
      <c r="B1730" s="85"/>
      <c r="C1730" s="85"/>
      <c r="D1730" s="85"/>
      <c r="E1730" s="85"/>
      <c r="F1730" s="85"/>
      <c r="G1730" s="85"/>
      <c r="H1730" s="85"/>
      <c r="I1730" s="85"/>
      <c r="J1730" s="85"/>
      <c r="K1730" s="85"/>
      <c r="L1730" s="85"/>
    </row>
    <row r="1731" spans="1:12" x14ac:dyDescent="0.2">
      <c r="A1731" s="86" t="s">
        <v>116</v>
      </c>
      <c r="B1731" s="86"/>
      <c r="C1731" s="86"/>
      <c r="D1731" s="86"/>
      <c r="E1731" s="86"/>
      <c r="F1731" s="86"/>
      <c r="G1731" s="86"/>
      <c r="H1731" s="86"/>
      <c r="I1731" s="86"/>
      <c r="J1731" s="86"/>
      <c r="K1731" s="86"/>
      <c r="L1731" s="86"/>
    </row>
    <row r="1732" spans="1:12" x14ac:dyDescent="0.2">
      <c r="A1732" s="86" t="s">
        <v>1066</v>
      </c>
      <c r="B1732" s="86"/>
      <c r="C1732" s="86"/>
      <c r="D1732" s="86"/>
      <c r="E1732" s="86"/>
      <c r="F1732" s="86"/>
      <c r="G1732" s="86"/>
      <c r="H1732" s="86"/>
      <c r="I1732" s="86"/>
      <c r="J1732" s="86"/>
      <c r="K1732" s="86"/>
      <c r="L1732" s="86"/>
    </row>
    <row r="1733" spans="1:12" ht="12" thickBot="1" x14ac:dyDescent="0.25"/>
    <row r="1734" spans="1:12" x14ac:dyDescent="0.2">
      <c r="A1734" s="113" t="s">
        <v>41</v>
      </c>
      <c r="B1734" s="149"/>
      <c r="C1734" s="151" t="s">
        <v>43</v>
      </c>
      <c r="D1734" s="117" t="s">
        <v>355</v>
      </c>
      <c r="E1734" s="118"/>
      <c r="F1734" s="119"/>
      <c r="G1734" s="117" t="s">
        <v>42</v>
      </c>
      <c r="H1734" s="118"/>
      <c r="I1734" s="119"/>
      <c r="J1734" s="117" t="s">
        <v>2</v>
      </c>
      <c r="K1734" s="118"/>
      <c r="L1734" s="119"/>
    </row>
    <row r="1735" spans="1:12" ht="12" thickBot="1" x14ac:dyDescent="0.25">
      <c r="A1735" s="115"/>
      <c r="B1735" s="150"/>
      <c r="C1735" s="152"/>
      <c r="D1735" s="153"/>
      <c r="E1735" s="154"/>
      <c r="F1735" s="155"/>
      <c r="G1735" s="153"/>
      <c r="H1735" s="154"/>
      <c r="I1735" s="155"/>
      <c r="J1735" s="153"/>
      <c r="K1735" s="154"/>
      <c r="L1735" s="155"/>
    </row>
    <row r="1736" spans="1:12" x14ac:dyDescent="0.2">
      <c r="A1736" s="115"/>
      <c r="B1736" s="150"/>
      <c r="C1736" s="152"/>
      <c r="D1736" s="161" t="s">
        <v>44</v>
      </c>
      <c r="E1736" s="157" t="s">
        <v>45</v>
      </c>
      <c r="F1736" s="159" t="s">
        <v>2</v>
      </c>
      <c r="G1736" s="161" t="s">
        <v>44</v>
      </c>
      <c r="H1736" s="157" t="s">
        <v>45</v>
      </c>
      <c r="I1736" s="159" t="s">
        <v>2</v>
      </c>
      <c r="J1736" s="156" t="s">
        <v>44</v>
      </c>
      <c r="K1736" s="157" t="s">
        <v>45</v>
      </c>
      <c r="L1736" s="159" t="s">
        <v>2</v>
      </c>
    </row>
    <row r="1737" spans="1:12" ht="12" thickBot="1" x14ac:dyDescent="0.25">
      <c r="A1737" s="115"/>
      <c r="B1737" s="150"/>
      <c r="C1737" s="152"/>
      <c r="D1737" s="162"/>
      <c r="E1737" s="158"/>
      <c r="F1737" s="160"/>
      <c r="G1737" s="162"/>
      <c r="H1737" s="158"/>
      <c r="I1737" s="160"/>
      <c r="J1737" s="136"/>
      <c r="K1737" s="158"/>
      <c r="L1737" s="160"/>
    </row>
    <row r="1738" spans="1:12" x14ac:dyDescent="0.2">
      <c r="A1738" s="35"/>
      <c r="B1738" s="36"/>
      <c r="C1738" s="35" t="s">
        <v>135</v>
      </c>
      <c r="D1738" s="3">
        <v>47</v>
      </c>
      <c r="E1738" s="4">
        <v>5</v>
      </c>
      <c r="F1738" s="18">
        <f t="shared" ref="F1738:F1758" si="429">D1738+E1738</f>
        <v>52</v>
      </c>
      <c r="G1738" s="3">
        <v>18</v>
      </c>
      <c r="H1738" s="4">
        <v>0</v>
      </c>
      <c r="I1738" s="18">
        <f t="shared" ref="I1738:I1758" si="430">G1738+H1738</f>
        <v>18</v>
      </c>
      <c r="J1738" s="3">
        <f t="shared" ref="J1738:J1758" si="431">D1738+G1738</f>
        <v>65</v>
      </c>
      <c r="K1738" s="4">
        <f t="shared" ref="K1738:K1758" si="432">E1738+H1738</f>
        <v>5</v>
      </c>
      <c r="L1738" s="5">
        <f t="shared" ref="L1738:L1758" si="433">J1738+K1738</f>
        <v>70</v>
      </c>
    </row>
    <row r="1739" spans="1:12" x14ac:dyDescent="0.2">
      <c r="A1739" s="39"/>
      <c r="B1739" s="34"/>
      <c r="C1739" s="39" t="s">
        <v>932</v>
      </c>
      <c r="D1739" s="7">
        <v>3</v>
      </c>
      <c r="E1739" s="8">
        <v>0</v>
      </c>
      <c r="F1739" s="17">
        <f t="shared" si="429"/>
        <v>3</v>
      </c>
      <c r="G1739" s="7">
        <v>0</v>
      </c>
      <c r="H1739" s="8">
        <v>0</v>
      </c>
      <c r="I1739" s="17">
        <f t="shared" si="430"/>
        <v>0</v>
      </c>
      <c r="J1739" s="7">
        <f t="shared" si="431"/>
        <v>3</v>
      </c>
      <c r="K1739" s="8">
        <f t="shared" si="432"/>
        <v>0</v>
      </c>
      <c r="L1739" s="9">
        <f t="shared" si="433"/>
        <v>3</v>
      </c>
    </row>
    <row r="1740" spans="1:12" x14ac:dyDescent="0.2">
      <c r="A1740" s="39"/>
      <c r="B1740" s="34"/>
      <c r="C1740" s="39" t="s">
        <v>136</v>
      </c>
      <c r="D1740" s="7">
        <v>59</v>
      </c>
      <c r="E1740" s="8">
        <v>1</v>
      </c>
      <c r="F1740" s="17">
        <f t="shared" si="429"/>
        <v>60</v>
      </c>
      <c r="G1740" s="7">
        <v>23</v>
      </c>
      <c r="H1740" s="8">
        <v>2</v>
      </c>
      <c r="I1740" s="17">
        <f t="shared" si="430"/>
        <v>25</v>
      </c>
      <c r="J1740" s="7">
        <f t="shared" si="431"/>
        <v>82</v>
      </c>
      <c r="K1740" s="8">
        <f t="shared" si="432"/>
        <v>3</v>
      </c>
      <c r="L1740" s="9">
        <f t="shared" si="433"/>
        <v>85</v>
      </c>
    </row>
    <row r="1741" spans="1:12" x14ac:dyDescent="0.2">
      <c r="A1741" s="39"/>
      <c r="B1741" s="34"/>
      <c r="C1741" s="39" t="s">
        <v>137</v>
      </c>
      <c r="D1741" s="7">
        <v>27</v>
      </c>
      <c r="E1741" s="8">
        <v>2</v>
      </c>
      <c r="F1741" s="17">
        <f t="shared" si="429"/>
        <v>29</v>
      </c>
      <c r="G1741" s="7">
        <v>28</v>
      </c>
      <c r="H1741" s="8">
        <v>1</v>
      </c>
      <c r="I1741" s="17">
        <f t="shared" si="430"/>
        <v>29</v>
      </c>
      <c r="J1741" s="7">
        <f t="shared" si="431"/>
        <v>55</v>
      </c>
      <c r="K1741" s="8">
        <f t="shared" si="432"/>
        <v>3</v>
      </c>
      <c r="L1741" s="9">
        <f t="shared" si="433"/>
        <v>58</v>
      </c>
    </row>
    <row r="1742" spans="1:12" x14ac:dyDescent="0.2">
      <c r="A1742" s="39"/>
      <c r="B1742" s="34"/>
      <c r="C1742" s="39" t="s">
        <v>138</v>
      </c>
      <c r="D1742" s="7">
        <v>23</v>
      </c>
      <c r="E1742" s="8">
        <v>0</v>
      </c>
      <c r="F1742" s="17">
        <f t="shared" si="429"/>
        <v>23</v>
      </c>
      <c r="G1742" s="7">
        <v>17</v>
      </c>
      <c r="H1742" s="8">
        <v>5</v>
      </c>
      <c r="I1742" s="17">
        <f t="shared" si="430"/>
        <v>22</v>
      </c>
      <c r="J1742" s="7">
        <f t="shared" si="431"/>
        <v>40</v>
      </c>
      <c r="K1742" s="8">
        <f t="shared" si="432"/>
        <v>5</v>
      </c>
      <c r="L1742" s="9">
        <f t="shared" si="433"/>
        <v>45</v>
      </c>
    </row>
    <row r="1743" spans="1:12" x14ac:dyDescent="0.2">
      <c r="A1743" s="39"/>
      <c r="B1743" s="34"/>
      <c r="C1743" s="39" t="s">
        <v>139</v>
      </c>
      <c r="D1743" s="7">
        <v>13</v>
      </c>
      <c r="E1743" s="8">
        <v>1</v>
      </c>
      <c r="F1743" s="17">
        <f t="shared" si="429"/>
        <v>14</v>
      </c>
      <c r="G1743" s="7">
        <v>81</v>
      </c>
      <c r="H1743" s="8">
        <v>15</v>
      </c>
      <c r="I1743" s="17">
        <f t="shared" si="430"/>
        <v>96</v>
      </c>
      <c r="J1743" s="7">
        <f t="shared" si="431"/>
        <v>94</v>
      </c>
      <c r="K1743" s="8">
        <f t="shared" si="432"/>
        <v>16</v>
      </c>
      <c r="L1743" s="9">
        <f t="shared" si="433"/>
        <v>110</v>
      </c>
    </row>
    <row r="1744" spans="1:12" x14ac:dyDescent="0.2">
      <c r="A1744" s="39"/>
      <c r="B1744" s="34"/>
      <c r="C1744" s="39" t="s">
        <v>140</v>
      </c>
      <c r="D1744" s="7">
        <v>2</v>
      </c>
      <c r="E1744" s="8">
        <v>0</v>
      </c>
      <c r="F1744" s="17">
        <f t="shared" si="429"/>
        <v>2</v>
      </c>
      <c r="G1744" s="7">
        <v>0</v>
      </c>
      <c r="H1744" s="8">
        <v>0</v>
      </c>
      <c r="I1744" s="17">
        <f t="shared" si="430"/>
        <v>0</v>
      </c>
      <c r="J1744" s="7">
        <f t="shared" si="431"/>
        <v>2</v>
      </c>
      <c r="K1744" s="8">
        <f t="shared" si="432"/>
        <v>0</v>
      </c>
      <c r="L1744" s="9">
        <f t="shared" si="433"/>
        <v>2</v>
      </c>
    </row>
    <row r="1745" spans="1:12" x14ac:dyDescent="0.2">
      <c r="A1745" s="39"/>
      <c r="B1745" s="34"/>
      <c r="C1745" s="39" t="s">
        <v>141</v>
      </c>
      <c r="D1745" s="7">
        <v>0</v>
      </c>
      <c r="E1745" s="8">
        <v>0</v>
      </c>
      <c r="F1745" s="17">
        <f t="shared" si="429"/>
        <v>0</v>
      </c>
      <c r="G1745" s="7">
        <v>7</v>
      </c>
      <c r="H1745" s="8">
        <v>0</v>
      </c>
      <c r="I1745" s="17">
        <f t="shared" si="430"/>
        <v>7</v>
      </c>
      <c r="J1745" s="7">
        <f t="shared" si="431"/>
        <v>7</v>
      </c>
      <c r="K1745" s="8">
        <f t="shared" si="432"/>
        <v>0</v>
      </c>
      <c r="L1745" s="9">
        <f t="shared" si="433"/>
        <v>7</v>
      </c>
    </row>
    <row r="1746" spans="1:12" x14ac:dyDescent="0.2">
      <c r="A1746" s="39"/>
      <c r="B1746" s="34"/>
      <c r="C1746" s="39" t="s">
        <v>142</v>
      </c>
      <c r="D1746" s="7">
        <v>4</v>
      </c>
      <c r="E1746" s="8">
        <v>1</v>
      </c>
      <c r="F1746" s="17">
        <f t="shared" si="429"/>
        <v>5</v>
      </c>
      <c r="G1746" s="7">
        <v>6</v>
      </c>
      <c r="H1746" s="8">
        <v>1</v>
      </c>
      <c r="I1746" s="17">
        <f t="shared" si="430"/>
        <v>7</v>
      </c>
      <c r="J1746" s="7">
        <f t="shared" si="431"/>
        <v>10</v>
      </c>
      <c r="K1746" s="8">
        <f t="shared" si="432"/>
        <v>2</v>
      </c>
      <c r="L1746" s="9">
        <f t="shared" si="433"/>
        <v>12</v>
      </c>
    </row>
    <row r="1747" spans="1:12" x14ac:dyDescent="0.2">
      <c r="A1747" s="39"/>
      <c r="B1747" s="34"/>
      <c r="C1747" s="39" t="s">
        <v>143</v>
      </c>
      <c r="D1747" s="7">
        <v>3</v>
      </c>
      <c r="E1747" s="8">
        <v>0</v>
      </c>
      <c r="F1747" s="17">
        <f t="shared" si="429"/>
        <v>3</v>
      </c>
      <c r="G1747" s="7">
        <v>1</v>
      </c>
      <c r="H1747" s="8">
        <v>0</v>
      </c>
      <c r="I1747" s="17">
        <f t="shared" si="430"/>
        <v>1</v>
      </c>
      <c r="J1747" s="7">
        <f t="shared" si="431"/>
        <v>4</v>
      </c>
      <c r="K1747" s="8">
        <f t="shared" si="432"/>
        <v>0</v>
      </c>
      <c r="L1747" s="9">
        <f t="shared" si="433"/>
        <v>4</v>
      </c>
    </row>
    <row r="1748" spans="1:12" x14ac:dyDescent="0.2">
      <c r="A1748" s="39"/>
      <c r="B1748" s="34"/>
      <c r="C1748" s="39" t="s">
        <v>144</v>
      </c>
      <c r="D1748" s="7">
        <v>10</v>
      </c>
      <c r="E1748" s="8">
        <v>2</v>
      </c>
      <c r="F1748" s="17">
        <f t="shared" si="429"/>
        <v>12</v>
      </c>
      <c r="G1748" s="7">
        <v>0</v>
      </c>
      <c r="H1748" s="8">
        <v>0</v>
      </c>
      <c r="I1748" s="17">
        <f t="shared" si="430"/>
        <v>0</v>
      </c>
      <c r="J1748" s="7">
        <f t="shared" si="431"/>
        <v>10</v>
      </c>
      <c r="K1748" s="8">
        <f t="shared" si="432"/>
        <v>2</v>
      </c>
      <c r="L1748" s="9">
        <f t="shared" si="433"/>
        <v>12</v>
      </c>
    </row>
    <row r="1749" spans="1:12" x14ac:dyDescent="0.2">
      <c r="A1749" s="39"/>
      <c r="B1749" s="34"/>
      <c r="C1749" s="39" t="s">
        <v>145</v>
      </c>
      <c r="D1749" s="7">
        <v>6</v>
      </c>
      <c r="E1749" s="8">
        <v>0</v>
      </c>
      <c r="F1749" s="17">
        <f t="shared" si="429"/>
        <v>6</v>
      </c>
      <c r="G1749" s="7">
        <v>6</v>
      </c>
      <c r="H1749" s="8">
        <v>0</v>
      </c>
      <c r="I1749" s="17">
        <f t="shared" si="430"/>
        <v>6</v>
      </c>
      <c r="J1749" s="7">
        <f t="shared" si="431"/>
        <v>12</v>
      </c>
      <c r="K1749" s="8">
        <f t="shared" si="432"/>
        <v>0</v>
      </c>
      <c r="L1749" s="9">
        <f t="shared" si="433"/>
        <v>12</v>
      </c>
    </row>
    <row r="1750" spans="1:12" x14ac:dyDescent="0.2">
      <c r="A1750" s="39"/>
      <c r="B1750" s="34"/>
      <c r="C1750" s="39" t="s">
        <v>146</v>
      </c>
      <c r="D1750" s="7">
        <v>3</v>
      </c>
      <c r="E1750" s="8">
        <v>0</v>
      </c>
      <c r="F1750" s="17">
        <f t="shared" si="429"/>
        <v>3</v>
      </c>
      <c r="G1750" s="7">
        <v>2</v>
      </c>
      <c r="H1750" s="8">
        <v>0</v>
      </c>
      <c r="I1750" s="17">
        <f t="shared" si="430"/>
        <v>2</v>
      </c>
      <c r="J1750" s="7">
        <f t="shared" si="431"/>
        <v>5</v>
      </c>
      <c r="K1750" s="8">
        <f t="shared" si="432"/>
        <v>0</v>
      </c>
      <c r="L1750" s="9">
        <f t="shared" si="433"/>
        <v>5</v>
      </c>
    </row>
    <row r="1751" spans="1:12" x14ac:dyDescent="0.2">
      <c r="A1751" s="39"/>
      <c r="B1751" s="34"/>
      <c r="C1751" s="39" t="s">
        <v>147</v>
      </c>
      <c r="D1751" s="7">
        <v>27</v>
      </c>
      <c r="E1751" s="8">
        <v>8</v>
      </c>
      <c r="F1751" s="17">
        <f t="shared" si="429"/>
        <v>35</v>
      </c>
      <c r="G1751" s="7">
        <v>1</v>
      </c>
      <c r="H1751" s="8">
        <v>0</v>
      </c>
      <c r="I1751" s="17">
        <f t="shared" si="430"/>
        <v>1</v>
      </c>
      <c r="J1751" s="7">
        <f t="shared" si="431"/>
        <v>28</v>
      </c>
      <c r="K1751" s="8">
        <f t="shared" si="432"/>
        <v>8</v>
      </c>
      <c r="L1751" s="9">
        <f t="shared" si="433"/>
        <v>36</v>
      </c>
    </row>
    <row r="1752" spans="1:12" x14ac:dyDescent="0.2">
      <c r="A1752" s="39"/>
      <c r="B1752" s="34"/>
      <c r="C1752" s="39" t="s">
        <v>148</v>
      </c>
      <c r="D1752" s="7">
        <v>13</v>
      </c>
      <c r="E1752" s="8">
        <v>2</v>
      </c>
      <c r="F1752" s="17">
        <f t="shared" si="429"/>
        <v>15</v>
      </c>
      <c r="G1752" s="7">
        <v>2</v>
      </c>
      <c r="H1752" s="8">
        <v>0</v>
      </c>
      <c r="I1752" s="17">
        <f t="shared" si="430"/>
        <v>2</v>
      </c>
      <c r="J1752" s="7">
        <f t="shared" si="431"/>
        <v>15</v>
      </c>
      <c r="K1752" s="8">
        <f t="shared" si="432"/>
        <v>2</v>
      </c>
      <c r="L1752" s="9">
        <f t="shared" si="433"/>
        <v>17</v>
      </c>
    </row>
    <row r="1753" spans="1:12" x14ac:dyDescent="0.2">
      <c r="A1753" s="39"/>
      <c r="B1753" s="34"/>
      <c r="C1753" s="39" t="s">
        <v>149</v>
      </c>
      <c r="D1753" s="7">
        <v>18</v>
      </c>
      <c r="E1753" s="8">
        <v>2</v>
      </c>
      <c r="F1753" s="17">
        <f t="shared" si="429"/>
        <v>20</v>
      </c>
      <c r="G1753" s="7">
        <v>2</v>
      </c>
      <c r="H1753" s="8">
        <v>0</v>
      </c>
      <c r="I1753" s="17">
        <f t="shared" si="430"/>
        <v>2</v>
      </c>
      <c r="J1753" s="7">
        <f t="shared" si="431"/>
        <v>20</v>
      </c>
      <c r="K1753" s="8">
        <f t="shared" si="432"/>
        <v>2</v>
      </c>
      <c r="L1753" s="9">
        <f t="shared" si="433"/>
        <v>22</v>
      </c>
    </row>
    <row r="1754" spans="1:12" x14ac:dyDescent="0.2">
      <c r="A1754" s="39"/>
      <c r="B1754" s="34"/>
      <c r="C1754" s="39" t="s">
        <v>150</v>
      </c>
      <c r="D1754" s="7">
        <v>43</v>
      </c>
      <c r="E1754" s="8">
        <v>10</v>
      </c>
      <c r="F1754" s="17">
        <f t="shared" si="429"/>
        <v>53</v>
      </c>
      <c r="G1754" s="7">
        <v>5</v>
      </c>
      <c r="H1754" s="8">
        <v>3</v>
      </c>
      <c r="I1754" s="17">
        <f t="shared" si="430"/>
        <v>8</v>
      </c>
      <c r="J1754" s="7">
        <f t="shared" si="431"/>
        <v>48</v>
      </c>
      <c r="K1754" s="8">
        <f t="shared" si="432"/>
        <v>13</v>
      </c>
      <c r="L1754" s="9">
        <f t="shared" si="433"/>
        <v>61</v>
      </c>
    </row>
    <row r="1755" spans="1:12" x14ac:dyDescent="0.2">
      <c r="A1755" s="39"/>
      <c r="B1755" s="34"/>
      <c r="C1755" s="39" t="s">
        <v>933</v>
      </c>
      <c r="D1755" s="7">
        <v>3</v>
      </c>
      <c r="E1755" s="8">
        <v>1</v>
      </c>
      <c r="F1755" s="17">
        <f t="shared" si="429"/>
        <v>4</v>
      </c>
      <c r="G1755" s="7">
        <v>0</v>
      </c>
      <c r="H1755" s="8">
        <v>0</v>
      </c>
      <c r="I1755" s="17">
        <f t="shared" si="430"/>
        <v>0</v>
      </c>
      <c r="J1755" s="7">
        <f t="shared" si="431"/>
        <v>3</v>
      </c>
      <c r="K1755" s="8">
        <f t="shared" si="432"/>
        <v>1</v>
      </c>
      <c r="L1755" s="9">
        <f t="shared" si="433"/>
        <v>4</v>
      </c>
    </row>
    <row r="1756" spans="1:12" x14ac:dyDescent="0.2">
      <c r="A1756" s="39"/>
      <c r="B1756" s="34"/>
      <c r="C1756" s="39" t="s">
        <v>934</v>
      </c>
      <c r="D1756" s="7">
        <v>0</v>
      </c>
      <c r="E1756" s="8">
        <v>0</v>
      </c>
      <c r="F1756" s="17">
        <f t="shared" si="429"/>
        <v>0</v>
      </c>
      <c r="G1756" s="7">
        <v>22</v>
      </c>
      <c r="H1756" s="8">
        <v>88</v>
      </c>
      <c r="I1756" s="17">
        <f t="shared" si="430"/>
        <v>110</v>
      </c>
      <c r="J1756" s="7">
        <f t="shared" si="431"/>
        <v>22</v>
      </c>
      <c r="K1756" s="8">
        <f t="shared" si="432"/>
        <v>88</v>
      </c>
      <c r="L1756" s="9">
        <f t="shared" si="433"/>
        <v>110</v>
      </c>
    </row>
    <row r="1757" spans="1:12" x14ac:dyDescent="0.2">
      <c r="A1757" s="39"/>
      <c r="B1757" s="34"/>
      <c r="C1757" s="39" t="s">
        <v>935</v>
      </c>
      <c r="D1757" s="7">
        <v>0</v>
      </c>
      <c r="E1757" s="8">
        <v>0</v>
      </c>
      <c r="F1757" s="17">
        <f t="shared" si="429"/>
        <v>0</v>
      </c>
      <c r="G1757" s="7">
        <v>2</v>
      </c>
      <c r="H1757" s="8">
        <v>0</v>
      </c>
      <c r="I1757" s="17">
        <f t="shared" si="430"/>
        <v>2</v>
      </c>
      <c r="J1757" s="7">
        <f t="shared" si="431"/>
        <v>2</v>
      </c>
      <c r="K1757" s="8">
        <f t="shared" si="432"/>
        <v>0</v>
      </c>
      <c r="L1757" s="9">
        <f t="shared" si="433"/>
        <v>2</v>
      </c>
    </row>
    <row r="1758" spans="1:12" x14ac:dyDescent="0.2">
      <c r="A1758" s="39"/>
      <c r="B1758" s="34"/>
      <c r="C1758" s="39" t="s">
        <v>936</v>
      </c>
      <c r="D1758" s="7">
        <v>0</v>
      </c>
      <c r="E1758" s="8">
        <v>0</v>
      </c>
      <c r="F1758" s="17">
        <f t="shared" si="429"/>
        <v>0</v>
      </c>
      <c r="G1758" s="7">
        <v>2</v>
      </c>
      <c r="H1758" s="8">
        <v>0</v>
      </c>
      <c r="I1758" s="17">
        <f t="shared" si="430"/>
        <v>2</v>
      </c>
      <c r="J1758" s="7">
        <f t="shared" si="431"/>
        <v>2</v>
      </c>
      <c r="K1758" s="8">
        <f t="shared" si="432"/>
        <v>0</v>
      </c>
      <c r="L1758" s="9">
        <f t="shared" si="433"/>
        <v>2</v>
      </c>
    </row>
    <row r="1759" spans="1:12" x14ac:dyDescent="0.2">
      <c r="A1759" s="39"/>
      <c r="B1759" s="34"/>
      <c r="C1759" s="66" t="s">
        <v>2</v>
      </c>
      <c r="D1759" s="21">
        <f t="shared" ref="D1759:L1759" si="434">SUM(D1710:D1758)</f>
        <v>481</v>
      </c>
      <c r="E1759" s="22">
        <f t="shared" si="434"/>
        <v>58</v>
      </c>
      <c r="F1759" s="67">
        <f t="shared" si="434"/>
        <v>539</v>
      </c>
      <c r="G1759" s="21">
        <f t="shared" si="434"/>
        <v>747</v>
      </c>
      <c r="H1759" s="22">
        <f t="shared" si="434"/>
        <v>211</v>
      </c>
      <c r="I1759" s="67">
        <f t="shared" si="434"/>
        <v>958</v>
      </c>
      <c r="J1759" s="21">
        <f t="shared" si="434"/>
        <v>1228</v>
      </c>
      <c r="K1759" s="22">
        <f t="shared" si="434"/>
        <v>269</v>
      </c>
      <c r="L1759" s="23">
        <f t="shared" si="434"/>
        <v>1497</v>
      </c>
    </row>
    <row r="1760" spans="1:12" x14ac:dyDescent="0.2">
      <c r="A1760" s="65" t="s">
        <v>224</v>
      </c>
      <c r="B1760" s="42"/>
      <c r="C1760" s="41"/>
      <c r="D1760" s="44"/>
      <c r="E1760" s="45"/>
      <c r="F1760" s="47"/>
      <c r="G1760" s="44"/>
      <c r="H1760" s="45"/>
      <c r="I1760" s="47"/>
      <c r="J1760" s="44"/>
      <c r="K1760" s="45"/>
      <c r="L1760" s="46"/>
    </row>
    <row r="1761" spans="1:12" x14ac:dyDescent="0.2">
      <c r="A1761" s="39"/>
      <c r="B1761" s="34"/>
      <c r="C1761" s="39" t="s">
        <v>124</v>
      </c>
      <c r="D1761" s="7">
        <v>25</v>
      </c>
      <c r="E1761" s="8">
        <v>36</v>
      </c>
      <c r="F1761" s="17">
        <f t="shared" ref="F1761:F1772" si="435">D1761+E1761</f>
        <v>61</v>
      </c>
      <c r="G1761" s="7">
        <v>105</v>
      </c>
      <c r="H1761" s="8">
        <v>109</v>
      </c>
      <c r="I1761" s="17">
        <f t="shared" ref="I1761:I1772" si="436">G1761+H1761</f>
        <v>214</v>
      </c>
      <c r="J1761" s="7">
        <f t="shared" ref="J1761:J1772" si="437">D1761+G1761</f>
        <v>130</v>
      </c>
      <c r="K1761" s="8">
        <f t="shared" ref="K1761:K1772" si="438">E1761+H1761</f>
        <v>145</v>
      </c>
      <c r="L1761" s="9">
        <f t="shared" ref="L1761:L1772" si="439">J1761+K1761</f>
        <v>275</v>
      </c>
    </row>
    <row r="1762" spans="1:12" x14ac:dyDescent="0.2">
      <c r="A1762" s="39"/>
      <c r="B1762" s="34"/>
      <c r="C1762" s="39" t="s">
        <v>3</v>
      </c>
      <c r="D1762" s="7">
        <v>0</v>
      </c>
      <c r="E1762" s="8">
        <v>0</v>
      </c>
      <c r="F1762" s="17">
        <f t="shared" si="435"/>
        <v>0</v>
      </c>
      <c r="G1762" s="7">
        <v>19</v>
      </c>
      <c r="H1762" s="8">
        <v>31</v>
      </c>
      <c r="I1762" s="17">
        <f t="shared" si="436"/>
        <v>50</v>
      </c>
      <c r="J1762" s="7">
        <f t="shared" si="437"/>
        <v>19</v>
      </c>
      <c r="K1762" s="8">
        <f t="shared" si="438"/>
        <v>31</v>
      </c>
      <c r="L1762" s="9">
        <f t="shared" si="439"/>
        <v>50</v>
      </c>
    </row>
    <row r="1763" spans="1:12" x14ac:dyDescent="0.2">
      <c r="A1763" s="39"/>
      <c r="B1763" s="34"/>
      <c r="C1763" s="39" t="s">
        <v>125</v>
      </c>
      <c r="D1763" s="7">
        <v>0</v>
      </c>
      <c r="E1763" s="8">
        <v>0</v>
      </c>
      <c r="F1763" s="17">
        <f t="shared" si="435"/>
        <v>0</v>
      </c>
      <c r="G1763" s="7">
        <v>5</v>
      </c>
      <c r="H1763" s="8">
        <v>17</v>
      </c>
      <c r="I1763" s="17">
        <f t="shared" si="436"/>
        <v>22</v>
      </c>
      <c r="J1763" s="7">
        <f t="shared" si="437"/>
        <v>5</v>
      </c>
      <c r="K1763" s="8">
        <f t="shared" si="438"/>
        <v>17</v>
      </c>
      <c r="L1763" s="9">
        <f t="shared" si="439"/>
        <v>22</v>
      </c>
    </row>
    <row r="1764" spans="1:12" x14ac:dyDescent="0.2">
      <c r="A1764" s="39"/>
      <c r="B1764" s="34"/>
      <c r="C1764" s="39" t="s">
        <v>127</v>
      </c>
      <c r="D1764" s="7">
        <v>1</v>
      </c>
      <c r="E1764" s="8">
        <v>3</v>
      </c>
      <c r="F1764" s="17">
        <f t="shared" si="435"/>
        <v>4</v>
      </c>
      <c r="G1764" s="7">
        <v>18</v>
      </c>
      <c r="H1764" s="8">
        <v>27</v>
      </c>
      <c r="I1764" s="17">
        <f t="shared" si="436"/>
        <v>45</v>
      </c>
      <c r="J1764" s="7">
        <f t="shared" si="437"/>
        <v>19</v>
      </c>
      <c r="K1764" s="8">
        <f t="shared" si="438"/>
        <v>30</v>
      </c>
      <c r="L1764" s="9">
        <f t="shared" si="439"/>
        <v>49</v>
      </c>
    </row>
    <row r="1765" spans="1:12" x14ac:dyDescent="0.2">
      <c r="A1765" s="39"/>
      <c r="B1765" s="34"/>
      <c r="C1765" s="39" t="s">
        <v>128</v>
      </c>
      <c r="D1765" s="7">
        <v>0</v>
      </c>
      <c r="E1765" s="8">
        <v>0</v>
      </c>
      <c r="F1765" s="17">
        <f t="shared" si="435"/>
        <v>0</v>
      </c>
      <c r="G1765" s="7">
        <v>29</v>
      </c>
      <c r="H1765" s="8">
        <v>51</v>
      </c>
      <c r="I1765" s="17">
        <f t="shared" si="436"/>
        <v>80</v>
      </c>
      <c r="J1765" s="7">
        <f t="shared" si="437"/>
        <v>29</v>
      </c>
      <c r="K1765" s="8">
        <f t="shared" si="438"/>
        <v>51</v>
      </c>
      <c r="L1765" s="9">
        <f t="shared" si="439"/>
        <v>80</v>
      </c>
    </row>
    <row r="1766" spans="1:12" x14ac:dyDescent="0.2">
      <c r="A1766" s="39"/>
      <c r="B1766" s="34"/>
      <c r="C1766" s="39" t="s">
        <v>931</v>
      </c>
      <c r="D1766" s="7">
        <v>0</v>
      </c>
      <c r="E1766" s="8">
        <v>0</v>
      </c>
      <c r="F1766" s="17">
        <f t="shared" si="435"/>
        <v>0</v>
      </c>
      <c r="G1766" s="7">
        <v>2</v>
      </c>
      <c r="H1766" s="8">
        <v>1</v>
      </c>
      <c r="I1766" s="17">
        <f t="shared" si="436"/>
        <v>3</v>
      </c>
      <c r="J1766" s="7">
        <f t="shared" si="437"/>
        <v>2</v>
      </c>
      <c r="K1766" s="8">
        <f t="shared" si="438"/>
        <v>1</v>
      </c>
      <c r="L1766" s="9">
        <f t="shared" si="439"/>
        <v>3</v>
      </c>
    </row>
    <row r="1767" spans="1:12" x14ac:dyDescent="0.2">
      <c r="A1767" s="39"/>
      <c r="B1767" s="34"/>
      <c r="C1767" s="39" t="s">
        <v>130</v>
      </c>
      <c r="D1767" s="7">
        <v>2</v>
      </c>
      <c r="E1767" s="8">
        <v>0</v>
      </c>
      <c r="F1767" s="17">
        <f t="shared" si="435"/>
        <v>2</v>
      </c>
      <c r="G1767" s="7">
        <v>0</v>
      </c>
      <c r="H1767" s="8">
        <v>0</v>
      </c>
      <c r="I1767" s="17">
        <f t="shared" si="436"/>
        <v>0</v>
      </c>
      <c r="J1767" s="7">
        <f t="shared" si="437"/>
        <v>2</v>
      </c>
      <c r="K1767" s="8">
        <f t="shared" si="438"/>
        <v>0</v>
      </c>
      <c r="L1767" s="9">
        <f t="shared" si="439"/>
        <v>2</v>
      </c>
    </row>
    <row r="1768" spans="1:12" x14ac:dyDescent="0.2">
      <c r="A1768" s="39"/>
      <c r="B1768" s="34"/>
      <c r="C1768" s="39" t="s">
        <v>131</v>
      </c>
      <c r="D1768" s="7">
        <v>0</v>
      </c>
      <c r="E1768" s="8">
        <v>1</v>
      </c>
      <c r="F1768" s="17">
        <f t="shared" si="435"/>
        <v>1</v>
      </c>
      <c r="G1768" s="7">
        <v>1</v>
      </c>
      <c r="H1768" s="8">
        <v>2</v>
      </c>
      <c r="I1768" s="17">
        <f t="shared" si="436"/>
        <v>3</v>
      </c>
      <c r="J1768" s="7">
        <f t="shared" si="437"/>
        <v>1</v>
      </c>
      <c r="K1768" s="8">
        <f t="shared" si="438"/>
        <v>3</v>
      </c>
      <c r="L1768" s="9">
        <f t="shared" si="439"/>
        <v>4</v>
      </c>
    </row>
    <row r="1769" spans="1:12" x14ac:dyDescent="0.2">
      <c r="A1769" s="39"/>
      <c r="B1769" s="34"/>
      <c r="C1769" s="39" t="s">
        <v>134</v>
      </c>
      <c r="D1769" s="7">
        <v>0</v>
      </c>
      <c r="E1769" s="8">
        <v>0</v>
      </c>
      <c r="F1769" s="17">
        <f t="shared" si="435"/>
        <v>0</v>
      </c>
      <c r="G1769" s="7">
        <v>1</v>
      </c>
      <c r="H1769" s="8">
        <v>2</v>
      </c>
      <c r="I1769" s="17">
        <f t="shared" si="436"/>
        <v>3</v>
      </c>
      <c r="J1769" s="7">
        <f t="shared" si="437"/>
        <v>1</v>
      </c>
      <c r="K1769" s="8">
        <f t="shared" si="438"/>
        <v>2</v>
      </c>
      <c r="L1769" s="9">
        <f t="shared" si="439"/>
        <v>3</v>
      </c>
    </row>
    <row r="1770" spans="1:12" x14ac:dyDescent="0.2">
      <c r="A1770" s="39"/>
      <c r="B1770" s="34"/>
      <c r="C1770" s="39" t="s">
        <v>135</v>
      </c>
      <c r="D1770" s="7">
        <v>5</v>
      </c>
      <c r="E1770" s="8">
        <v>4</v>
      </c>
      <c r="F1770" s="17">
        <f t="shared" si="435"/>
        <v>9</v>
      </c>
      <c r="G1770" s="7">
        <v>4</v>
      </c>
      <c r="H1770" s="8">
        <v>12</v>
      </c>
      <c r="I1770" s="17">
        <f t="shared" si="436"/>
        <v>16</v>
      </c>
      <c r="J1770" s="7">
        <f t="shared" si="437"/>
        <v>9</v>
      </c>
      <c r="K1770" s="8">
        <f t="shared" si="438"/>
        <v>16</v>
      </c>
      <c r="L1770" s="9">
        <f t="shared" si="439"/>
        <v>25</v>
      </c>
    </row>
    <row r="1771" spans="1:12" x14ac:dyDescent="0.2">
      <c r="A1771" s="39"/>
      <c r="B1771" s="34"/>
      <c r="C1771" s="39" t="s">
        <v>136</v>
      </c>
      <c r="D1771" s="7">
        <v>2</v>
      </c>
      <c r="E1771" s="8">
        <v>45</v>
      </c>
      <c r="F1771" s="17">
        <f t="shared" si="435"/>
        <v>47</v>
      </c>
      <c r="G1771" s="7">
        <v>2</v>
      </c>
      <c r="H1771" s="8">
        <v>5</v>
      </c>
      <c r="I1771" s="17">
        <f t="shared" si="436"/>
        <v>7</v>
      </c>
      <c r="J1771" s="7">
        <f t="shared" si="437"/>
        <v>4</v>
      </c>
      <c r="K1771" s="8">
        <f t="shared" si="438"/>
        <v>50</v>
      </c>
      <c r="L1771" s="9">
        <f t="shared" si="439"/>
        <v>54</v>
      </c>
    </row>
    <row r="1772" spans="1:12" ht="12" thickBot="1" x14ac:dyDescent="0.25">
      <c r="A1772" s="52"/>
      <c r="B1772" s="68"/>
      <c r="C1772" s="52" t="s">
        <v>137</v>
      </c>
      <c r="D1772" s="24">
        <v>3</v>
      </c>
      <c r="E1772" s="25">
        <v>0</v>
      </c>
      <c r="F1772" s="69">
        <f t="shared" si="435"/>
        <v>3</v>
      </c>
      <c r="G1772" s="24">
        <v>4</v>
      </c>
      <c r="H1772" s="25">
        <v>32</v>
      </c>
      <c r="I1772" s="69">
        <f t="shared" si="436"/>
        <v>36</v>
      </c>
      <c r="J1772" s="24">
        <f t="shared" si="437"/>
        <v>7</v>
      </c>
      <c r="K1772" s="25">
        <f t="shared" si="438"/>
        <v>32</v>
      </c>
      <c r="L1772" s="26">
        <f t="shared" si="439"/>
        <v>39</v>
      </c>
    </row>
    <row r="1778" spans="1:12" ht="12" x14ac:dyDescent="0.2">
      <c r="A1778" s="85" t="s">
        <v>109</v>
      </c>
      <c r="B1778" s="85"/>
      <c r="C1778" s="85"/>
      <c r="D1778" s="85"/>
      <c r="E1778" s="85"/>
      <c r="F1778" s="85"/>
      <c r="G1778" s="85"/>
      <c r="H1778" s="85"/>
      <c r="I1778" s="85"/>
      <c r="J1778" s="85"/>
      <c r="K1778" s="85"/>
      <c r="L1778" s="85"/>
    </row>
    <row r="1779" spans="1:12" x14ac:dyDescent="0.2">
      <c r="A1779" s="86" t="s">
        <v>116</v>
      </c>
      <c r="B1779" s="86"/>
      <c r="C1779" s="86"/>
      <c r="D1779" s="86"/>
      <c r="E1779" s="86"/>
      <c r="F1779" s="86"/>
      <c r="G1779" s="86"/>
      <c r="H1779" s="86"/>
      <c r="I1779" s="86"/>
      <c r="J1779" s="86"/>
      <c r="K1779" s="86"/>
      <c r="L1779" s="86"/>
    </row>
    <row r="1780" spans="1:12" x14ac:dyDescent="0.2">
      <c r="A1780" s="86" t="s">
        <v>1066</v>
      </c>
      <c r="B1780" s="86"/>
      <c r="C1780" s="86"/>
      <c r="D1780" s="86"/>
      <c r="E1780" s="86"/>
      <c r="F1780" s="86"/>
      <c r="G1780" s="86"/>
      <c r="H1780" s="86"/>
      <c r="I1780" s="86"/>
      <c r="J1780" s="86"/>
      <c r="K1780" s="86"/>
      <c r="L1780" s="86"/>
    </row>
    <row r="1781" spans="1:12" ht="12" thickBot="1" x14ac:dyDescent="0.25"/>
    <row r="1782" spans="1:12" x14ac:dyDescent="0.2">
      <c r="A1782" s="113" t="s">
        <v>41</v>
      </c>
      <c r="B1782" s="149"/>
      <c r="C1782" s="151" t="s">
        <v>43</v>
      </c>
      <c r="D1782" s="117" t="s">
        <v>355</v>
      </c>
      <c r="E1782" s="118"/>
      <c r="F1782" s="119"/>
      <c r="G1782" s="117" t="s">
        <v>42</v>
      </c>
      <c r="H1782" s="118"/>
      <c r="I1782" s="119"/>
      <c r="J1782" s="117" t="s">
        <v>2</v>
      </c>
      <c r="K1782" s="118"/>
      <c r="L1782" s="119"/>
    </row>
    <row r="1783" spans="1:12" ht="12" thickBot="1" x14ac:dyDescent="0.25">
      <c r="A1783" s="115"/>
      <c r="B1783" s="150"/>
      <c r="C1783" s="152"/>
      <c r="D1783" s="153"/>
      <c r="E1783" s="154"/>
      <c r="F1783" s="155"/>
      <c r="G1783" s="153"/>
      <c r="H1783" s="154"/>
      <c r="I1783" s="155"/>
      <c r="J1783" s="153"/>
      <c r="K1783" s="154"/>
      <c r="L1783" s="155"/>
    </row>
    <row r="1784" spans="1:12" x14ac:dyDescent="0.2">
      <c r="A1784" s="115"/>
      <c r="B1784" s="150"/>
      <c r="C1784" s="152"/>
      <c r="D1784" s="161" t="s">
        <v>44</v>
      </c>
      <c r="E1784" s="157" t="s">
        <v>45</v>
      </c>
      <c r="F1784" s="159" t="s">
        <v>2</v>
      </c>
      <c r="G1784" s="161" t="s">
        <v>44</v>
      </c>
      <c r="H1784" s="157" t="s">
        <v>45</v>
      </c>
      <c r="I1784" s="159" t="s">
        <v>2</v>
      </c>
      <c r="J1784" s="156" t="s">
        <v>44</v>
      </c>
      <c r="K1784" s="157" t="s">
        <v>45</v>
      </c>
      <c r="L1784" s="159" t="s">
        <v>2</v>
      </c>
    </row>
    <row r="1785" spans="1:12" ht="12" thickBot="1" x14ac:dyDescent="0.25">
      <c r="A1785" s="115"/>
      <c r="B1785" s="150"/>
      <c r="C1785" s="152"/>
      <c r="D1785" s="162"/>
      <c r="E1785" s="158"/>
      <c r="F1785" s="160"/>
      <c r="G1785" s="162"/>
      <c r="H1785" s="158"/>
      <c r="I1785" s="160"/>
      <c r="J1785" s="136"/>
      <c r="K1785" s="158"/>
      <c r="L1785" s="160"/>
    </row>
    <row r="1786" spans="1:12" x14ac:dyDescent="0.2">
      <c r="A1786" s="35"/>
      <c r="B1786" s="36"/>
      <c r="C1786" s="35" t="s">
        <v>138</v>
      </c>
      <c r="D1786" s="3">
        <v>2</v>
      </c>
      <c r="E1786" s="4">
        <v>9</v>
      </c>
      <c r="F1786" s="18">
        <f t="shared" ref="F1786:F1799" si="440">D1786+E1786</f>
        <v>11</v>
      </c>
      <c r="G1786" s="3">
        <v>0</v>
      </c>
      <c r="H1786" s="4">
        <v>0</v>
      </c>
      <c r="I1786" s="18">
        <f t="shared" ref="I1786:I1799" si="441">G1786+H1786</f>
        <v>0</v>
      </c>
      <c r="J1786" s="3">
        <f t="shared" ref="J1786:J1799" si="442">D1786+G1786</f>
        <v>2</v>
      </c>
      <c r="K1786" s="4">
        <f t="shared" ref="K1786:K1799" si="443">E1786+H1786</f>
        <v>9</v>
      </c>
      <c r="L1786" s="5">
        <f t="shared" ref="L1786:L1799" si="444">J1786+K1786</f>
        <v>11</v>
      </c>
    </row>
    <row r="1787" spans="1:12" x14ac:dyDescent="0.2">
      <c r="A1787" s="39"/>
      <c r="B1787" s="34"/>
      <c r="C1787" s="39" t="s">
        <v>139</v>
      </c>
      <c r="D1787" s="7">
        <v>5</v>
      </c>
      <c r="E1787" s="8">
        <v>14</v>
      </c>
      <c r="F1787" s="17">
        <f t="shared" si="440"/>
        <v>19</v>
      </c>
      <c r="G1787" s="7">
        <v>14</v>
      </c>
      <c r="H1787" s="8">
        <v>23</v>
      </c>
      <c r="I1787" s="17">
        <f t="shared" si="441"/>
        <v>37</v>
      </c>
      <c r="J1787" s="7">
        <f t="shared" si="442"/>
        <v>19</v>
      </c>
      <c r="K1787" s="8">
        <f t="shared" si="443"/>
        <v>37</v>
      </c>
      <c r="L1787" s="9">
        <f t="shared" si="444"/>
        <v>56</v>
      </c>
    </row>
    <row r="1788" spans="1:12" x14ac:dyDescent="0.2">
      <c r="A1788" s="39"/>
      <c r="B1788" s="34"/>
      <c r="C1788" s="39" t="s">
        <v>140</v>
      </c>
      <c r="D1788" s="7">
        <v>1</v>
      </c>
      <c r="E1788" s="8">
        <v>0</v>
      </c>
      <c r="F1788" s="17">
        <f t="shared" si="440"/>
        <v>1</v>
      </c>
      <c r="G1788" s="7">
        <v>0</v>
      </c>
      <c r="H1788" s="8">
        <v>0</v>
      </c>
      <c r="I1788" s="17">
        <f t="shared" si="441"/>
        <v>0</v>
      </c>
      <c r="J1788" s="7">
        <f t="shared" si="442"/>
        <v>1</v>
      </c>
      <c r="K1788" s="8">
        <f t="shared" si="443"/>
        <v>0</v>
      </c>
      <c r="L1788" s="9">
        <f t="shared" si="444"/>
        <v>1</v>
      </c>
    </row>
    <row r="1789" spans="1:12" x14ac:dyDescent="0.2">
      <c r="A1789" s="39"/>
      <c r="B1789" s="34"/>
      <c r="C1789" s="39" t="s">
        <v>141</v>
      </c>
      <c r="D1789" s="7">
        <v>0</v>
      </c>
      <c r="E1789" s="8">
        <v>0</v>
      </c>
      <c r="F1789" s="17">
        <f t="shared" si="440"/>
        <v>0</v>
      </c>
      <c r="G1789" s="7">
        <v>5</v>
      </c>
      <c r="H1789" s="8">
        <v>3</v>
      </c>
      <c r="I1789" s="17">
        <f t="shared" si="441"/>
        <v>8</v>
      </c>
      <c r="J1789" s="7">
        <f t="shared" si="442"/>
        <v>5</v>
      </c>
      <c r="K1789" s="8">
        <f t="shared" si="443"/>
        <v>3</v>
      </c>
      <c r="L1789" s="9">
        <f t="shared" si="444"/>
        <v>8</v>
      </c>
    </row>
    <row r="1790" spans="1:12" x14ac:dyDescent="0.2">
      <c r="A1790" s="39"/>
      <c r="B1790" s="34"/>
      <c r="C1790" s="39" t="s">
        <v>142</v>
      </c>
      <c r="D1790" s="7">
        <v>1</v>
      </c>
      <c r="E1790" s="8">
        <v>0</v>
      </c>
      <c r="F1790" s="17">
        <f t="shared" si="440"/>
        <v>1</v>
      </c>
      <c r="G1790" s="7">
        <v>0</v>
      </c>
      <c r="H1790" s="8">
        <v>0</v>
      </c>
      <c r="I1790" s="17">
        <f t="shared" si="441"/>
        <v>0</v>
      </c>
      <c r="J1790" s="7">
        <f t="shared" si="442"/>
        <v>1</v>
      </c>
      <c r="K1790" s="8">
        <f t="shared" si="443"/>
        <v>0</v>
      </c>
      <c r="L1790" s="9">
        <f t="shared" si="444"/>
        <v>1</v>
      </c>
    </row>
    <row r="1791" spans="1:12" x14ac:dyDescent="0.2">
      <c r="A1791" s="39"/>
      <c r="B1791" s="34"/>
      <c r="C1791" s="39" t="s">
        <v>144</v>
      </c>
      <c r="D1791" s="7">
        <v>3</v>
      </c>
      <c r="E1791" s="8">
        <v>4</v>
      </c>
      <c r="F1791" s="17">
        <f t="shared" si="440"/>
        <v>7</v>
      </c>
      <c r="G1791" s="7">
        <v>0</v>
      </c>
      <c r="H1791" s="8">
        <v>0</v>
      </c>
      <c r="I1791" s="17">
        <f t="shared" si="441"/>
        <v>0</v>
      </c>
      <c r="J1791" s="7">
        <f t="shared" si="442"/>
        <v>3</v>
      </c>
      <c r="K1791" s="8">
        <f t="shared" si="443"/>
        <v>4</v>
      </c>
      <c r="L1791" s="9">
        <f t="shared" si="444"/>
        <v>7</v>
      </c>
    </row>
    <row r="1792" spans="1:12" x14ac:dyDescent="0.2">
      <c r="A1792" s="39"/>
      <c r="B1792" s="34"/>
      <c r="C1792" s="39" t="s">
        <v>145</v>
      </c>
      <c r="D1792" s="7">
        <v>1</v>
      </c>
      <c r="E1792" s="8">
        <v>1</v>
      </c>
      <c r="F1792" s="17">
        <f t="shared" si="440"/>
        <v>2</v>
      </c>
      <c r="G1792" s="7">
        <v>1</v>
      </c>
      <c r="H1792" s="8">
        <v>0</v>
      </c>
      <c r="I1792" s="17">
        <f t="shared" si="441"/>
        <v>1</v>
      </c>
      <c r="J1792" s="7">
        <f t="shared" si="442"/>
        <v>2</v>
      </c>
      <c r="K1792" s="8">
        <f t="shared" si="443"/>
        <v>1</v>
      </c>
      <c r="L1792" s="9">
        <f t="shared" si="444"/>
        <v>3</v>
      </c>
    </row>
    <row r="1793" spans="1:12" x14ac:dyDescent="0.2">
      <c r="A1793" s="39"/>
      <c r="B1793" s="34"/>
      <c r="C1793" s="39" t="s">
        <v>146</v>
      </c>
      <c r="D1793" s="7">
        <v>1</v>
      </c>
      <c r="E1793" s="8">
        <v>3</v>
      </c>
      <c r="F1793" s="17">
        <f t="shared" si="440"/>
        <v>4</v>
      </c>
      <c r="G1793" s="7">
        <v>0</v>
      </c>
      <c r="H1793" s="8">
        <v>0</v>
      </c>
      <c r="I1793" s="17">
        <f t="shared" si="441"/>
        <v>0</v>
      </c>
      <c r="J1793" s="7">
        <f t="shared" si="442"/>
        <v>1</v>
      </c>
      <c r="K1793" s="8">
        <f t="shared" si="443"/>
        <v>3</v>
      </c>
      <c r="L1793" s="9">
        <f t="shared" si="444"/>
        <v>4</v>
      </c>
    </row>
    <row r="1794" spans="1:12" x14ac:dyDescent="0.2">
      <c r="A1794" s="39"/>
      <c r="B1794" s="34"/>
      <c r="C1794" s="39" t="s">
        <v>147</v>
      </c>
      <c r="D1794" s="7">
        <v>4</v>
      </c>
      <c r="E1794" s="8">
        <v>2</v>
      </c>
      <c r="F1794" s="17">
        <f t="shared" si="440"/>
        <v>6</v>
      </c>
      <c r="G1794" s="7">
        <v>0</v>
      </c>
      <c r="H1794" s="8">
        <v>0</v>
      </c>
      <c r="I1794" s="17">
        <f t="shared" si="441"/>
        <v>0</v>
      </c>
      <c r="J1794" s="7">
        <f t="shared" si="442"/>
        <v>4</v>
      </c>
      <c r="K1794" s="8">
        <f t="shared" si="443"/>
        <v>2</v>
      </c>
      <c r="L1794" s="9">
        <f t="shared" si="444"/>
        <v>6</v>
      </c>
    </row>
    <row r="1795" spans="1:12" x14ac:dyDescent="0.2">
      <c r="A1795" s="39"/>
      <c r="B1795" s="34"/>
      <c r="C1795" s="39" t="s">
        <v>148</v>
      </c>
      <c r="D1795" s="7">
        <v>2</v>
      </c>
      <c r="E1795" s="8">
        <v>1</v>
      </c>
      <c r="F1795" s="17">
        <f t="shared" si="440"/>
        <v>3</v>
      </c>
      <c r="G1795" s="7">
        <v>0</v>
      </c>
      <c r="H1795" s="8">
        <v>0</v>
      </c>
      <c r="I1795" s="17">
        <f t="shared" si="441"/>
        <v>0</v>
      </c>
      <c r="J1795" s="7">
        <f t="shared" si="442"/>
        <v>2</v>
      </c>
      <c r="K1795" s="8">
        <f t="shared" si="443"/>
        <v>1</v>
      </c>
      <c r="L1795" s="9">
        <f t="shared" si="444"/>
        <v>3</v>
      </c>
    </row>
    <row r="1796" spans="1:12" x14ac:dyDescent="0.2">
      <c r="A1796" s="39"/>
      <c r="B1796" s="34"/>
      <c r="C1796" s="39" t="s">
        <v>149</v>
      </c>
      <c r="D1796" s="7">
        <v>2</v>
      </c>
      <c r="E1796" s="8">
        <v>3</v>
      </c>
      <c r="F1796" s="17">
        <f t="shared" si="440"/>
        <v>5</v>
      </c>
      <c r="G1796" s="7">
        <v>0</v>
      </c>
      <c r="H1796" s="8">
        <v>0</v>
      </c>
      <c r="I1796" s="17">
        <f t="shared" si="441"/>
        <v>0</v>
      </c>
      <c r="J1796" s="7">
        <f t="shared" si="442"/>
        <v>2</v>
      </c>
      <c r="K1796" s="8">
        <f t="shared" si="443"/>
        <v>3</v>
      </c>
      <c r="L1796" s="9">
        <f t="shared" si="444"/>
        <v>5</v>
      </c>
    </row>
    <row r="1797" spans="1:12" x14ac:dyDescent="0.2">
      <c r="A1797" s="39"/>
      <c r="B1797" s="34"/>
      <c r="C1797" s="39" t="s">
        <v>150</v>
      </c>
      <c r="D1797" s="7">
        <v>4</v>
      </c>
      <c r="E1797" s="8">
        <v>1</v>
      </c>
      <c r="F1797" s="17">
        <f t="shared" si="440"/>
        <v>5</v>
      </c>
      <c r="G1797" s="7">
        <v>0</v>
      </c>
      <c r="H1797" s="8">
        <v>1</v>
      </c>
      <c r="I1797" s="17">
        <f t="shared" si="441"/>
        <v>1</v>
      </c>
      <c r="J1797" s="7">
        <f t="shared" si="442"/>
        <v>4</v>
      </c>
      <c r="K1797" s="8">
        <f t="shared" si="443"/>
        <v>2</v>
      </c>
      <c r="L1797" s="9">
        <f t="shared" si="444"/>
        <v>6</v>
      </c>
    </row>
    <row r="1798" spans="1:12" x14ac:dyDescent="0.2">
      <c r="A1798" s="39"/>
      <c r="B1798" s="34"/>
      <c r="C1798" s="39" t="s">
        <v>933</v>
      </c>
      <c r="D1798" s="7">
        <v>0</v>
      </c>
      <c r="E1798" s="8">
        <v>1</v>
      </c>
      <c r="F1798" s="17">
        <f t="shared" si="440"/>
        <v>1</v>
      </c>
      <c r="G1798" s="7">
        <v>0</v>
      </c>
      <c r="H1798" s="8">
        <v>0</v>
      </c>
      <c r="I1798" s="17">
        <f t="shared" si="441"/>
        <v>0</v>
      </c>
      <c r="J1798" s="7">
        <f t="shared" si="442"/>
        <v>0</v>
      </c>
      <c r="K1798" s="8">
        <f t="shared" si="443"/>
        <v>1</v>
      </c>
      <c r="L1798" s="9">
        <f t="shared" si="444"/>
        <v>1</v>
      </c>
    </row>
    <row r="1799" spans="1:12" x14ac:dyDescent="0.2">
      <c r="A1799" s="39"/>
      <c r="B1799" s="34"/>
      <c r="C1799" s="39" t="s">
        <v>934</v>
      </c>
      <c r="D1799" s="7">
        <v>0</v>
      </c>
      <c r="E1799" s="8">
        <v>0</v>
      </c>
      <c r="F1799" s="17">
        <f t="shared" si="440"/>
        <v>0</v>
      </c>
      <c r="G1799" s="7">
        <v>1</v>
      </c>
      <c r="H1799" s="8">
        <v>0</v>
      </c>
      <c r="I1799" s="17">
        <f t="shared" si="441"/>
        <v>1</v>
      </c>
      <c r="J1799" s="7">
        <f t="shared" si="442"/>
        <v>1</v>
      </c>
      <c r="K1799" s="8">
        <f t="shared" si="443"/>
        <v>0</v>
      </c>
      <c r="L1799" s="9">
        <f t="shared" si="444"/>
        <v>1</v>
      </c>
    </row>
    <row r="1800" spans="1:12" x14ac:dyDescent="0.2">
      <c r="A1800" s="39"/>
      <c r="B1800" s="34"/>
      <c r="C1800" s="66" t="s">
        <v>2</v>
      </c>
      <c r="D1800" s="21">
        <f t="shared" ref="D1800:L1800" si="445">SUM(D1760:D1799)</f>
        <v>64</v>
      </c>
      <c r="E1800" s="22">
        <f t="shared" si="445"/>
        <v>128</v>
      </c>
      <c r="F1800" s="67">
        <f t="shared" si="445"/>
        <v>192</v>
      </c>
      <c r="G1800" s="21">
        <f t="shared" si="445"/>
        <v>211</v>
      </c>
      <c r="H1800" s="22">
        <f t="shared" si="445"/>
        <v>316</v>
      </c>
      <c r="I1800" s="67">
        <f t="shared" si="445"/>
        <v>527</v>
      </c>
      <c r="J1800" s="21">
        <f t="shared" si="445"/>
        <v>275</v>
      </c>
      <c r="K1800" s="22">
        <f t="shared" si="445"/>
        <v>444</v>
      </c>
      <c r="L1800" s="23">
        <f t="shared" si="445"/>
        <v>719</v>
      </c>
    </row>
    <row r="1801" spans="1:12" x14ac:dyDescent="0.2">
      <c r="A1801" s="65" t="s">
        <v>225</v>
      </c>
      <c r="B1801" s="42"/>
      <c r="C1801" s="41"/>
      <c r="D1801" s="44"/>
      <c r="E1801" s="45"/>
      <c r="F1801" s="47"/>
      <c r="G1801" s="44"/>
      <c r="H1801" s="45"/>
      <c r="I1801" s="47"/>
      <c r="J1801" s="44"/>
      <c r="K1801" s="45"/>
      <c r="L1801" s="46"/>
    </row>
    <row r="1802" spans="1:12" x14ac:dyDescent="0.2">
      <c r="A1802" s="39"/>
      <c r="B1802" s="34"/>
      <c r="C1802" s="39" t="s">
        <v>124</v>
      </c>
      <c r="D1802" s="7">
        <v>22</v>
      </c>
      <c r="E1802" s="8">
        <v>6</v>
      </c>
      <c r="F1802" s="17">
        <f t="shared" ref="F1802:F1820" si="446">D1802+E1802</f>
        <v>28</v>
      </c>
      <c r="G1802" s="7">
        <v>19</v>
      </c>
      <c r="H1802" s="8">
        <v>14</v>
      </c>
      <c r="I1802" s="17">
        <f t="shared" ref="I1802:I1820" si="447">G1802+H1802</f>
        <v>33</v>
      </c>
      <c r="J1802" s="7">
        <f t="shared" ref="J1802:J1820" si="448">D1802+G1802</f>
        <v>41</v>
      </c>
      <c r="K1802" s="8">
        <f t="shared" ref="K1802:K1820" si="449">E1802+H1802</f>
        <v>20</v>
      </c>
      <c r="L1802" s="9">
        <f t="shared" ref="L1802:L1820" si="450">J1802+K1802</f>
        <v>61</v>
      </c>
    </row>
    <row r="1803" spans="1:12" x14ac:dyDescent="0.2">
      <c r="A1803" s="39"/>
      <c r="B1803" s="34"/>
      <c r="C1803" s="39" t="s">
        <v>3</v>
      </c>
      <c r="D1803" s="7">
        <v>0</v>
      </c>
      <c r="E1803" s="8">
        <v>0</v>
      </c>
      <c r="F1803" s="17">
        <f t="shared" si="446"/>
        <v>0</v>
      </c>
      <c r="G1803" s="7">
        <v>6</v>
      </c>
      <c r="H1803" s="8">
        <v>0</v>
      </c>
      <c r="I1803" s="17">
        <f t="shared" si="447"/>
        <v>6</v>
      </c>
      <c r="J1803" s="7">
        <f t="shared" si="448"/>
        <v>6</v>
      </c>
      <c r="K1803" s="8">
        <f t="shared" si="449"/>
        <v>0</v>
      </c>
      <c r="L1803" s="9">
        <f t="shared" si="450"/>
        <v>6</v>
      </c>
    </row>
    <row r="1804" spans="1:12" x14ac:dyDescent="0.2">
      <c r="A1804" s="39"/>
      <c r="B1804" s="34"/>
      <c r="C1804" s="39" t="s">
        <v>125</v>
      </c>
      <c r="D1804" s="7">
        <v>0</v>
      </c>
      <c r="E1804" s="8">
        <v>0</v>
      </c>
      <c r="F1804" s="17">
        <f t="shared" si="446"/>
        <v>0</v>
      </c>
      <c r="G1804" s="7">
        <v>1</v>
      </c>
      <c r="H1804" s="8">
        <v>0</v>
      </c>
      <c r="I1804" s="17">
        <f t="shared" si="447"/>
        <v>1</v>
      </c>
      <c r="J1804" s="7">
        <f t="shared" si="448"/>
        <v>1</v>
      </c>
      <c r="K1804" s="8">
        <f t="shared" si="449"/>
        <v>0</v>
      </c>
      <c r="L1804" s="9">
        <f t="shared" si="450"/>
        <v>1</v>
      </c>
    </row>
    <row r="1805" spans="1:12" x14ac:dyDescent="0.2">
      <c r="A1805" s="39"/>
      <c r="B1805" s="34"/>
      <c r="C1805" s="39" t="s">
        <v>127</v>
      </c>
      <c r="D1805" s="7">
        <v>0</v>
      </c>
      <c r="E1805" s="8">
        <v>0</v>
      </c>
      <c r="F1805" s="17">
        <f t="shared" si="446"/>
        <v>0</v>
      </c>
      <c r="G1805" s="7">
        <v>6</v>
      </c>
      <c r="H1805" s="8">
        <v>8</v>
      </c>
      <c r="I1805" s="17">
        <f t="shared" si="447"/>
        <v>14</v>
      </c>
      <c r="J1805" s="7">
        <f t="shared" si="448"/>
        <v>6</v>
      </c>
      <c r="K1805" s="8">
        <f t="shared" si="449"/>
        <v>8</v>
      </c>
      <c r="L1805" s="9">
        <f t="shared" si="450"/>
        <v>14</v>
      </c>
    </row>
    <row r="1806" spans="1:12" x14ac:dyDescent="0.2">
      <c r="A1806" s="39"/>
      <c r="B1806" s="34"/>
      <c r="C1806" s="39" t="s">
        <v>128</v>
      </c>
      <c r="D1806" s="7">
        <v>0</v>
      </c>
      <c r="E1806" s="8">
        <v>0</v>
      </c>
      <c r="F1806" s="17">
        <f t="shared" si="446"/>
        <v>0</v>
      </c>
      <c r="G1806" s="7">
        <v>3</v>
      </c>
      <c r="H1806" s="8">
        <v>0</v>
      </c>
      <c r="I1806" s="17">
        <f t="shared" si="447"/>
        <v>3</v>
      </c>
      <c r="J1806" s="7">
        <f t="shared" si="448"/>
        <v>3</v>
      </c>
      <c r="K1806" s="8">
        <f t="shared" si="449"/>
        <v>0</v>
      </c>
      <c r="L1806" s="9">
        <f t="shared" si="450"/>
        <v>3</v>
      </c>
    </row>
    <row r="1807" spans="1:12" x14ac:dyDescent="0.2">
      <c r="A1807" s="39"/>
      <c r="B1807" s="34"/>
      <c r="C1807" s="39" t="s">
        <v>931</v>
      </c>
      <c r="D1807" s="7">
        <v>0</v>
      </c>
      <c r="E1807" s="8">
        <v>0</v>
      </c>
      <c r="F1807" s="17">
        <f t="shared" si="446"/>
        <v>0</v>
      </c>
      <c r="G1807" s="7">
        <v>3</v>
      </c>
      <c r="H1807" s="8">
        <v>0</v>
      </c>
      <c r="I1807" s="17">
        <f t="shared" si="447"/>
        <v>3</v>
      </c>
      <c r="J1807" s="7">
        <f t="shared" si="448"/>
        <v>3</v>
      </c>
      <c r="K1807" s="8">
        <f t="shared" si="449"/>
        <v>0</v>
      </c>
      <c r="L1807" s="9">
        <f t="shared" si="450"/>
        <v>3</v>
      </c>
    </row>
    <row r="1808" spans="1:12" x14ac:dyDescent="0.2">
      <c r="A1808" s="39"/>
      <c r="B1808" s="34"/>
      <c r="C1808" s="39" t="s">
        <v>130</v>
      </c>
      <c r="D1808" s="7">
        <v>1</v>
      </c>
      <c r="E1808" s="8">
        <v>0</v>
      </c>
      <c r="F1808" s="17">
        <f t="shared" si="446"/>
        <v>1</v>
      </c>
      <c r="G1808" s="7">
        <v>0</v>
      </c>
      <c r="H1808" s="8">
        <v>0</v>
      </c>
      <c r="I1808" s="17">
        <f t="shared" si="447"/>
        <v>0</v>
      </c>
      <c r="J1808" s="7">
        <f t="shared" si="448"/>
        <v>1</v>
      </c>
      <c r="K1808" s="8">
        <f t="shared" si="449"/>
        <v>0</v>
      </c>
      <c r="L1808" s="9">
        <f t="shared" si="450"/>
        <v>1</v>
      </c>
    </row>
    <row r="1809" spans="1:12" x14ac:dyDescent="0.2">
      <c r="A1809" s="39"/>
      <c r="B1809" s="34"/>
      <c r="C1809" s="39" t="s">
        <v>131</v>
      </c>
      <c r="D1809" s="7">
        <v>0</v>
      </c>
      <c r="E1809" s="8">
        <v>0</v>
      </c>
      <c r="F1809" s="17">
        <f t="shared" si="446"/>
        <v>0</v>
      </c>
      <c r="G1809" s="7">
        <v>0</v>
      </c>
      <c r="H1809" s="8">
        <v>1</v>
      </c>
      <c r="I1809" s="17">
        <f t="shared" si="447"/>
        <v>1</v>
      </c>
      <c r="J1809" s="7">
        <f t="shared" si="448"/>
        <v>0</v>
      </c>
      <c r="K1809" s="8">
        <f t="shared" si="449"/>
        <v>1</v>
      </c>
      <c r="L1809" s="9">
        <f t="shared" si="450"/>
        <v>1</v>
      </c>
    </row>
    <row r="1810" spans="1:12" x14ac:dyDescent="0.2">
      <c r="A1810" s="39"/>
      <c r="B1810" s="34"/>
      <c r="C1810" s="39" t="s">
        <v>135</v>
      </c>
      <c r="D1810" s="7">
        <v>4</v>
      </c>
      <c r="E1810" s="8">
        <v>0</v>
      </c>
      <c r="F1810" s="17">
        <f t="shared" si="446"/>
        <v>4</v>
      </c>
      <c r="G1810" s="7">
        <v>1</v>
      </c>
      <c r="H1810" s="8">
        <v>0</v>
      </c>
      <c r="I1810" s="17">
        <f t="shared" si="447"/>
        <v>1</v>
      </c>
      <c r="J1810" s="7">
        <f t="shared" si="448"/>
        <v>5</v>
      </c>
      <c r="K1810" s="8">
        <f t="shared" si="449"/>
        <v>0</v>
      </c>
      <c r="L1810" s="9">
        <f t="shared" si="450"/>
        <v>5</v>
      </c>
    </row>
    <row r="1811" spans="1:12" x14ac:dyDescent="0.2">
      <c r="A1811" s="39"/>
      <c r="B1811" s="34"/>
      <c r="C1811" s="39" t="s">
        <v>136</v>
      </c>
      <c r="D1811" s="7">
        <v>6</v>
      </c>
      <c r="E1811" s="8">
        <v>0</v>
      </c>
      <c r="F1811" s="17">
        <f t="shared" si="446"/>
        <v>6</v>
      </c>
      <c r="G1811" s="7">
        <v>2</v>
      </c>
      <c r="H1811" s="8">
        <v>1</v>
      </c>
      <c r="I1811" s="17">
        <f t="shared" si="447"/>
        <v>3</v>
      </c>
      <c r="J1811" s="7">
        <f t="shared" si="448"/>
        <v>8</v>
      </c>
      <c r="K1811" s="8">
        <f t="shared" si="449"/>
        <v>1</v>
      </c>
      <c r="L1811" s="9">
        <f t="shared" si="450"/>
        <v>9</v>
      </c>
    </row>
    <row r="1812" spans="1:12" x14ac:dyDescent="0.2">
      <c r="A1812" s="39"/>
      <c r="B1812" s="34"/>
      <c r="C1812" s="39" t="s">
        <v>137</v>
      </c>
      <c r="D1812" s="7">
        <v>0</v>
      </c>
      <c r="E1812" s="8">
        <v>1</v>
      </c>
      <c r="F1812" s="17">
        <f t="shared" si="446"/>
        <v>1</v>
      </c>
      <c r="G1812" s="7">
        <v>1</v>
      </c>
      <c r="H1812" s="8">
        <v>0</v>
      </c>
      <c r="I1812" s="17">
        <f t="shared" si="447"/>
        <v>1</v>
      </c>
      <c r="J1812" s="7">
        <f t="shared" si="448"/>
        <v>1</v>
      </c>
      <c r="K1812" s="8">
        <f t="shared" si="449"/>
        <v>1</v>
      </c>
      <c r="L1812" s="9">
        <f t="shared" si="450"/>
        <v>2</v>
      </c>
    </row>
    <row r="1813" spans="1:12" x14ac:dyDescent="0.2">
      <c r="A1813" s="39"/>
      <c r="B1813" s="34"/>
      <c r="C1813" s="39" t="s">
        <v>138</v>
      </c>
      <c r="D1813" s="7">
        <v>5</v>
      </c>
      <c r="E1813" s="8">
        <v>0</v>
      </c>
      <c r="F1813" s="17">
        <f t="shared" si="446"/>
        <v>5</v>
      </c>
      <c r="G1813" s="7">
        <v>3</v>
      </c>
      <c r="H1813" s="8">
        <v>1</v>
      </c>
      <c r="I1813" s="17">
        <f t="shared" si="447"/>
        <v>4</v>
      </c>
      <c r="J1813" s="7">
        <f t="shared" si="448"/>
        <v>8</v>
      </c>
      <c r="K1813" s="8">
        <f t="shared" si="449"/>
        <v>1</v>
      </c>
      <c r="L1813" s="9">
        <f t="shared" si="450"/>
        <v>9</v>
      </c>
    </row>
    <row r="1814" spans="1:12" x14ac:dyDescent="0.2">
      <c r="A1814" s="39"/>
      <c r="B1814" s="34"/>
      <c r="C1814" s="39" t="s">
        <v>139</v>
      </c>
      <c r="D1814" s="7">
        <v>1</v>
      </c>
      <c r="E1814" s="8">
        <v>2</v>
      </c>
      <c r="F1814" s="17">
        <f t="shared" si="446"/>
        <v>3</v>
      </c>
      <c r="G1814" s="7">
        <v>4</v>
      </c>
      <c r="H1814" s="8">
        <v>5</v>
      </c>
      <c r="I1814" s="17">
        <f t="shared" si="447"/>
        <v>9</v>
      </c>
      <c r="J1814" s="7">
        <f t="shared" si="448"/>
        <v>5</v>
      </c>
      <c r="K1814" s="8">
        <f t="shared" si="449"/>
        <v>7</v>
      </c>
      <c r="L1814" s="9">
        <f t="shared" si="450"/>
        <v>12</v>
      </c>
    </row>
    <row r="1815" spans="1:12" x14ac:dyDescent="0.2">
      <c r="A1815" s="39"/>
      <c r="B1815" s="34"/>
      <c r="C1815" s="39" t="s">
        <v>142</v>
      </c>
      <c r="D1815" s="7">
        <v>1</v>
      </c>
      <c r="E1815" s="8">
        <v>0</v>
      </c>
      <c r="F1815" s="17">
        <f t="shared" si="446"/>
        <v>1</v>
      </c>
      <c r="G1815" s="7">
        <v>0</v>
      </c>
      <c r="H1815" s="8">
        <v>0</v>
      </c>
      <c r="I1815" s="17">
        <f t="shared" si="447"/>
        <v>0</v>
      </c>
      <c r="J1815" s="7">
        <f t="shared" si="448"/>
        <v>1</v>
      </c>
      <c r="K1815" s="8">
        <f t="shared" si="449"/>
        <v>0</v>
      </c>
      <c r="L1815" s="9">
        <f t="shared" si="450"/>
        <v>1</v>
      </c>
    </row>
    <row r="1816" spans="1:12" x14ac:dyDescent="0.2">
      <c r="A1816" s="39"/>
      <c r="B1816" s="34"/>
      <c r="C1816" s="39" t="s">
        <v>144</v>
      </c>
      <c r="D1816" s="7">
        <v>3</v>
      </c>
      <c r="E1816" s="8">
        <v>0</v>
      </c>
      <c r="F1816" s="17">
        <f t="shared" si="446"/>
        <v>3</v>
      </c>
      <c r="G1816" s="7">
        <v>0</v>
      </c>
      <c r="H1816" s="8">
        <v>0</v>
      </c>
      <c r="I1816" s="17">
        <f t="shared" si="447"/>
        <v>0</v>
      </c>
      <c r="J1816" s="7">
        <f t="shared" si="448"/>
        <v>3</v>
      </c>
      <c r="K1816" s="8">
        <f t="shared" si="449"/>
        <v>0</v>
      </c>
      <c r="L1816" s="9">
        <f t="shared" si="450"/>
        <v>3</v>
      </c>
    </row>
    <row r="1817" spans="1:12" x14ac:dyDescent="0.2">
      <c r="A1817" s="39"/>
      <c r="B1817" s="34"/>
      <c r="C1817" s="39" t="s">
        <v>145</v>
      </c>
      <c r="D1817" s="7">
        <v>0</v>
      </c>
      <c r="E1817" s="8">
        <v>1</v>
      </c>
      <c r="F1817" s="17">
        <f t="shared" si="446"/>
        <v>1</v>
      </c>
      <c r="G1817" s="7">
        <v>0</v>
      </c>
      <c r="H1817" s="8">
        <v>0</v>
      </c>
      <c r="I1817" s="17">
        <f t="shared" si="447"/>
        <v>0</v>
      </c>
      <c r="J1817" s="7">
        <f t="shared" si="448"/>
        <v>0</v>
      </c>
      <c r="K1817" s="8">
        <f t="shared" si="449"/>
        <v>1</v>
      </c>
      <c r="L1817" s="9">
        <f t="shared" si="450"/>
        <v>1</v>
      </c>
    </row>
    <row r="1818" spans="1:12" x14ac:dyDescent="0.2">
      <c r="A1818" s="39"/>
      <c r="B1818" s="34"/>
      <c r="C1818" s="39" t="s">
        <v>146</v>
      </c>
      <c r="D1818" s="7">
        <v>2</v>
      </c>
      <c r="E1818" s="8">
        <v>1</v>
      </c>
      <c r="F1818" s="17">
        <f t="shared" si="446"/>
        <v>3</v>
      </c>
      <c r="G1818" s="7">
        <v>1</v>
      </c>
      <c r="H1818" s="8">
        <v>1</v>
      </c>
      <c r="I1818" s="17">
        <f t="shared" si="447"/>
        <v>2</v>
      </c>
      <c r="J1818" s="7">
        <f t="shared" si="448"/>
        <v>3</v>
      </c>
      <c r="K1818" s="8">
        <f t="shared" si="449"/>
        <v>2</v>
      </c>
      <c r="L1818" s="9">
        <f t="shared" si="450"/>
        <v>5</v>
      </c>
    </row>
    <row r="1819" spans="1:12" x14ac:dyDescent="0.2">
      <c r="A1819" s="39"/>
      <c r="B1819" s="34"/>
      <c r="C1819" s="39" t="s">
        <v>147</v>
      </c>
      <c r="D1819" s="7">
        <v>6</v>
      </c>
      <c r="E1819" s="8">
        <v>2</v>
      </c>
      <c r="F1819" s="17">
        <f t="shared" si="446"/>
        <v>8</v>
      </c>
      <c r="G1819" s="7">
        <v>0</v>
      </c>
      <c r="H1819" s="8">
        <v>0</v>
      </c>
      <c r="I1819" s="17">
        <f t="shared" si="447"/>
        <v>0</v>
      </c>
      <c r="J1819" s="7">
        <f t="shared" si="448"/>
        <v>6</v>
      </c>
      <c r="K1819" s="8">
        <f t="shared" si="449"/>
        <v>2</v>
      </c>
      <c r="L1819" s="9">
        <f t="shared" si="450"/>
        <v>8</v>
      </c>
    </row>
    <row r="1820" spans="1:12" ht="12" thickBot="1" x14ac:dyDescent="0.25">
      <c r="A1820" s="52"/>
      <c r="B1820" s="68"/>
      <c r="C1820" s="52" t="s">
        <v>148</v>
      </c>
      <c r="D1820" s="24">
        <v>1</v>
      </c>
      <c r="E1820" s="25">
        <v>1</v>
      </c>
      <c r="F1820" s="69">
        <f t="shared" si="446"/>
        <v>2</v>
      </c>
      <c r="G1820" s="24">
        <v>0</v>
      </c>
      <c r="H1820" s="25">
        <v>0</v>
      </c>
      <c r="I1820" s="69">
        <f t="shared" si="447"/>
        <v>0</v>
      </c>
      <c r="J1820" s="24">
        <f t="shared" si="448"/>
        <v>1</v>
      </c>
      <c r="K1820" s="25">
        <f t="shared" si="449"/>
        <v>1</v>
      </c>
      <c r="L1820" s="26">
        <f t="shared" si="450"/>
        <v>2</v>
      </c>
    </row>
    <row r="1826" spans="1:12" ht="12" x14ac:dyDescent="0.2">
      <c r="A1826" s="85" t="s">
        <v>109</v>
      </c>
      <c r="B1826" s="85"/>
      <c r="C1826" s="85"/>
      <c r="D1826" s="85"/>
      <c r="E1826" s="85"/>
      <c r="F1826" s="85"/>
      <c r="G1826" s="85"/>
      <c r="H1826" s="85"/>
      <c r="I1826" s="85"/>
      <c r="J1826" s="85"/>
      <c r="K1826" s="85"/>
      <c r="L1826" s="85"/>
    </row>
    <row r="1827" spans="1:12" x14ac:dyDescent="0.2">
      <c r="A1827" s="86" t="s">
        <v>116</v>
      </c>
      <c r="B1827" s="86"/>
      <c r="C1827" s="86"/>
      <c r="D1827" s="86"/>
      <c r="E1827" s="86"/>
      <c r="F1827" s="86"/>
      <c r="G1827" s="86"/>
      <c r="H1827" s="86"/>
      <c r="I1827" s="86"/>
      <c r="J1827" s="86"/>
      <c r="K1827" s="86"/>
      <c r="L1827" s="86"/>
    </row>
    <row r="1828" spans="1:12" x14ac:dyDescent="0.2">
      <c r="A1828" s="86" t="s">
        <v>1066</v>
      </c>
      <c r="B1828" s="86"/>
      <c r="C1828" s="86"/>
      <c r="D1828" s="86"/>
      <c r="E1828" s="86"/>
      <c r="F1828" s="86"/>
      <c r="G1828" s="86"/>
      <c r="H1828" s="86"/>
      <c r="I1828" s="86"/>
      <c r="J1828" s="86"/>
      <c r="K1828" s="86"/>
      <c r="L1828" s="86"/>
    </row>
    <row r="1829" spans="1:12" ht="12" thickBot="1" x14ac:dyDescent="0.25"/>
    <row r="1830" spans="1:12" x14ac:dyDescent="0.2">
      <c r="A1830" s="113" t="s">
        <v>41</v>
      </c>
      <c r="B1830" s="149"/>
      <c r="C1830" s="151" t="s">
        <v>43</v>
      </c>
      <c r="D1830" s="117" t="s">
        <v>355</v>
      </c>
      <c r="E1830" s="118"/>
      <c r="F1830" s="119"/>
      <c r="G1830" s="117" t="s">
        <v>42</v>
      </c>
      <c r="H1830" s="118"/>
      <c r="I1830" s="119"/>
      <c r="J1830" s="117" t="s">
        <v>2</v>
      </c>
      <c r="K1830" s="118"/>
      <c r="L1830" s="119"/>
    </row>
    <row r="1831" spans="1:12" ht="12" thickBot="1" x14ac:dyDescent="0.25">
      <c r="A1831" s="115"/>
      <c r="B1831" s="150"/>
      <c r="C1831" s="152"/>
      <c r="D1831" s="153"/>
      <c r="E1831" s="154"/>
      <c r="F1831" s="155"/>
      <c r="G1831" s="153"/>
      <c r="H1831" s="154"/>
      <c r="I1831" s="155"/>
      <c r="J1831" s="153"/>
      <c r="K1831" s="154"/>
      <c r="L1831" s="155"/>
    </row>
    <row r="1832" spans="1:12" x14ac:dyDescent="0.2">
      <c r="A1832" s="115"/>
      <c r="B1832" s="150"/>
      <c r="C1832" s="152"/>
      <c r="D1832" s="161" t="s">
        <v>44</v>
      </c>
      <c r="E1832" s="157" t="s">
        <v>45</v>
      </c>
      <c r="F1832" s="159" t="s">
        <v>2</v>
      </c>
      <c r="G1832" s="161" t="s">
        <v>44</v>
      </c>
      <c r="H1832" s="157" t="s">
        <v>45</v>
      </c>
      <c r="I1832" s="159" t="s">
        <v>2</v>
      </c>
      <c r="J1832" s="156" t="s">
        <v>44</v>
      </c>
      <c r="K1832" s="157" t="s">
        <v>45</v>
      </c>
      <c r="L1832" s="159" t="s">
        <v>2</v>
      </c>
    </row>
    <row r="1833" spans="1:12" ht="12" thickBot="1" x14ac:dyDescent="0.25">
      <c r="A1833" s="115"/>
      <c r="B1833" s="150"/>
      <c r="C1833" s="152"/>
      <c r="D1833" s="162"/>
      <c r="E1833" s="158"/>
      <c r="F1833" s="160"/>
      <c r="G1833" s="162"/>
      <c r="H1833" s="158"/>
      <c r="I1833" s="160"/>
      <c r="J1833" s="136"/>
      <c r="K1833" s="158"/>
      <c r="L1833" s="160"/>
    </row>
    <row r="1834" spans="1:12" x14ac:dyDescent="0.2">
      <c r="A1834" s="35"/>
      <c r="B1834" s="36"/>
      <c r="C1834" s="35" t="s">
        <v>149</v>
      </c>
      <c r="D1834" s="3">
        <v>1</v>
      </c>
      <c r="E1834" s="4">
        <v>0</v>
      </c>
      <c r="F1834" s="18">
        <f>D1834+E1834</f>
        <v>1</v>
      </c>
      <c r="G1834" s="3">
        <v>0</v>
      </c>
      <c r="H1834" s="4">
        <v>0</v>
      </c>
      <c r="I1834" s="18">
        <f>G1834+H1834</f>
        <v>0</v>
      </c>
      <c r="J1834" s="3">
        <f t="shared" ref="J1834:K1836" si="451">D1834+G1834</f>
        <v>1</v>
      </c>
      <c r="K1834" s="4">
        <f t="shared" si="451"/>
        <v>0</v>
      </c>
      <c r="L1834" s="5">
        <f>J1834+K1834</f>
        <v>1</v>
      </c>
    </row>
    <row r="1835" spans="1:12" x14ac:dyDescent="0.2">
      <c r="A1835" s="39"/>
      <c r="B1835" s="34"/>
      <c r="C1835" s="39" t="s">
        <v>150</v>
      </c>
      <c r="D1835" s="7">
        <v>13</v>
      </c>
      <c r="E1835" s="8">
        <v>1</v>
      </c>
      <c r="F1835" s="17">
        <f>D1835+E1835</f>
        <v>14</v>
      </c>
      <c r="G1835" s="7">
        <v>1</v>
      </c>
      <c r="H1835" s="8">
        <v>2</v>
      </c>
      <c r="I1835" s="17">
        <f>G1835+H1835</f>
        <v>3</v>
      </c>
      <c r="J1835" s="7">
        <f t="shared" si="451"/>
        <v>14</v>
      </c>
      <c r="K1835" s="8">
        <f t="shared" si="451"/>
        <v>3</v>
      </c>
      <c r="L1835" s="9">
        <f>J1835+K1835</f>
        <v>17</v>
      </c>
    </row>
    <row r="1836" spans="1:12" x14ac:dyDescent="0.2">
      <c r="A1836" s="39"/>
      <c r="B1836" s="34"/>
      <c r="C1836" s="39" t="s">
        <v>935</v>
      </c>
      <c r="D1836" s="7">
        <v>0</v>
      </c>
      <c r="E1836" s="8">
        <v>0</v>
      </c>
      <c r="F1836" s="17">
        <f>D1836+E1836</f>
        <v>0</v>
      </c>
      <c r="G1836" s="7">
        <v>1</v>
      </c>
      <c r="H1836" s="8">
        <v>1</v>
      </c>
      <c r="I1836" s="17">
        <f>G1836+H1836</f>
        <v>2</v>
      </c>
      <c r="J1836" s="7">
        <f t="shared" si="451"/>
        <v>1</v>
      </c>
      <c r="K1836" s="8">
        <f t="shared" si="451"/>
        <v>1</v>
      </c>
      <c r="L1836" s="9">
        <f>J1836+K1836</f>
        <v>2</v>
      </c>
    </row>
    <row r="1837" spans="1:12" x14ac:dyDescent="0.2">
      <c r="A1837" s="39"/>
      <c r="B1837" s="34"/>
      <c r="C1837" s="66" t="s">
        <v>2</v>
      </c>
      <c r="D1837" s="21">
        <f t="shared" ref="D1837:L1837" si="452">SUM(D1801:D1836)</f>
        <v>66</v>
      </c>
      <c r="E1837" s="22">
        <f t="shared" si="452"/>
        <v>15</v>
      </c>
      <c r="F1837" s="67">
        <f t="shared" si="452"/>
        <v>81</v>
      </c>
      <c r="G1837" s="21">
        <f t="shared" si="452"/>
        <v>52</v>
      </c>
      <c r="H1837" s="22">
        <f t="shared" si="452"/>
        <v>34</v>
      </c>
      <c r="I1837" s="67">
        <f t="shared" si="452"/>
        <v>86</v>
      </c>
      <c r="J1837" s="21">
        <f t="shared" si="452"/>
        <v>118</v>
      </c>
      <c r="K1837" s="22">
        <f t="shared" si="452"/>
        <v>49</v>
      </c>
      <c r="L1837" s="23">
        <f t="shared" si="452"/>
        <v>167</v>
      </c>
    </row>
    <row r="1838" spans="1:12" x14ac:dyDescent="0.2">
      <c r="A1838" s="65" t="s">
        <v>226</v>
      </c>
      <c r="B1838" s="42"/>
      <c r="C1838" s="41"/>
      <c r="D1838" s="44"/>
      <c r="E1838" s="45"/>
      <c r="F1838" s="47"/>
      <c r="G1838" s="44"/>
      <c r="H1838" s="45"/>
      <c r="I1838" s="47"/>
      <c r="J1838" s="44"/>
      <c r="K1838" s="45"/>
      <c r="L1838" s="46"/>
    </row>
    <row r="1839" spans="1:12" x14ac:dyDescent="0.2">
      <c r="A1839" s="39"/>
      <c r="B1839" s="34"/>
      <c r="C1839" s="39" t="s">
        <v>124</v>
      </c>
      <c r="D1839" s="7">
        <v>3</v>
      </c>
      <c r="E1839" s="8">
        <v>2</v>
      </c>
      <c r="F1839" s="17">
        <f>D1839+E1839</f>
        <v>5</v>
      </c>
      <c r="G1839" s="7">
        <v>1</v>
      </c>
      <c r="H1839" s="8">
        <v>2</v>
      </c>
      <c r="I1839" s="17">
        <f>G1839+H1839</f>
        <v>3</v>
      </c>
      <c r="J1839" s="7">
        <f t="shared" ref="J1839:K1843" si="453">D1839+G1839</f>
        <v>4</v>
      </c>
      <c r="K1839" s="8">
        <f t="shared" si="453"/>
        <v>4</v>
      </c>
      <c r="L1839" s="9">
        <f>J1839+K1839</f>
        <v>8</v>
      </c>
    </row>
    <row r="1840" spans="1:12" x14ac:dyDescent="0.2">
      <c r="A1840" s="39"/>
      <c r="B1840" s="34"/>
      <c r="C1840" s="39" t="s">
        <v>125</v>
      </c>
      <c r="D1840" s="7">
        <v>0</v>
      </c>
      <c r="E1840" s="8">
        <v>0</v>
      </c>
      <c r="F1840" s="17">
        <f>D1840+E1840</f>
        <v>0</v>
      </c>
      <c r="G1840" s="7">
        <v>1</v>
      </c>
      <c r="H1840" s="8">
        <v>0</v>
      </c>
      <c r="I1840" s="17">
        <f>G1840+H1840</f>
        <v>1</v>
      </c>
      <c r="J1840" s="7">
        <f t="shared" si="453"/>
        <v>1</v>
      </c>
      <c r="K1840" s="8">
        <f t="shared" si="453"/>
        <v>0</v>
      </c>
      <c r="L1840" s="9">
        <f>J1840+K1840</f>
        <v>1</v>
      </c>
    </row>
    <row r="1841" spans="1:12" x14ac:dyDescent="0.2">
      <c r="A1841" s="39"/>
      <c r="B1841" s="34"/>
      <c r="C1841" s="39" t="s">
        <v>132</v>
      </c>
      <c r="D1841" s="7">
        <v>0</v>
      </c>
      <c r="E1841" s="8">
        <v>0</v>
      </c>
      <c r="F1841" s="17">
        <f>D1841+E1841</f>
        <v>0</v>
      </c>
      <c r="G1841" s="7">
        <v>1</v>
      </c>
      <c r="H1841" s="8">
        <v>0</v>
      </c>
      <c r="I1841" s="17">
        <f>G1841+H1841</f>
        <v>1</v>
      </c>
      <c r="J1841" s="7">
        <f t="shared" si="453"/>
        <v>1</v>
      </c>
      <c r="K1841" s="8">
        <f t="shared" si="453"/>
        <v>0</v>
      </c>
      <c r="L1841" s="9">
        <f>J1841+K1841</f>
        <v>1</v>
      </c>
    </row>
    <row r="1842" spans="1:12" x14ac:dyDescent="0.2">
      <c r="A1842" s="39"/>
      <c r="B1842" s="34"/>
      <c r="C1842" s="39" t="s">
        <v>138</v>
      </c>
      <c r="D1842" s="7">
        <v>1</v>
      </c>
      <c r="E1842" s="8">
        <v>0</v>
      </c>
      <c r="F1842" s="17">
        <f>D1842+E1842</f>
        <v>1</v>
      </c>
      <c r="G1842" s="7">
        <v>0</v>
      </c>
      <c r="H1842" s="8">
        <v>0</v>
      </c>
      <c r="I1842" s="17">
        <f>G1842+H1842</f>
        <v>0</v>
      </c>
      <c r="J1842" s="7">
        <f t="shared" si="453"/>
        <v>1</v>
      </c>
      <c r="K1842" s="8">
        <f t="shared" si="453"/>
        <v>0</v>
      </c>
      <c r="L1842" s="9">
        <f>J1842+K1842</f>
        <v>1</v>
      </c>
    </row>
    <row r="1843" spans="1:12" x14ac:dyDescent="0.2">
      <c r="A1843" s="39"/>
      <c r="B1843" s="34"/>
      <c r="C1843" s="39" t="s">
        <v>147</v>
      </c>
      <c r="D1843" s="7">
        <v>1</v>
      </c>
      <c r="E1843" s="8">
        <v>0</v>
      </c>
      <c r="F1843" s="17">
        <f>D1843+E1843</f>
        <v>1</v>
      </c>
      <c r="G1843" s="7">
        <v>0</v>
      </c>
      <c r="H1843" s="8">
        <v>0</v>
      </c>
      <c r="I1843" s="17">
        <f>G1843+H1843</f>
        <v>0</v>
      </c>
      <c r="J1843" s="7">
        <f t="shared" si="453"/>
        <v>1</v>
      </c>
      <c r="K1843" s="8">
        <f t="shared" si="453"/>
        <v>0</v>
      </c>
      <c r="L1843" s="9">
        <f>J1843+K1843</f>
        <v>1</v>
      </c>
    </row>
    <row r="1844" spans="1:12" x14ac:dyDescent="0.2">
      <c r="A1844" s="39"/>
      <c r="B1844" s="34"/>
      <c r="C1844" s="66" t="s">
        <v>2</v>
      </c>
      <c r="D1844" s="21">
        <f t="shared" ref="D1844:L1844" si="454">SUM(D1838:D1843)</f>
        <v>5</v>
      </c>
      <c r="E1844" s="22">
        <f t="shared" si="454"/>
        <v>2</v>
      </c>
      <c r="F1844" s="67">
        <f t="shared" si="454"/>
        <v>7</v>
      </c>
      <c r="G1844" s="21">
        <f t="shared" si="454"/>
        <v>3</v>
      </c>
      <c r="H1844" s="22">
        <f t="shared" si="454"/>
        <v>2</v>
      </c>
      <c r="I1844" s="67">
        <f t="shared" si="454"/>
        <v>5</v>
      </c>
      <c r="J1844" s="21">
        <f t="shared" si="454"/>
        <v>8</v>
      </c>
      <c r="K1844" s="22">
        <f t="shared" si="454"/>
        <v>4</v>
      </c>
      <c r="L1844" s="23">
        <f t="shared" si="454"/>
        <v>12</v>
      </c>
    </row>
    <row r="1845" spans="1:12" x14ac:dyDescent="0.2">
      <c r="A1845" s="65" t="s">
        <v>227</v>
      </c>
      <c r="B1845" s="42"/>
      <c r="C1845" s="41"/>
      <c r="D1845" s="44"/>
      <c r="E1845" s="45"/>
      <c r="F1845" s="47"/>
      <c r="G1845" s="44"/>
      <c r="H1845" s="45"/>
      <c r="I1845" s="47"/>
      <c r="J1845" s="44"/>
      <c r="K1845" s="45"/>
      <c r="L1845" s="46"/>
    </row>
    <row r="1846" spans="1:12" x14ac:dyDescent="0.2">
      <c r="A1846" s="39"/>
      <c r="B1846" s="34"/>
      <c r="C1846" s="39" t="s">
        <v>124</v>
      </c>
      <c r="D1846" s="7">
        <v>9</v>
      </c>
      <c r="E1846" s="8">
        <v>8</v>
      </c>
      <c r="F1846" s="17">
        <f t="shared" ref="F1846:F1866" si="455">D1846+E1846</f>
        <v>17</v>
      </c>
      <c r="G1846" s="7">
        <v>7</v>
      </c>
      <c r="H1846" s="8">
        <v>29</v>
      </c>
      <c r="I1846" s="17">
        <f t="shared" ref="I1846:I1866" si="456">G1846+H1846</f>
        <v>36</v>
      </c>
      <c r="J1846" s="7">
        <f t="shared" ref="J1846:J1866" si="457">D1846+G1846</f>
        <v>16</v>
      </c>
      <c r="K1846" s="8">
        <f t="shared" ref="K1846:K1866" si="458">E1846+H1846</f>
        <v>37</v>
      </c>
      <c r="L1846" s="9">
        <f t="shared" ref="L1846:L1866" si="459">J1846+K1846</f>
        <v>53</v>
      </c>
    </row>
    <row r="1847" spans="1:12" x14ac:dyDescent="0.2">
      <c r="A1847" s="39"/>
      <c r="B1847" s="34"/>
      <c r="C1847" s="39" t="s">
        <v>3</v>
      </c>
      <c r="D1847" s="7">
        <v>0</v>
      </c>
      <c r="E1847" s="8">
        <v>0</v>
      </c>
      <c r="F1847" s="17">
        <f t="shared" si="455"/>
        <v>0</v>
      </c>
      <c r="G1847" s="7">
        <v>2</v>
      </c>
      <c r="H1847" s="8">
        <v>22</v>
      </c>
      <c r="I1847" s="17">
        <f t="shared" si="456"/>
        <v>24</v>
      </c>
      <c r="J1847" s="7">
        <f t="shared" si="457"/>
        <v>2</v>
      </c>
      <c r="K1847" s="8">
        <f t="shared" si="458"/>
        <v>22</v>
      </c>
      <c r="L1847" s="9">
        <f t="shared" si="459"/>
        <v>24</v>
      </c>
    </row>
    <row r="1848" spans="1:12" x14ac:dyDescent="0.2">
      <c r="A1848" s="39"/>
      <c r="B1848" s="34"/>
      <c r="C1848" s="39" t="s">
        <v>125</v>
      </c>
      <c r="D1848" s="7">
        <v>0</v>
      </c>
      <c r="E1848" s="8">
        <v>0</v>
      </c>
      <c r="F1848" s="17">
        <f t="shared" si="455"/>
        <v>0</v>
      </c>
      <c r="G1848" s="7">
        <v>1</v>
      </c>
      <c r="H1848" s="8">
        <v>6</v>
      </c>
      <c r="I1848" s="17">
        <f t="shared" si="456"/>
        <v>7</v>
      </c>
      <c r="J1848" s="7">
        <f t="shared" si="457"/>
        <v>1</v>
      </c>
      <c r="K1848" s="8">
        <f t="shared" si="458"/>
        <v>6</v>
      </c>
      <c r="L1848" s="9">
        <f t="shared" si="459"/>
        <v>7</v>
      </c>
    </row>
    <row r="1849" spans="1:12" x14ac:dyDescent="0.2">
      <c r="A1849" s="39"/>
      <c r="B1849" s="34"/>
      <c r="C1849" s="39" t="s">
        <v>126</v>
      </c>
      <c r="D1849" s="7">
        <v>0</v>
      </c>
      <c r="E1849" s="8">
        <v>0</v>
      </c>
      <c r="F1849" s="17">
        <f t="shared" si="455"/>
        <v>0</v>
      </c>
      <c r="G1849" s="7">
        <v>2</v>
      </c>
      <c r="H1849" s="8">
        <v>5</v>
      </c>
      <c r="I1849" s="17">
        <f t="shared" si="456"/>
        <v>7</v>
      </c>
      <c r="J1849" s="7">
        <f t="shared" si="457"/>
        <v>2</v>
      </c>
      <c r="K1849" s="8">
        <f t="shared" si="458"/>
        <v>5</v>
      </c>
      <c r="L1849" s="9">
        <f t="shared" si="459"/>
        <v>7</v>
      </c>
    </row>
    <row r="1850" spans="1:12" x14ac:dyDescent="0.2">
      <c r="A1850" s="39"/>
      <c r="B1850" s="34"/>
      <c r="C1850" s="39" t="s">
        <v>127</v>
      </c>
      <c r="D1850" s="7">
        <v>0</v>
      </c>
      <c r="E1850" s="8">
        <v>0</v>
      </c>
      <c r="F1850" s="17">
        <f t="shared" si="455"/>
        <v>0</v>
      </c>
      <c r="G1850" s="7">
        <v>2</v>
      </c>
      <c r="H1850" s="8">
        <v>0</v>
      </c>
      <c r="I1850" s="17">
        <f t="shared" si="456"/>
        <v>2</v>
      </c>
      <c r="J1850" s="7">
        <f t="shared" si="457"/>
        <v>2</v>
      </c>
      <c r="K1850" s="8">
        <f t="shared" si="458"/>
        <v>0</v>
      </c>
      <c r="L1850" s="9">
        <f t="shared" si="459"/>
        <v>2</v>
      </c>
    </row>
    <row r="1851" spans="1:12" x14ac:dyDescent="0.2">
      <c r="A1851" s="39"/>
      <c r="B1851" s="34"/>
      <c r="C1851" s="39" t="s">
        <v>128</v>
      </c>
      <c r="D1851" s="7">
        <v>0</v>
      </c>
      <c r="E1851" s="8">
        <v>0</v>
      </c>
      <c r="F1851" s="17">
        <f t="shared" si="455"/>
        <v>0</v>
      </c>
      <c r="G1851" s="7">
        <v>4</v>
      </c>
      <c r="H1851" s="8">
        <v>11</v>
      </c>
      <c r="I1851" s="17">
        <f t="shared" si="456"/>
        <v>15</v>
      </c>
      <c r="J1851" s="7">
        <f t="shared" si="457"/>
        <v>4</v>
      </c>
      <c r="K1851" s="8">
        <f t="shared" si="458"/>
        <v>11</v>
      </c>
      <c r="L1851" s="9">
        <f t="shared" si="459"/>
        <v>15</v>
      </c>
    </row>
    <row r="1852" spans="1:12" x14ac:dyDescent="0.2">
      <c r="A1852" s="39"/>
      <c r="B1852" s="34"/>
      <c r="C1852" s="39" t="s">
        <v>931</v>
      </c>
      <c r="D1852" s="7">
        <v>0</v>
      </c>
      <c r="E1852" s="8">
        <v>0</v>
      </c>
      <c r="F1852" s="17">
        <f t="shared" si="455"/>
        <v>0</v>
      </c>
      <c r="G1852" s="7">
        <v>0</v>
      </c>
      <c r="H1852" s="8">
        <v>4</v>
      </c>
      <c r="I1852" s="17">
        <f t="shared" si="456"/>
        <v>4</v>
      </c>
      <c r="J1852" s="7">
        <f t="shared" si="457"/>
        <v>0</v>
      </c>
      <c r="K1852" s="8">
        <f t="shared" si="458"/>
        <v>4</v>
      </c>
      <c r="L1852" s="9">
        <f t="shared" si="459"/>
        <v>4</v>
      </c>
    </row>
    <row r="1853" spans="1:12" x14ac:dyDescent="0.2">
      <c r="A1853" s="39"/>
      <c r="B1853" s="34"/>
      <c r="C1853" s="39" t="s">
        <v>131</v>
      </c>
      <c r="D1853" s="7">
        <v>0</v>
      </c>
      <c r="E1853" s="8">
        <v>1</v>
      </c>
      <c r="F1853" s="17">
        <f t="shared" si="455"/>
        <v>1</v>
      </c>
      <c r="G1853" s="7">
        <v>0</v>
      </c>
      <c r="H1853" s="8">
        <v>0</v>
      </c>
      <c r="I1853" s="17">
        <f t="shared" si="456"/>
        <v>0</v>
      </c>
      <c r="J1853" s="7">
        <f t="shared" si="457"/>
        <v>0</v>
      </c>
      <c r="K1853" s="8">
        <f t="shared" si="458"/>
        <v>1</v>
      </c>
      <c r="L1853" s="9">
        <f t="shared" si="459"/>
        <v>1</v>
      </c>
    </row>
    <row r="1854" spans="1:12" x14ac:dyDescent="0.2">
      <c r="A1854" s="39"/>
      <c r="B1854" s="34"/>
      <c r="C1854" s="39" t="s">
        <v>136</v>
      </c>
      <c r="D1854" s="7">
        <v>4</v>
      </c>
      <c r="E1854" s="8">
        <v>2</v>
      </c>
      <c r="F1854" s="17">
        <f t="shared" si="455"/>
        <v>6</v>
      </c>
      <c r="G1854" s="7">
        <v>2</v>
      </c>
      <c r="H1854" s="8">
        <v>0</v>
      </c>
      <c r="I1854" s="17">
        <f t="shared" si="456"/>
        <v>2</v>
      </c>
      <c r="J1854" s="7">
        <f t="shared" si="457"/>
        <v>6</v>
      </c>
      <c r="K1854" s="8">
        <f t="shared" si="458"/>
        <v>2</v>
      </c>
      <c r="L1854" s="9">
        <f t="shared" si="459"/>
        <v>8</v>
      </c>
    </row>
    <row r="1855" spans="1:12" x14ac:dyDescent="0.2">
      <c r="A1855" s="39"/>
      <c r="B1855" s="34"/>
      <c r="C1855" s="39" t="s">
        <v>137</v>
      </c>
      <c r="D1855" s="7">
        <v>0</v>
      </c>
      <c r="E1855" s="8">
        <v>1</v>
      </c>
      <c r="F1855" s="17">
        <f t="shared" si="455"/>
        <v>1</v>
      </c>
      <c r="G1855" s="7">
        <v>1</v>
      </c>
      <c r="H1855" s="8">
        <v>11</v>
      </c>
      <c r="I1855" s="17">
        <f t="shared" si="456"/>
        <v>12</v>
      </c>
      <c r="J1855" s="7">
        <f t="shared" si="457"/>
        <v>1</v>
      </c>
      <c r="K1855" s="8">
        <f t="shared" si="458"/>
        <v>12</v>
      </c>
      <c r="L1855" s="9">
        <f t="shared" si="459"/>
        <v>13</v>
      </c>
    </row>
    <row r="1856" spans="1:12" x14ac:dyDescent="0.2">
      <c r="A1856" s="39"/>
      <c r="B1856" s="34"/>
      <c r="C1856" s="39" t="s">
        <v>138</v>
      </c>
      <c r="D1856" s="7">
        <v>0</v>
      </c>
      <c r="E1856" s="8">
        <v>2</v>
      </c>
      <c r="F1856" s="17">
        <f t="shared" si="455"/>
        <v>2</v>
      </c>
      <c r="G1856" s="7">
        <v>1</v>
      </c>
      <c r="H1856" s="8">
        <v>0</v>
      </c>
      <c r="I1856" s="17">
        <f t="shared" si="456"/>
        <v>1</v>
      </c>
      <c r="J1856" s="7">
        <f t="shared" si="457"/>
        <v>1</v>
      </c>
      <c r="K1856" s="8">
        <f t="shared" si="458"/>
        <v>2</v>
      </c>
      <c r="L1856" s="9">
        <f t="shared" si="459"/>
        <v>3</v>
      </c>
    </row>
    <row r="1857" spans="1:12" x14ac:dyDescent="0.2">
      <c r="A1857" s="39"/>
      <c r="B1857" s="34"/>
      <c r="C1857" s="39" t="s">
        <v>139</v>
      </c>
      <c r="D1857" s="7">
        <v>1</v>
      </c>
      <c r="E1857" s="8">
        <v>0</v>
      </c>
      <c r="F1857" s="17">
        <f t="shared" si="455"/>
        <v>1</v>
      </c>
      <c r="G1857" s="7">
        <v>2</v>
      </c>
      <c r="H1857" s="8">
        <v>0</v>
      </c>
      <c r="I1857" s="17">
        <f t="shared" si="456"/>
        <v>2</v>
      </c>
      <c r="J1857" s="7">
        <f t="shared" si="457"/>
        <v>3</v>
      </c>
      <c r="K1857" s="8">
        <f t="shared" si="458"/>
        <v>0</v>
      </c>
      <c r="L1857" s="9">
        <f t="shared" si="459"/>
        <v>3</v>
      </c>
    </row>
    <row r="1858" spans="1:12" x14ac:dyDescent="0.2">
      <c r="A1858" s="39"/>
      <c r="B1858" s="34"/>
      <c r="C1858" s="39" t="s">
        <v>140</v>
      </c>
      <c r="D1858" s="7">
        <v>11</v>
      </c>
      <c r="E1858" s="8">
        <v>10</v>
      </c>
      <c r="F1858" s="17">
        <f t="shared" si="455"/>
        <v>21</v>
      </c>
      <c r="G1858" s="7">
        <v>1</v>
      </c>
      <c r="H1858" s="8">
        <v>4</v>
      </c>
      <c r="I1858" s="17">
        <f t="shared" si="456"/>
        <v>5</v>
      </c>
      <c r="J1858" s="7">
        <f t="shared" si="457"/>
        <v>12</v>
      </c>
      <c r="K1858" s="8">
        <f t="shared" si="458"/>
        <v>14</v>
      </c>
      <c r="L1858" s="9">
        <f t="shared" si="459"/>
        <v>26</v>
      </c>
    </row>
    <row r="1859" spans="1:12" x14ac:dyDescent="0.2">
      <c r="A1859" s="39"/>
      <c r="B1859" s="34"/>
      <c r="C1859" s="39" t="s">
        <v>141</v>
      </c>
      <c r="D1859" s="7">
        <v>0</v>
      </c>
      <c r="E1859" s="8">
        <v>0</v>
      </c>
      <c r="F1859" s="17">
        <f t="shared" si="455"/>
        <v>0</v>
      </c>
      <c r="G1859" s="7">
        <v>2</v>
      </c>
      <c r="H1859" s="8">
        <v>3</v>
      </c>
      <c r="I1859" s="17">
        <f t="shared" si="456"/>
        <v>5</v>
      </c>
      <c r="J1859" s="7">
        <f t="shared" si="457"/>
        <v>2</v>
      </c>
      <c r="K1859" s="8">
        <f t="shared" si="458"/>
        <v>3</v>
      </c>
      <c r="L1859" s="9">
        <f t="shared" si="459"/>
        <v>5</v>
      </c>
    </row>
    <row r="1860" spans="1:12" x14ac:dyDescent="0.2">
      <c r="A1860" s="39"/>
      <c r="B1860" s="34"/>
      <c r="C1860" s="39" t="s">
        <v>142</v>
      </c>
      <c r="D1860" s="7">
        <v>0</v>
      </c>
      <c r="E1860" s="8">
        <v>1</v>
      </c>
      <c r="F1860" s="17">
        <f t="shared" si="455"/>
        <v>1</v>
      </c>
      <c r="G1860" s="7">
        <v>0</v>
      </c>
      <c r="H1860" s="8">
        <v>0</v>
      </c>
      <c r="I1860" s="17">
        <f t="shared" si="456"/>
        <v>0</v>
      </c>
      <c r="J1860" s="7">
        <f t="shared" si="457"/>
        <v>0</v>
      </c>
      <c r="K1860" s="8">
        <f t="shared" si="458"/>
        <v>1</v>
      </c>
      <c r="L1860" s="9">
        <f t="shared" si="459"/>
        <v>1</v>
      </c>
    </row>
    <row r="1861" spans="1:12" x14ac:dyDescent="0.2">
      <c r="A1861" s="39"/>
      <c r="B1861" s="34"/>
      <c r="C1861" s="39" t="s">
        <v>144</v>
      </c>
      <c r="D1861" s="7">
        <v>1</v>
      </c>
      <c r="E1861" s="8">
        <v>0</v>
      </c>
      <c r="F1861" s="17">
        <f t="shared" si="455"/>
        <v>1</v>
      </c>
      <c r="G1861" s="7">
        <v>1</v>
      </c>
      <c r="H1861" s="8">
        <v>0</v>
      </c>
      <c r="I1861" s="17">
        <f t="shared" si="456"/>
        <v>1</v>
      </c>
      <c r="J1861" s="7">
        <f t="shared" si="457"/>
        <v>2</v>
      </c>
      <c r="K1861" s="8">
        <f t="shared" si="458"/>
        <v>0</v>
      </c>
      <c r="L1861" s="9">
        <f t="shared" si="459"/>
        <v>2</v>
      </c>
    </row>
    <row r="1862" spans="1:12" x14ac:dyDescent="0.2">
      <c r="A1862" s="39"/>
      <c r="B1862" s="34"/>
      <c r="C1862" s="39" t="s">
        <v>147</v>
      </c>
      <c r="D1862" s="7">
        <v>1</v>
      </c>
      <c r="E1862" s="8">
        <v>1</v>
      </c>
      <c r="F1862" s="17">
        <f t="shared" si="455"/>
        <v>2</v>
      </c>
      <c r="G1862" s="7">
        <v>0</v>
      </c>
      <c r="H1862" s="8">
        <v>0</v>
      </c>
      <c r="I1862" s="17">
        <f t="shared" si="456"/>
        <v>0</v>
      </c>
      <c r="J1862" s="7">
        <f t="shared" si="457"/>
        <v>1</v>
      </c>
      <c r="K1862" s="8">
        <f t="shared" si="458"/>
        <v>1</v>
      </c>
      <c r="L1862" s="9">
        <f t="shared" si="459"/>
        <v>2</v>
      </c>
    </row>
    <row r="1863" spans="1:12" x14ac:dyDescent="0.2">
      <c r="A1863" s="39"/>
      <c r="B1863" s="34"/>
      <c r="C1863" s="39" t="s">
        <v>148</v>
      </c>
      <c r="D1863" s="7">
        <v>1</v>
      </c>
      <c r="E1863" s="8">
        <v>1</v>
      </c>
      <c r="F1863" s="17">
        <f t="shared" si="455"/>
        <v>2</v>
      </c>
      <c r="G1863" s="7">
        <v>0</v>
      </c>
      <c r="H1863" s="8">
        <v>0</v>
      </c>
      <c r="I1863" s="17">
        <f t="shared" si="456"/>
        <v>0</v>
      </c>
      <c r="J1863" s="7">
        <f t="shared" si="457"/>
        <v>1</v>
      </c>
      <c r="K1863" s="8">
        <f t="shared" si="458"/>
        <v>1</v>
      </c>
      <c r="L1863" s="9">
        <f t="shared" si="459"/>
        <v>2</v>
      </c>
    </row>
    <row r="1864" spans="1:12" x14ac:dyDescent="0.2">
      <c r="A1864" s="39"/>
      <c r="B1864" s="34"/>
      <c r="C1864" s="39" t="s">
        <v>149</v>
      </c>
      <c r="D1864" s="7">
        <v>2</v>
      </c>
      <c r="E1864" s="8">
        <v>0</v>
      </c>
      <c r="F1864" s="17">
        <f t="shared" si="455"/>
        <v>2</v>
      </c>
      <c r="G1864" s="7">
        <v>0</v>
      </c>
      <c r="H1864" s="8">
        <v>0</v>
      </c>
      <c r="I1864" s="17">
        <f t="shared" si="456"/>
        <v>0</v>
      </c>
      <c r="J1864" s="7">
        <f t="shared" si="457"/>
        <v>2</v>
      </c>
      <c r="K1864" s="8">
        <f t="shared" si="458"/>
        <v>0</v>
      </c>
      <c r="L1864" s="9">
        <f t="shared" si="459"/>
        <v>2</v>
      </c>
    </row>
    <row r="1865" spans="1:12" x14ac:dyDescent="0.2">
      <c r="A1865" s="39"/>
      <c r="B1865" s="34"/>
      <c r="C1865" s="39" t="s">
        <v>150</v>
      </c>
      <c r="D1865" s="7">
        <v>1</v>
      </c>
      <c r="E1865" s="8">
        <v>0</v>
      </c>
      <c r="F1865" s="17">
        <f t="shared" si="455"/>
        <v>1</v>
      </c>
      <c r="G1865" s="7">
        <v>1</v>
      </c>
      <c r="H1865" s="8">
        <v>0</v>
      </c>
      <c r="I1865" s="17">
        <f t="shared" si="456"/>
        <v>1</v>
      </c>
      <c r="J1865" s="7">
        <f t="shared" si="457"/>
        <v>2</v>
      </c>
      <c r="K1865" s="8">
        <f t="shared" si="458"/>
        <v>0</v>
      </c>
      <c r="L1865" s="9">
        <f t="shared" si="459"/>
        <v>2</v>
      </c>
    </row>
    <row r="1866" spans="1:12" x14ac:dyDescent="0.2">
      <c r="A1866" s="39"/>
      <c r="B1866" s="34"/>
      <c r="C1866" s="39" t="s">
        <v>934</v>
      </c>
      <c r="D1866" s="7">
        <v>0</v>
      </c>
      <c r="E1866" s="8">
        <v>0</v>
      </c>
      <c r="F1866" s="17">
        <f t="shared" si="455"/>
        <v>0</v>
      </c>
      <c r="G1866" s="7">
        <v>0</v>
      </c>
      <c r="H1866" s="8">
        <v>1</v>
      </c>
      <c r="I1866" s="17">
        <f t="shared" si="456"/>
        <v>1</v>
      </c>
      <c r="J1866" s="7">
        <f t="shared" si="457"/>
        <v>0</v>
      </c>
      <c r="K1866" s="8">
        <f t="shared" si="458"/>
        <v>1</v>
      </c>
      <c r="L1866" s="9">
        <f t="shared" si="459"/>
        <v>1</v>
      </c>
    </row>
    <row r="1867" spans="1:12" x14ac:dyDescent="0.2">
      <c r="A1867" s="39"/>
      <c r="B1867" s="34"/>
      <c r="C1867" s="66" t="s">
        <v>2</v>
      </c>
      <c r="D1867" s="21">
        <f t="shared" ref="D1867:L1867" si="460">SUM(D1845:D1866)</f>
        <v>31</v>
      </c>
      <c r="E1867" s="22">
        <f t="shared" si="460"/>
        <v>27</v>
      </c>
      <c r="F1867" s="67">
        <f t="shared" si="460"/>
        <v>58</v>
      </c>
      <c r="G1867" s="21">
        <f t="shared" si="460"/>
        <v>29</v>
      </c>
      <c r="H1867" s="22">
        <f t="shared" si="460"/>
        <v>96</v>
      </c>
      <c r="I1867" s="67">
        <f t="shared" si="460"/>
        <v>125</v>
      </c>
      <c r="J1867" s="21">
        <f t="shared" si="460"/>
        <v>60</v>
      </c>
      <c r="K1867" s="22">
        <f t="shared" si="460"/>
        <v>123</v>
      </c>
      <c r="L1867" s="23">
        <f t="shared" si="460"/>
        <v>183</v>
      </c>
    </row>
    <row r="1868" spans="1:12" x14ac:dyDescent="0.2">
      <c r="A1868" s="65" t="s">
        <v>228</v>
      </c>
      <c r="B1868" s="42"/>
      <c r="C1868" s="41"/>
      <c r="D1868" s="44"/>
      <c r="E1868" s="45"/>
      <c r="F1868" s="47"/>
      <c r="G1868" s="44"/>
      <c r="H1868" s="45"/>
      <c r="I1868" s="47"/>
      <c r="J1868" s="44"/>
      <c r="K1868" s="45"/>
      <c r="L1868" s="46"/>
    </row>
    <row r="1869" spans="1:12" ht="12" thickBot="1" x14ac:dyDescent="0.25">
      <c r="A1869" s="52"/>
      <c r="B1869" s="68"/>
      <c r="C1869" s="52" t="s">
        <v>124</v>
      </c>
      <c r="D1869" s="24">
        <v>5</v>
      </c>
      <c r="E1869" s="25">
        <v>1</v>
      </c>
      <c r="F1869" s="69">
        <f>D1869+E1869</f>
        <v>6</v>
      </c>
      <c r="G1869" s="24">
        <v>13</v>
      </c>
      <c r="H1869" s="25">
        <v>13</v>
      </c>
      <c r="I1869" s="69">
        <f>G1869+H1869</f>
        <v>26</v>
      </c>
      <c r="J1869" s="24">
        <f>D1869+G1869</f>
        <v>18</v>
      </c>
      <c r="K1869" s="25">
        <f>E1869+H1869</f>
        <v>14</v>
      </c>
      <c r="L1869" s="26">
        <f>J1869+K1869</f>
        <v>32</v>
      </c>
    </row>
    <row r="1874" spans="1:12" ht="12" x14ac:dyDescent="0.2">
      <c r="A1874" s="85" t="s">
        <v>109</v>
      </c>
      <c r="B1874" s="85"/>
      <c r="C1874" s="85"/>
      <c r="D1874" s="85"/>
      <c r="E1874" s="85"/>
      <c r="F1874" s="85"/>
      <c r="G1874" s="85"/>
      <c r="H1874" s="85"/>
      <c r="I1874" s="85"/>
      <c r="J1874" s="85"/>
      <c r="K1874" s="85"/>
      <c r="L1874" s="85"/>
    </row>
    <row r="1875" spans="1:12" x14ac:dyDescent="0.2">
      <c r="A1875" s="86" t="s">
        <v>116</v>
      </c>
      <c r="B1875" s="86"/>
      <c r="C1875" s="86"/>
      <c r="D1875" s="86"/>
      <c r="E1875" s="86"/>
      <c r="F1875" s="86"/>
      <c r="G1875" s="86"/>
      <c r="H1875" s="86"/>
      <c r="I1875" s="86"/>
      <c r="J1875" s="86"/>
      <c r="K1875" s="86"/>
      <c r="L1875" s="86"/>
    </row>
    <row r="1876" spans="1:12" x14ac:dyDescent="0.2">
      <c r="A1876" s="86" t="s">
        <v>1066</v>
      </c>
      <c r="B1876" s="86"/>
      <c r="C1876" s="86"/>
      <c r="D1876" s="86"/>
      <c r="E1876" s="86"/>
      <c r="F1876" s="86"/>
      <c r="G1876" s="86"/>
      <c r="H1876" s="86"/>
      <c r="I1876" s="86"/>
      <c r="J1876" s="86"/>
      <c r="K1876" s="86"/>
      <c r="L1876" s="86"/>
    </row>
    <row r="1877" spans="1:12" ht="12" thickBot="1" x14ac:dyDescent="0.25"/>
    <row r="1878" spans="1:12" x14ac:dyDescent="0.2">
      <c r="A1878" s="113" t="s">
        <v>41</v>
      </c>
      <c r="B1878" s="149"/>
      <c r="C1878" s="151" t="s">
        <v>43</v>
      </c>
      <c r="D1878" s="117" t="s">
        <v>355</v>
      </c>
      <c r="E1878" s="118"/>
      <c r="F1878" s="119"/>
      <c r="G1878" s="117" t="s">
        <v>42</v>
      </c>
      <c r="H1878" s="118"/>
      <c r="I1878" s="119"/>
      <c r="J1878" s="117" t="s">
        <v>2</v>
      </c>
      <c r="K1878" s="118"/>
      <c r="L1878" s="119"/>
    </row>
    <row r="1879" spans="1:12" ht="12" thickBot="1" x14ac:dyDescent="0.25">
      <c r="A1879" s="115"/>
      <c r="B1879" s="150"/>
      <c r="C1879" s="152"/>
      <c r="D1879" s="153"/>
      <c r="E1879" s="154"/>
      <c r="F1879" s="155"/>
      <c r="G1879" s="153"/>
      <c r="H1879" s="154"/>
      <c r="I1879" s="155"/>
      <c r="J1879" s="153"/>
      <c r="K1879" s="154"/>
      <c r="L1879" s="155"/>
    </row>
    <row r="1880" spans="1:12" x14ac:dyDescent="0.2">
      <c r="A1880" s="115"/>
      <c r="B1880" s="150"/>
      <c r="C1880" s="152"/>
      <c r="D1880" s="161" t="s">
        <v>44</v>
      </c>
      <c r="E1880" s="157" t="s">
        <v>45</v>
      </c>
      <c r="F1880" s="159" t="s">
        <v>2</v>
      </c>
      <c r="G1880" s="161" t="s">
        <v>44</v>
      </c>
      <c r="H1880" s="157" t="s">
        <v>45</v>
      </c>
      <c r="I1880" s="159" t="s">
        <v>2</v>
      </c>
      <c r="J1880" s="156" t="s">
        <v>44</v>
      </c>
      <c r="K1880" s="157" t="s">
        <v>45</v>
      </c>
      <c r="L1880" s="159" t="s">
        <v>2</v>
      </c>
    </row>
    <row r="1881" spans="1:12" ht="12" thickBot="1" x14ac:dyDescent="0.25">
      <c r="A1881" s="115"/>
      <c r="B1881" s="150"/>
      <c r="C1881" s="152"/>
      <c r="D1881" s="162"/>
      <c r="E1881" s="158"/>
      <c r="F1881" s="160"/>
      <c r="G1881" s="162"/>
      <c r="H1881" s="158"/>
      <c r="I1881" s="160"/>
      <c r="J1881" s="136"/>
      <c r="K1881" s="158"/>
      <c r="L1881" s="160"/>
    </row>
    <row r="1882" spans="1:12" x14ac:dyDescent="0.2">
      <c r="A1882" s="35"/>
      <c r="B1882" s="36"/>
      <c r="C1882" s="35" t="s">
        <v>3</v>
      </c>
      <c r="D1882" s="3">
        <v>0</v>
      </c>
      <c r="E1882" s="4">
        <v>0</v>
      </c>
      <c r="F1882" s="18">
        <f t="shared" ref="F1882:F1897" si="461">D1882+E1882</f>
        <v>0</v>
      </c>
      <c r="G1882" s="3">
        <v>4</v>
      </c>
      <c r="H1882" s="4">
        <v>29</v>
      </c>
      <c r="I1882" s="18">
        <f t="shared" ref="I1882:I1897" si="462">G1882+H1882</f>
        <v>33</v>
      </c>
      <c r="J1882" s="3">
        <f t="shared" ref="J1882:J1897" si="463">D1882+G1882</f>
        <v>4</v>
      </c>
      <c r="K1882" s="4">
        <f t="shared" ref="K1882:K1897" si="464">E1882+H1882</f>
        <v>29</v>
      </c>
      <c r="L1882" s="5">
        <f t="shared" ref="L1882:L1897" si="465">J1882+K1882</f>
        <v>33</v>
      </c>
    </row>
    <row r="1883" spans="1:12" x14ac:dyDescent="0.2">
      <c r="A1883" s="39"/>
      <c r="B1883" s="34"/>
      <c r="C1883" s="39" t="s">
        <v>125</v>
      </c>
      <c r="D1883" s="7">
        <v>0</v>
      </c>
      <c r="E1883" s="8">
        <v>0</v>
      </c>
      <c r="F1883" s="17">
        <f t="shared" si="461"/>
        <v>0</v>
      </c>
      <c r="G1883" s="7">
        <v>1</v>
      </c>
      <c r="H1883" s="8">
        <v>9</v>
      </c>
      <c r="I1883" s="17">
        <f t="shared" si="462"/>
        <v>10</v>
      </c>
      <c r="J1883" s="7">
        <f t="shared" si="463"/>
        <v>1</v>
      </c>
      <c r="K1883" s="8">
        <f t="shared" si="464"/>
        <v>9</v>
      </c>
      <c r="L1883" s="9">
        <f t="shared" si="465"/>
        <v>10</v>
      </c>
    </row>
    <row r="1884" spans="1:12" x14ac:dyDescent="0.2">
      <c r="A1884" s="39"/>
      <c r="B1884" s="34"/>
      <c r="C1884" s="39" t="s">
        <v>127</v>
      </c>
      <c r="D1884" s="7">
        <v>0</v>
      </c>
      <c r="E1884" s="8">
        <v>0</v>
      </c>
      <c r="F1884" s="17">
        <f t="shared" si="461"/>
        <v>0</v>
      </c>
      <c r="G1884" s="7">
        <v>23</v>
      </c>
      <c r="H1884" s="8">
        <v>26</v>
      </c>
      <c r="I1884" s="17">
        <f t="shared" si="462"/>
        <v>49</v>
      </c>
      <c r="J1884" s="7">
        <f t="shared" si="463"/>
        <v>23</v>
      </c>
      <c r="K1884" s="8">
        <f t="shared" si="464"/>
        <v>26</v>
      </c>
      <c r="L1884" s="9">
        <f t="shared" si="465"/>
        <v>49</v>
      </c>
    </row>
    <row r="1885" spans="1:12" x14ac:dyDescent="0.2">
      <c r="A1885" s="39"/>
      <c r="B1885" s="34"/>
      <c r="C1885" s="39" t="s">
        <v>128</v>
      </c>
      <c r="D1885" s="7">
        <v>0</v>
      </c>
      <c r="E1885" s="8">
        <v>0</v>
      </c>
      <c r="F1885" s="17">
        <f t="shared" si="461"/>
        <v>0</v>
      </c>
      <c r="G1885" s="7">
        <v>19</v>
      </c>
      <c r="H1885" s="8">
        <v>44</v>
      </c>
      <c r="I1885" s="17">
        <f t="shared" si="462"/>
        <v>63</v>
      </c>
      <c r="J1885" s="7">
        <f t="shared" si="463"/>
        <v>19</v>
      </c>
      <c r="K1885" s="8">
        <f t="shared" si="464"/>
        <v>44</v>
      </c>
      <c r="L1885" s="9">
        <f t="shared" si="465"/>
        <v>63</v>
      </c>
    </row>
    <row r="1886" spans="1:12" x14ac:dyDescent="0.2">
      <c r="A1886" s="39"/>
      <c r="B1886" s="34"/>
      <c r="C1886" s="39" t="s">
        <v>931</v>
      </c>
      <c r="D1886" s="7">
        <v>0</v>
      </c>
      <c r="E1886" s="8">
        <v>0</v>
      </c>
      <c r="F1886" s="17">
        <f t="shared" si="461"/>
        <v>0</v>
      </c>
      <c r="G1886" s="7">
        <v>3</v>
      </c>
      <c r="H1886" s="8">
        <v>0</v>
      </c>
      <c r="I1886" s="17">
        <f t="shared" si="462"/>
        <v>3</v>
      </c>
      <c r="J1886" s="7">
        <f t="shared" si="463"/>
        <v>3</v>
      </c>
      <c r="K1886" s="8">
        <f t="shared" si="464"/>
        <v>0</v>
      </c>
      <c r="L1886" s="9">
        <f t="shared" si="465"/>
        <v>3</v>
      </c>
    </row>
    <row r="1887" spans="1:12" x14ac:dyDescent="0.2">
      <c r="A1887" s="39"/>
      <c r="B1887" s="34"/>
      <c r="C1887" s="39" t="s">
        <v>131</v>
      </c>
      <c r="D1887" s="7">
        <v>1</v>
      </c>
      <c r="E1887" s="8">
        <v>0</v>
      </c>
      <c r="F1887" s="17">
        <f t="shared" si="461"/>
        <v>1</v>
      </c>
      <c r="G1887" s="7">
        <v>1</v>
      </c>
      <c r="H1887" s="8">
        <v>0</v>
      </c>
      <c r="I1887" s="17">
        <f t="shared" si="462"/>
        <v>1</v>
      </c>
      <c r="J1887" s="7">
        <f t="shared" si="463"/>
        <v>2</v>
      </c>
      <c r="K1887" s="8">
        <f t="shared" si="464"/>
        <v>0</v>
      </c>
      <c r="L1887" s="9">
        <f t="shared" si="465"/>
        <v>2</v>
      </c>
    </row>
    <row r="1888" spans="1:12" x14ac:dyDescent="0.2">
      <c r="A1888" s="39"/>
      <c r="B1888" s="34"/>
      <c r="C1888" s="39" t="s">
        <v>135</v>
      </c>
      <c r="D1888" s="7">
        <v>1</v>
      </c>
      <c r="E1888" s="8">
        <v>0</v>
      </c>
      <c r="F1888" s="17">
        <f t="shared" si="461"/>
        <v>1</v>
      </c>
      <c r="G1888" s="7">
        <v>1</v>
      </c>
      <c r="H1888" s="8">
        <v>0</v>
      </c>
      <c r="I1888" s="17">
        <f t="shared" si="462"/>
        <v>1</v>
      </c>
      <c r="J1888" s="7">
        <f t="shared" si="463"/>
        <v>2</v>
      </c>
      <c r="K1888" s="8">
        <f t="shared" si="464"/>
        <v>0</v>
      </c>
      <c r="L1888" s="9">
        <f t="shared" si="465"/>
        <v>2</v>
      </c>
    </row>
    <row r="1889" spans="1:12" x14ac:dyDescent="0.2">
      <c r="A1889" s="39"/>
      <c r="B1889" s="34"/>
      <c r="C1889" s="39" t="s">
        <v>136</v>
      </c>
      <c r="D1889" s="7">
        <v>2</v>
      </c>
      <c r="E1889" s="8">
        <v>5</v>
      </c>
      <c r="F1889" s="17">
        <f t="shared" si="461"/>
        <v>7</v>
      </c>
      <c r="G1889" s="7">
        <v>1</v>
      </c>
      <c r="H1889" s="8">
        <v>0</v>
      </c>
      <c r="I1889" s="17">
        <f t="shared" si="462"/>
        <v>1</v>
      </c>
      <c r="J1889" s="7">
        <f t="shared" si="463"/>
        <v>3</v>
      </c>
      <c r="K1889" s="8">
        <f t="shared" si="464"/>
        <v>5</v>
      </c>
      <c r="L1889" s="9">
        <f t="shared" si="465"/>
        <v>8</v>
      </c>
    </row>
    <row r="1890" spans="1:12" x14ac:dyDescent="0.2">
      <c r="A1890" s="39"/>
      <c r="B1890" s="34"/>
      <c r="C1890" s="39" t="s">
        <v>137</v>
      </c>
      <c r="D1890" s="7">
        <v>0</v>
      </c>
      <c r="E1890" s="8">
        <v>0</v>
      </c>
      <c r="F1890" s="17">
        <f t="shared" si="461"/>
        <v>0</v>
      </c>
      <c r="G1890" s="7">
        <v>5</v>
      </c>
      <c r="H1890" s="8">
        <v>16</v>
      </c>
      <c r="I1890" s="17">
        <f t="shared" si="462"/>
        <v>21</v>
      </c>
      <c r="J1890" s="7">
        <f t="shared" si="463"/>
        <v>5</v>
      </c>
      <c r="K1890" s="8">
        <f t="shared" si="464"/>
        <v>16</v>
      </c>
      <c r="L1890" s="9">
        <f t="shared" si="465"/>
        <v>21</v>
      </c>
    </row>
    <row r="1891" spans="1:12" x14ac:dyDescent="0.2">
      <c r="A1891" s="39"/>
      <c r="B1891" s="34"/>
      <c r="C1891" s="39" t="s">
        <v>138</v>
      </c>
      <c r="D1891" s="7">
        <v>1</v>
      </c>
      <c r="E1891" s="8">
        <v>1</v>
      </c>
      <c r="F1891" s="17">
        <f t="shared" si="461"/>
        <v>2</v>
      </c>
      <c r="G1891" s="7">
        <v>1</v>
      </c>
      <c r="H1891" s="8">
        <v>0</v>
      </c>
      <c r="I1891" s="17">
        <f t="shared" si="462"/>
        <v>1</v>
      </c>
      <c r="J1891" s="7">
        <f t="shared" si="463"/>
        <v>2</v>
      </c>
      <c r="K1891" s="8">
        <f t="shared" si="464"/>
        <v>1</v>
      </c>
      <c r="L1891" s="9">
        <f t="shared" si="465"/>
        <v>3</v>
      </c>
    </row>
    <row r="1892" spans="1:12" x14ac:dyDescent="0.2">
      <c r="A1892" s="39"/>
      <c r="B1892" s="34"/>
      <c r="C1892" s="39" t="s">
        <v>139</v>
      </c>
      <c r="D1892" s="7">
        <v>2</v>
      </c>
      <c r="E1892" s="8">
        <v>16</v>
      </c>
      <c r="F1892" s="17">
        <f t="shared" si="461"/>
        <v>18</v>
      </c>
      <c r="G1892" s="7">
        <v>7</v>
      </c>
      <c r="H1892" s="8">
        <v>4</v>
      </c>
      <c r="I1892" s="17">
        <f t="shared" si="462"/>
        <v>11</v>
      </c>
      <c r="J1892" s="7">
        <f t="shared" si="463"/>
        <v>9</v>
      </c>
      <c r="K1892" s="8">
        <f t="shared" si="464"/>
        <v>20</v>
      </c>
      <c r="L1892" s="9">
        <f t="shared" si="465"/>
        <v>29</v>
      </c>
    </row>
    <row r="1893" spans="1:12" x14ac:dyDescent="0.2">
      <c r="A1893" s="39"/>
      <c r="B1893" s="34"/>
      <c r="C1893" s="39" t="s">
        <v>140</v>
      </c>
      <c r="D1893" s="7">
        <v>1</v>
      </c>
      <c r="E1893" s="8">
        <v>0</v>
      </c>
      <c r="F1893" s="17">
        <f t="shared" si="461"/>
        <v>1</v>
      </c>
      <c r="G1893" s="7">
        <v>0</v>
      </c>
      <c r="H1893" s="8">
        <v>0</v>
      </c>
      <c r="I1893" s="17">
        <f t="shared" si="462"/>
        <v>0</v>
      </c>
      <c r="J1893" s="7">
        <f t="shared" si="463"/>
        <v>1</v>
      </c>
      <c r="K1893" s="8">
        <f t="shared" si="464"/>
        <v>0</v>
      </c>
      <c r="L1893" s="9">
        <f t="shared" si="465"/>
        <v>1</v>
      </c>
    </row>
    <row r="1894" spans="1:12" x14ac:dyDescent="0.2">
      <c r="A1894" s="39"/>
      <c r="B1894" s="34"/>
      <c r="C1894" s="39" t="s">
        <v>141</v>
      </c>
      <c r="D1894" s="7">
        <v>0</v>
      </c>
      <c r="E1894" s="8">
        <v>0</v>
      </c>
      <c r="F1894" s="17">
        <f t="shared" si="461"/>
        <v>0</v>
      </c>
      <c r="G1894" s="7">
        <v>2</v>
      </c>
      <c r="H1894" s="8">
        <v>3</v>
      </c>
      <c r="I1894" s="17">
        <f t="shared" si="462"/>
        <v>5</v>
      </c>
      <c r="J1894" s="7">
        <f t="shared" si="463"/>
        <v>2</v>
      </c>
      <c r="K1894" s="8">
        <f t="shared" si="464"/>
        <v>3</v>
      </c>
      <c r="L1894" s="9">
        <f t="shared" si="465"/>
        <v>5</v>
      </c>
    </row>
    <row r="1895" spans="1:12" x14ac:dyDescent="0.2">
      <c r="A1895" s="39"/>
      <c r="B1895" s="34"/>
      <c r="C1895" s="39" t="s">
        <v>144</v>
      </c>
      <c r="D1895" s="7">
        <v>0</v>
      </c>
      <c r="E1895" s="8">
        <v>1</v>
      </c>
      <c r="F1895" s="17">
        <f t="shared" si="461"/>
        <v>1</v>
      </c>
      <c r="G1895" s="7">
        <v>0</v>
      </c>
      <c r="H1895" s="8">
        <v>0</v>
      </c>
      <c r="I1895" s="17">
        <f t="shared" si="462"/>
        <v>0</v>
      </c>
      <c r="J1895" s="7">
        <f t="shared" si="463"/>
        <v>0</v>
      </c>
      <c r="K1895" s="8">
        <f t="shared" si="464"/>
        <v>1</v>
      </c>
      <c r="L1895" s="9">
        <f t="shared" si="465"/>
        <v>1</v>
      </c>
    </row>
    <row r="1896" spans="1:12" x14ac:dyDescent="0.2">
      <c r="A1896" s="39"/>
      <c r="B1896" s="34"/>
      <c r="C1896" s="39" t="s">
        <v>148</v>
      </c>
      <c r="D1896" s="7">
        <v>1</v>
      </c>
      <c r="E1896" s="8">
        <v>0</v>
      </c>
      <c r="F1896" s="17">
        <f t="shared" si="461"/>
        <v>1</v>
      </c>
      <c r="G1896" s="7">
        <v>0</v>
      </c>
      <c r="H1896" s="8">
        <v>0</v>
      </c>
      <c r="I1896" s="17">
        <f t="shared" si="462"/>
        <v>0</v>
      </c>
      <c r="J1896" s="7">
        <f t="shared" si="463"/>
        <v>1</v>
      </c>
      <c r="K1896" s="8">
        <f t="shared" si="464"/>
        <v>0</v>
      </c>
      <c r="L1896" s="9">
        <f t="shared" si="465"/>
        <v>1</v>
      </c>
    </row>
    <row r="1897" spans="1:12" x14ac:dyDescent="0.2">
      <c r="A1897" s="39"/>
      <c r="B1897" s="34"/>
      <c r="C1897" s="39" t="s">
        <v>149</v>
      </c>
      <c r="D1897" s="7">
        <v>1</v>
      </c>
      <c r="E1897" s="8">
        <v>3</v>
      </c>
      <c r="F1897" s="17">
        <f t="shared" si="461"/>
        <v>4</v>
      </c>
      <c r="G1897" s="7">
        <v>0</v>
      </c>
      <c r="H1897" s="8">
        <v>0</v>
      </c>
      <c r="I1897" s="17">
        <f t="shared" si="462"/>
        <v>0</v>
      </c>
      <c r="J1897" s="7">
        <f t="shared" si="463"/>
        <v>1</v>
      </c>
      <c r="K1897" s="8">
        <f t="shared" si="464"/>
        <v>3</v>
      </c>
      <c r="L1897" s="9">
        <f t="shared" si="465"/>
        <v>4</v>
      </c>
    </row>
    <row r="1898" spans="1:12" x14ac:dyDescent="0.2">
      <c r="A1898" s="39"/>
      <c r="B1898" s="34"/>
      <c r="C1898" s="66" t="s">
        <v>2</v>
      </c>
      <c r="D1898" s="21">
        <f t="shared" ref="D1898:L1898" si="466">SUM(D1868:D1897)</f>
        <v>15</v>
      </c>
      <c r="E1898" s="22">
        <f t="shared" si="466"/>
        <v>27</v>
      </c>
      <c r="F1898" s="67">
        <f t="shared" si="466"/>
        <v>42</v>
      </c>
      <c r="G1898" s="21">
        <f t="shared" si="466"/>
        <v>81</v>
      </c>
      <c r="H1898" s="22">
        <f t="shared" si="466"/>
        <v>144</v>
      </c>
      <c r="I1898" s="67">
        <f t="shared" si="466"/>
        <v>225</v>
      </c>
      <c r="J1898" s="21">
        <f t="shared" si="466"/>
        <v>96</v>
      </c>
      <c r="K1898" s="22">
        <f t="shared" si="466"/>
        <v>171</v>
      </c>
      <c r="L1898" s="23">
        <f t="shared" si="466"/>
        <v>267</v>
      </c>
    </row>
    <row r="1899" spans="1:12" x14ac:dyDescent="0.2">
      <c r="A1899" s="65" t="s">
        <v>229</v>
      </c>
      <c r="B1899" s="42"/>
      <c r="C1899" s="41"/>
      <c r="D1899" s="44"/>
      <c r="E1899" s="45"/>
      <c r="F1899" s="47"/>
      <c r="G1899" s="44"/>
      <c r="H1899" s="45"/>
      <c r="I1899" s="47"/>
      <c r="J1899" s="44"/>
      <c r="K1899" s="45"/>
      <c r="L1899" s="46"/>
    </row>
    <row r="1900" spans="1:12" x14ac:dyDescent="0.2">
      <c r="A1900" s="39"/>
      <c r="B1900" s="34"/>
      <c r="C1900" s="39" t="s">
        <v>124</v>
      </c>
      <c r="D1900" s="7">
        <v>3</v>
      </c>
      <c r="E1900" s="8">
        <v>0</v>
      </c>
      <c r="F1900" s="17">
        <f t="shared" ref="F1900:F1910" si="467">D1900+E1900</f>
        <v>3</v>
      </c>
      <c r="G1900" s="7">
        <v>5</v>
      </c>
      <c r="H1900" s="8">
        <v>32</v>
      </c>
      <c r="I1900" s="17">
        <f t="shared" ref="I1900:I1910" si="468">G1900+H1900</f>
        <v>37</v>
      </c>
      <c r="J1900" s="7">
        <f t="shared" ref="J1900:J1910" si="469">D1900+G1900</f>
        <v>8</v>
      </c>
      <c r="K1900" s="8">
        <f t="shared" ref="K1900:K1910" si="470">E1900+H1900</f>
        <v>32</v>
      </c>
      <c r="L1900" s="9">
        <f t="shared" ref="L1900:L1910" si="471">J1900+K1900</f>
        <v>40</v>
      </c>
    </row>
    <row r="1901" spans="1:12" x14ac:dyDescent="0.2">
      <c r="A1901" s="39"/>
      <c r="B1901" s="34"/>
      <c r="C1901" s="39" t="s">
        <v>3</v>
      </c>
      <c r="D1901" s="7">
        <v>0</v>
      </c>
      <c r="E1901" s="8">
        <v>0</v>
      </c>
      <c r="F1901" s="17">
        <f t="shared" si="467"/>
        <v>0</v>
      </c>
      <c r="G1901" s="7">
        <v>2</v>
      </c>
      <c r="H1901" s="8">
        <v>13</v>
      </c>
      <c r="I1901" s="17">
        <f t="shared" si="468"/>
        <v>15</v>
      </c>
      <c r="J1901" s="7">
        <f t="shared" si="469"/>
        <v>2</v>
      </c>
      <c r="K1901" s="8">
        <f t="shared" si="470"/>
        <v>13</v>
      </c>
      <c r="L1901" s="9">
        <f t="shared" si="471"/>
        <v>15</v>
      </c>
    </row>
    <row r="1902" spans="1:12" x14ac:dyDescent="0.2">
      <c r="A1902" s="39"/>
      <c r="B1902" s="34"/>
      <c r="C1902" s="39" t="s">
        <v>125</v>
      </c>
      <c r="D1902" s="7">
        <v>0</v>
      </c>
      <c r="E1902" s="8">
        <v>0</v>
      </c>
      <c r="F1902" s="17">
        <f t="shared" si="467"/>
        <v>0</v>
      </c>
      <c r="G1902" s="7">
        <v>0</v>
      </c>
      <c r="H1902" s="8">
        <v>5</v>
      </c>
      <c r="I1902" s="17">
        <f t="shared" si="468"/>
        <v>5</v>
      </c>
      <c r="J1902" s="7">
        <f t="shared" si="469"/>
        <v>0</v>
      </c>
      <c r="K1902" s="8">
        <f t="shared" si="470"/>
        <v>5</v>
      </c>
      <c r="L1902" s="9">
        <f t="shared" si="471"/>
        <v>5</v>
      </c>
    </row>
    <row r="1903" spans="1:12" x14ac:dyDescent="0.2">
      <c r="A1903" s="39"/>
      <c r="B1903" s="34"/>
      <c r="C1903" s="39" t="s">
        <v>127</v>
      </c>
      <c r="D1903" s="7">
        <v>0</v>
      </c>
      <c r="E1903" s="8">
        <v>0</v>
      </c>
      <c r="F1903" s="17">
        <f t="shared" si="467"/>
        <v>0</v>
      </c>
      <c r="G1903" s="7">
        <v>0</v>
      </c>
      <c r="H1903" s="8">
        <v>6</v>
      </c>
      <c r="I1903" s="17">
        <f t="shared" si="468"/>
        <v>6</v>
      </c>
      <c r="J1903" s="7">
        <f t="shared" si="469"/>
        <v>0</v>
      </c>
      <c r="K1903" s="8">
        <f t="shared" si="470"/>
        <v>6</v>
      </c>
      <c r="L1903" s="9">
        <f t="shared" si="471"/>
        <v>6</v>
      </c>
    </row>
    <row r="1904" spans="1:12" x14ac:dyDescent="0.2">
      <c r="A1904" s="39"/>
      <c r="B1904" s="34"/>
      <c r="C1904" s="39" t="s">
        <v>128</v>
      </c>
      <c r="D1904" s="7">
        <v>0</v>
      </c>
      <c r="E1904" s="8">
        <v>0</v>
      </c>
      <c r="F1904" s="17">
        <f t="shared" si="467"/>
        <v>0</v>
      </c>
      <c r="G1904" s="7">
        <v>2</v>
      </c>
      <c r="H1904" s="8">
        <v>21</v>
      </c>
      <c r="I1904" s="17">
        <f t="shared" si="468"/>
        <v>23</v>
      </c>
      <c r="J1904" s="7">
        <f t="shared" si="469"/>
        <v>2</v>
      </c>
      <c r="K1904" s="8">
        <f t="shared" si="470"/>
        <v>21</v>
      </c>
      <c r="L1904" s="9">
        <f t="shared" si="471"/>
        <v>23</v>
      </c>
    </row>
    <row r="1905" spans="1:12" x14ac:dyDescent="0.2">
      <c r="A1905" s="39"/>
      <c r="B1905" s="34"/>
      <c r="C1905" s="39" t="s">
        <v>135</v>
      </c>
      <c r="D1905" s="7">
        <v>1</v>
      </c>
      <c r="E1905" s="8">
        <v>0</v>
      </c>
      <c r="F1905" s="17">
        <f t="shared" si="467"/>
        <v>1</v>
      </c>
      <c r="G1905" s="7">
        <v>0</v>
      </c>
      <c r="H1905" s="8">
        <v>0</v>
      </c>
      <c r="I1905" s="17">
        <f t="shared" si="468"/>
        <v>0</v>
      </c>
      <c r="J1905" s="7">
        <f t="shared" si="469"/>
        <v>1</v>
      </c>
      <c r="K1905" s="8">
        <f t="shared" si="470"/>
        <v>0</v>
      </c>
      <c r="L1905" s="9">
        <f t="shared" si="471"/>
        <v>1</v>
      </c>
    </row>
    <row r="1906" spans="1:12" x14ac:dyDescent="0.2">
      <c r="A1906" s="39"/>
      <c r="B1906" s="34"/>
      <c r="C1906" s="39" t="s">
        <v>136</v>
      </c>
      <c r="D1906" s="7">
        <v>1</v>
      </c>
      <c r="E1906" s="8">
        <v>3</v>
      </c>
      <c r="F1906" s="17">
        <f t="shared" si="467"/>
        <v>4</v>
      </c>
      <c r="G1906" s="7">
        <v>0</v>
      </c>
      <c r="H1906" s="8">
        <v>0</v>
      </c>
      <c r="I1906" s="17">
        <f t="shared" si="468"/>
        <v>0</v>
      </c>
      <c r="J1906" s="7">
        <f t="shared" si="469"/>
        <v>1</v>
      </c>
      <c r="K1906" s="8">
        <f t="shared" si="470"/>
        <v>3</v>
      </c>
      <c r="L1906" s="9">
        <f t="shared" si="471"/>
        <v>4</v>
      </c>
    </row>
    <row r="1907" spans="1:12" x14ac:dyDescent="0.2">
      <c r="A1907" s="39"/>
      <c r="B1907" s="34"/>
      <c r="C1907" s="39" t="s">
        <v>137</v>
      </c>
      <c r="D1907" s="7">
        <v>0</v>
      </c>
      <c r="E1907" s="8">
        <v>0</v>
      </c>
      <c r="F1907" s="17">
        <f t="shared" si="467"/>
        <v>0</v>
      </c>
      <c r="G1907" s="7">
        <v>1</v>
      </c>
      <c r="H1907" s="8">
        <v>17</v>
      </c>
      <c r="I1907" s="17">
        <f t="shared" si="468"/>
        <v>18</v>
      </c>
      <c r="J1907" s="7">
        <f t="shared" si="469"/>
        <v>1</v>
      </c>
      <c r="K1907" s="8">
        <f t="shared" si="470"/>
        <v>17</v>
      </c>
      <c r="L1907" s="9">
        <f t="shared" si="471"/>
        <v>18</v>
      </c>
    </row>
    <row r="1908" spans="1:12" x14ac:dyDescent="0.2">
      <c r="A1908" s="39"/>
      <c r="B1908" s="34"/>
      <c r="C1908" s="39" t="s">
        <v>138</v>
      </c>
      <c r="D1908" s="7">
        <v>1</v>
      </c>
      <c r="E1908" s="8">
        <v>0</v>
      </c>
      <c r="F1908" s="17">
        <f t="shared" si="467"/>
        <v>1</v>
      </c>
      <c r="G1908" s="7">
        <v>0</v>
      </c>
      <c r="H1908" s="8">
        <v>0</v>
      </c>
      <c r="I1908" s="17">
        <f t="shared" si="468"/>
        <v>0</v>
      </c>
      <c r="J1908" s="7">
        <f t="shared" si="469"/>
        <v>1</v>
      </c>
      <c r="K1908" s="8">
        <f t="shared" si="470"/>
        <v>0</v>
      </c>
      <c r="L1908" s="9">
        <f t="shared" si="471"/>
        <v>1</v>
      </c>
    </row>
    <row r="1909" spans="1:12" x14ac:dyDescent="0.2">
      <c r="A1909" s="39"/>
      <c r="B1909" s="34"/>
      <c r="C1909" s="39" t="s">
        <v>139</v>
      </c>
      <c r="D1909" s="7">
        <v>2</v>
      </c>
      <c r="E1909" s="8">
        <v>6</v>
      </c>
      <c r="F1909" s="17">
        <f t="shared" si="467"/>
        <v>8</v>
      </c>
      <c r="G1909" s="7">
        <v>1</v>
      </c>
      <c r="H1909" s="8">
        <v>0</v>
      </c>
      <c r="I1909" s="17">
        <f t="shared" si="468"/>
        <v>1</v>
      </c>
      <c r="J1909" s="7">
        <f t="shared" si="469"/>
        <v>3</v>
      </c>
      <c r="K1909" s="8">
        <f t="shared" si="470"/>
        <v>6</v>
      </c>
      <c r="L1909" s="9">
        <f t="shared" si="471"/>
        <v>9</v>
      </c>
    </row>
    <row r="1910" spans="1:12" x14ac:dyDescent="0.2">
      <c r="A1910" s="39"/>
      <c r="B1910" s="34"/>
      <c r="C1910" s="39" t="s">
        <v>147</v>
      </c>
      <c r="D1910" s="7">
        <v>1</v>
      </c>
      <c r="E1910" s="8">
        <v>0</v>
      </c>
      <c r="F1910" s="17">
        <f t="shared" si="467"/>
        <v>1</v>
      </c>
      <c r="G1910" s="7">
        <v>0</v>
      </c>
      <c r="H1910" s="8">
        <v>0</v>
      </c>
      <c r="I1910" s="17">
        <f t="shared" si="468"/>
        <v>0</v>
      </c>
      <c r="J1910" s="7">
        <f t="shared" si="469"/>
        <v>1</v>
      </c>
      <c r="K1910" s="8">
        <f t="shared" si="470"/>
        <v>0</v>
      </c>
      <c r="L1910" s="9">
        <f t="shared" si="471"/>
        <v>1</v>
      </c>
    </row>
    <row r="1911" spans="1:12" x14ac:dyDescent="0.2">
      <c r="A1911" s="39"/>
      <c r="B1911" s="34"/>
      <c r="C1911" s="66" t="s">
        <v>2</v>
      </c>
      <c r="D1911" s="21">
        <f t="shared" ref="D1911:L1911" si="472">SUM(D1899:D1910)</f>
        <v>9</v>
      </c>
      <c r="E1911" s="22">
        <f t="shared" si="472"/>
        <v>9</v>
      </c>
      <c r="F1911" s="67">
        <f t="shared" si="472"/>
        <v>18</v>
      </c>
      <c r="G1911" s="21">
        <f t="shared" si="472"/>
        <v>11</v>
      </c>
      <c r="H1911" s="22">
        <f t="shared" si="472"/>
        <v>94</v>
      </c>
      <c r="I1911" s="67">
        <f t="shared" si="472"/>
        <v>105</v>
      </c>
      <c r="J1911" s="21">
        <f t="shared" si="472"/>
        <v>20</v>
      </c>
      <c r="K1911" s="22">
        <f t="shared" si="472"/>
        <v>103</v>
      </c>
      <c r="L1911" s="23">
        <f t="shared" si="472"/>
        <v>123</v>
      </c>
    </row>
    <row r="1912" spans="1:12" x14ac:dyDescent="0.2">
      <c r="A1912" s="65" t="s">
        <v>230</v>
      </c>
      <c r="B1912" s="42"/>
      <c r="C1912" s="41"/>
      <c r="D1912" s="44"/>
      <c r="E1912" s="45"/>
      <c r="F1912" s="47"/>
      <c r="G1912" s="44"/>
      <c r="H1912" s="45"/>
      <c r="I1912" s="47"/>
      <c r="J1912" s="44"/>
      <c r="K1912" s="45"/>
      <c r="L1912" s="46"/>
    </row>
    <row r="1913" spans="1:12" x14ac:dyDescent="0.2">
      <c r="A1913" s="39"/>
      <c r="B1913" s="34"/>
      <c r="C1913" s="39" t="s">
        <v>124</v>
      </c>
      <c r="D1913" s="7">
        <v>9</v>
      </c>
      <c r="E1913" s="8">
        <v>19</v>
      </c>
      <c r="F1913" s="17">
        <f>D1913+E1913</f>
        <v>28</v>
      </c>
      <c r="G1913" s="7">
        <v>8</v>
      </c>
      <c r="H1913" s="8">
        <v>16</v>
      </c>
      <c r="I1913" s="17">
        <f>G1913+H1913</f>
        <v>24</v>
      </c>
      <c r="J1913" s="7">
        <f t="shared" ref="J1913:K1916" si="473">D1913+G1913</f>
        <v>17</v>
      </c>
      <c r="K1913" s="8">
        <f t="shared" si="473"/>
        <v>35</v>
      </c>
      <c r="L1913" s="9">
        <f>J1913+K1913</f>
        <v>52</v>
      </c>
    </row>
    <row r="1914" spans="1:12" x14ac:dyDescent="0.2">
      <c r="A1914" s="39"/>
      <c r="B1914" s="34"/>
      <c r="C1914" s="39" t="s">
        <v>3</v>
      </c>
      <c r="D1914" s="7">
        <v>0</v>
      </c>
      <c r="E1914" s="8">
        <v>0</v>
      </c>
      <c r="F1914" s="17">
        <f>D1914+E1914</f>
        <v>0</v>
      </c>
      <c r="G1914" s="7">
        <v>3</v>
      </c>
      <c r="H1914" s="8">
        <v>16</v>
      </c>
      <c r="I1914" s="17">
        <f>G1914+H1914</f>
        <v>19</v>
      </c>
      <c r="J1914" s="7">
        <f t="shared" si="473"/>
        <v>3</v>
      </c>
      <c r="K1914" s="8">
        <f t="shared" si="473"/>
        <v>16</v>
      </c>
      <c r="L1914" s="9">
        <f>J1914+K1914</f>
        <v>19</v>
      </c>
    </row>
    <row r="1915" spans="1:12" x14ac:dyDescent="0.2">
      <c r="A1915" s="39"/>
      <c r="B1915" s="34"/>
      <c r="C1915" s="39" t="s">
        <v>125</v>
      </c>
      <c r="D1915" s="7">
        <v>0</v>
      </c>
      <c r="E1915" s="8">
        <v>0</v>
      </c>
      <c r="F1915" s="17">
        <f>D1915+E1915</f>
        <v>0</v>
      </c>
      <c r="G1915" s="7">
        <v>1</v>
      </c>
      <c r="H1915" s="8">
        <v>2</v>
      </c>
      <c r="I1915" s="17">
        <f>G1915+H1915</f>
        <v>3</v>
      </c>
      <c r="J1915" s="7">
        <f t="shared" si="473"/>
        <v>1</v>
      </c>
      <c r="K1915" s="8">
        <f t="shared" si="473"/>
        <v>2</v>
      </c>
      <c r="L1915" s="9">
        <f>J1915+K1915</f>
        <v>3</v>
      </c>
    </row>
    <row r="1916" spans="1:12" ht="12" thickBot="1" x14ac:dyDescent="0.25">
      <c r="A1916" s="52"/>
      <c r="B1916" s="68"/>
      <c r="C1916" s="52" t="s">
        <v>127</v>
      </c>
      <c r="D1916" s="24">
        <v>0</v>
      </c>
      <c r="E1916" s="25">
        <v>0</v>
      </c>
      <c r="F1916" s="69">
        <f>D1916+E1916</f>
        <v>0</v>
      </c>
      <c r="G1916" s="24">
        <v>1</v>
      </c>
      <c r="H1916" s="25">
        <v>0</v>
      </c>
      <c r="I1916" s="69">
        <f>G1916+H1916</f>
        <v>1</v>
      </c>
      <c r="J1916" s="24">
        <f t="shared" si="473"/>
        <v>1</v>
      </c>
      <c r="K1916" s="25">
        <f t="shared" si="473"/>
        <v>0</v>
      </c>
      <c r="L1916" s="26">
        <f>J1916+K1916</f>
        <v>1</v>
      </c>
    </row>
    <row r="1922" spans="1:12" ht="12" x14ac:dyDescent="0.2">
      <c r="A1922" s="85" t="s">
        <v>109</v>
      </c>
      <c r="B1922" s="85"/>
      <c r="C1922" s="85"/>
      <c r="D1922" s="85"/>
      <c r="E1922" s="85"/>
      <c r="F1922" s="85"/>
      <c r="G1922" s="85"/>
      <c r="H1922" s="85"/>
      <c r="I1922" s="85"/>
      <c r="J1922" s="85"/>
      <c r="K1922" s="85"/>
      <c r="L1922" s="85"/>
    </row>
    <row r="1923" spans="1:12" x14ac:dyDescent="0.2">
      <c r="A1923" s="86" t="s">
        <v>116</v>
      </c>
      <c r="B1923" s="86"/>
      <c r="C1923" s="86"/>
      <c r="D1923" s="86"/>
      <c r="E1923" s="86"/>
      <c r="F1923" s="86"/>
      <c r="G1923" s="86"/>
      <c r="H1923" s="86"/>
      <c r="I1923" s="86"/>
      <c r="J1923" s="86"/>
      <c r="K1923" s="86"/>
      <c r="L1923" s="86"/>
    </row>
    <row r="1924" spans="1:12" x14ac:dyDescent="0.2">
      <c r="A1924" s="86" t="s">
        <v>1066</v>
      </c>
      <c r="B1924" s="86"/>
      <c r="C1924" s="86"/>
      <c r="D1924" s="86"/>
      <c r="E1924" s="86"/>
      <c r="F1924" s="86"/>
      <c r="G1924" s="86"/>
      <c r="H1924" s="86"/>
      <c r="I1924" s="86"/>
      <c r="J1924" s="86"/>
      <c r="K1924" s="86"/>
      <c r="L1924" s="86"/>
    </row>
    <row r="1925" spans="1:12" ht="12" thickBot="1" x14ac:dyDescent="0.25"/>
    <row r="1926" spans="1:12" x14ac:dyDescent="0.2">
      <c r="A1926" s="113" t="s">
        <v>41</v>
      </c>
      <c r="B1926" s="149"/>
      <c r="C1926" s="151" t="s">
        <v>43</v>
      </c>
      <c r="D1926" s="117" t="s">
        <v>355</v>
      </c>
      <c r="E1926" s="118"/>
      <c r="F1926" s="119"/>
      <c r="G1926" s="117" t="s">
        <v>42</v>
      </c>
      <c r="H1926" s="118"/>
      <c r="I1926" s="119"/>
      <c r="J1926" s="117" t="s">
        <v>2</v>
      </c>
      <c r="K1926" s="118"/>
      <c r="L1926" s="119"/>
    </row>
    <row r="1927" spans="1:12" ht="12" thickBot="1" x14ac:dyDescent="0.25">
      <c r="A1927" s="115"/>
      <c r="B1927" s="150"/>
      <c r="C1927" s="152"/>
      <c r="D1927" s="153"/>
      <c r="E1927" s="154"/>
      <c r="F1927" s="155"/>
      <c r="G1927" s="153"/>
      <c r="H1927" s="154"/>
      <c r="I1927" s="155"/>
      <c r="J1927" s="153"/>
      <c r="K1927" s="154"/>
      <c r="L1927" s="155"/>
    </row>
    <row r="1928" spans="1:12" x14ac:dyDescent="0.2">
      <c r="A1928" s="115"/>
      <c r="B1928" s="150"/>
      <c r="C1928" s="152"/>
      <c r="D1928" s="161" t="s">
        <v>44</v>
      </c>
      <c r="E1928" s="157" t="s">
        <v>45</v>
      </c>
      <c r="F1928" s="159" t="s">
        <v>2</v>
      </c>
      <c r="G1928" s="161" t="s">
        <v>44</v>
      </c>
      <c r="H1928" s="157" t="s">
        <v>45</v>
      </c>
      <c r="I1928" s="159" t="s">
        <v>2</v>
      </c>
      <c r="J1928" s="156" t="s">
        <v>44</v>
      </c>
      <c r="K1928" s="157" t="s">
        <v>45</v>
      </c>
      <c r="L1928" s="159" t="s">
        <v>2</v>
      </c>
    </row>
    <row r="1929" spans="1:12" ht="12" thickBot="1" x14ac:dyDescent="0.25">
      <c r="A1929" s="115"/>
      <c r="B1929" s="150"/>
      <c r="C1929" s="152"/>
      <c r="D1929" s="162"/>
      <c r="E1929" s="158"/>
      <c r="F1929" s="160"/>
      <c r="G1929" s="162"/>
      <c r="H1929" s="158"/>
      <c r="I1929" s="160"/>
      <c r="J1929" s="136"/>
      <c r="K1929" s="158"/>
      <c r="L1929" s="160"/>
    </row>
    <row r="1930" spans="1:12" x14ac:dyDescent="0.2">
      <c r="A1930" s="35"/>
      <c r="B1930" s="36"/>
      <c r="C1930" s="35" t="s">
        <v>128</v>
      </c>
      <c r="D1930" s="3">
        <v>0</v>
      </c>
      <c r="E1930" s="4">
        <v>0</v>
      </c>
      <c r="F1930" s="18">
        <f t="shared" ref="F1930:F1940" si="474">D1930+E1930</f>
        <v>0</v>
      </c>
      <c r="G1930" s="3">
        <v>3</v>
      </c>
      <c r="H1930" s="4">
        <v>13</v>
      </c>
      <c r="I1930" s="18">
        <f t="shared" ref="I1930:I1940" si="475">G1930+H1930</f>
        <v>16</v>
      </c>
      <c r="J1930" s="3">
        <f t="shared" ref="J1930:J1940" si="476">D1930+G1930</f>
        <v>3</v>
      </c>
      <c r="K1930" s="4">
        <f t="shared" ref="K1930:K1940" si="477">E1930+H1930</f>
        <v>13</v>
      </c>
      <c r="L1930" s="5">
        <f t="shared" ref="L1930:L1940" si="478">J1930+K1930</f>
        <v>16</v>
      </c>
    </row>
    <row r="1931" spans="1:12" x14ac:dyDescent="0.2">
      <c r="A1931" s="39"/>
      <c r="B1931" s="34"/>
      <c r="C1931" s="39" t="s">
        <v>132</v>
      </c>
      <c r="D1931" s="7">
        <v>0</v>
      </c>
      <c r="E1931" s="8">
        <v>0</v>
      </c>
      <c r="F1931" s="17">
        <f t="shared" si="474"/>
        <v>0</v>
      </c>
      <c r="G1931" s="7">
        <v>0</v>
      </c>
      <c r="H1931" s="8">
        <v>1</v>
      </c>
      <c r="I1931" s="17">
        <f t="shared" si="475"/>
        <v>1</v>
      </c>
      <c r="J1931" s="7">
        <f t="shared" si="476"/>
        <v>0</v>
      </c>
      <c r="K1931" s="8">
        <f t="shared" si="477"/>
        <v>1</v>
      </c>
      <c r="L1931" s="9">
        <f t="shared" si="478"/>
        <v>1</v>
      </c>
    </row>
    <row r="1932" spans="1:12" x14ac:dyDescent="0.2">
      <c r="A1932" s="39"/>
      <c r="B1932" s="34"/>
      <c r="C1932" s="39" t="s">
        <v>692</v>
      </c>
      <c r="D1932" s="7">
        <v>0</v>
      </c>
      <c r="E1932" s="8">
        <v>0</v>
      </c>
      <c r="F1932" s="17">
        <f t="shared" si="474"/>
        <v>0</v>
      </c>
      <c r="G1932" s="7">
        <v>1</v>
      </c>
      <c r="H1932" s="8">
        <v>1</v>
      </c>
      <c r="I1932" s="17">
        <f t="shared" si="475"/>
        <v>2</v>
      </c>
      <c r="J1932" s="7">
        <f t="shared" si="476"/>
        <v>1</v>
      </c>
      <c r="K1932" s="8">
        <f t="shared" si="477"/>
        <v>1</v>
      </c>
      <c r="L1932" s="9">
        <f t="shared" si="478"/>
        <v>2</v>
      </c>
    </row>
    <row r="1933" spans="1:12" x14ac:dyDescent="0.2">
      <c r="A1933" s="39"/>
      <c r="B1933" s="34"/>
      <c r="C1933" s="39" t="s">
        <v>136</v>
      </c>
      <c r="D1933" s="7">
        <v>2</v>
      </c>
      <c r="E1933" s="8">
        <v>1</v>
      </c>
      <c r="F1933" s="17">
        <f t="shared" si="474"/>
        <v>3</v>
      </c>
      <c r="G1933" s="7">
        <v>0</v>
      </c>
      <c r="H1933" s="8">
        <v>0</v>
      </c>
      <c r="I1933" s="17">
        <f t="shared" si="475"/>
        <v>0</v>
      </c>
      <c r="J1933" s="7">
        <f t="shared" si="476"/>
        <v>2</v>
      </c>
      <c r="K1933" s="8">
        <f t="shared" si="477"/>
        <v>1</v>
      </c>
      <c r="L1933" s="9">
        <f t="shared" si="478"/>
        <v>3</v>
      </c>
    </row>
    <row r="1934" spans="1:12" x14ac:dyDescent="0.2">
      <c r="A1934" s="39"/>
      <c r="B1934" s="34"/>
      <c r="C1934" s="39" t="s">
        <v>137</v>
      </c>
      <c r="D1934" s="7">
        <v>0</v>
      </c>
      <c r="E1934" s="8">
        <v>0</v>
      </c>
      <c r="F1934" s="17">
        <f t="shared" si="474"/>
        <v>0</v>
      </c>
      <c r="G1934" s="7">
        <v>1</v>
      </c>
      <c r="H1934" s="8">
        <v>0</v>
      </c>
      <c r="I1934" s="17">
        <f t="shared" si="475"/>
        <v>1</v>
      </c>
      <c r="J1934" s="7">
        <f t="shared" si="476"/>
        <v>1</v>
      </c>
      <c r="K1934" s="8">
        <f t="shared" si="477"/>
        <v>0</v>
      </c>
      <c r="L1934" s="9">
        <f t="shared" si="478"/>
        <v>1</v>
      </c>
    </row>
    <row r="1935" spans="1:12" x14ac:dyDescent="0.2">
      <c r="A1935" s="39"/>
      <c r="B1935" s="34"/>
      <c r="C1935" s="39" t="s">
        <v>139</v>
      </c>
      <c r="D1935" s="7">
        <v>0</v>
      </c>
      <c r="E1935" s="8">
        <v>0</v>
      </c>
      <c r="F1935" s="17">
        <f t="shared" si="474"/>
        <v>0</v>
      </c>
      <c r="G1935" s="7">
        <v>2</v>
      </c>
      <c r="H1935" s="8">
        <v>0</v>
      </c>
      <c r="I1935" s="17">
        <f t="shared" si="475"/>
        <v>2</v>
      </c>
      <c r="J1935" s="7">
        <f t="shared" si="476"/>
        <v>2</v>
      </c>
      <c r="K1935" s="8">
        <f t="shared" si="477"/>
        <v>0</v>
      </c>
      <c r="L1935" s="9">
        <f t="shared" si="478"/>
        <v>2</v>
      </c>
    </row>
    <row r="1936" spans="1:12" x14ac:dyDescent="0.2">
      <c r="A1936" s="39"/>
      <c r="B1936" s="34"/>
      <c r="C1936" s="39" t="s">
        <v>140</v>
      </c>
      <c r="D1936" s="7">
        <v>1</v>
      </c>
      <c r="E1936" s="8">
        <v>2</v>
      </c>
      <c r="F1936" s="17">
        <f t="shared" si="474"/>
        <v>3</v>
      </c>
      <c r="G1936" s="7">
        <v>0</v>
      </c>
      <c r="H1936" s="8">
        <v>0</v>
      </c>
      <c r="I1936" s="17">
        <f t="shared" si="475"/>
        <v>0</v>
      </c>
      <c r="J1936" s="7">
        <f t="shared" si="476"/>
        <v>1</v>
      </c>
      <c r="K1936" s="8">
        <f t="shared" si="477"/>
        <v>2</v>
      </c>
      <c r="L1936" s="9">
        <f t="shared" si="478"/>
        <v>3</v>
      </c>
    </row>
    <row r="1937" spans="1:12" x14ac:dyDescent="0.2">
      <c r="A1937" s="39"/>
      <c r="B1937" s="34"/>
      <c r="C1937" s="39" t="s">
        <v>141</v>
      </c>
      <c r="D1937" s="7">
        <v>0</v>
      </c>
      <c r="E1937" s="8">
        <v>0</v>
      </c>
      <c r="F1937" s="17">
        <f t="shared" si="474"/>
        <v>0</v>
      </c>
      <c r="G1937" s="7">
        <v>1</v>
      </c>
      <c r="H1937" s="8">
        <v>2</v>
      </c>
      <c r="I1937" s="17">
        <f t="shared" si="475"/>
        <v>3</v>
      </c>
      <c r="J1937" s="7">
        <f t="shared" si="476"/>
        <v>1</v>
      </c>
      <c r="K1937" s="8">
        <f t="shared" si="477"/>
        <v>2</v>
      </c>
      <c r="L1937" s="9">
        <f t="shared" si="478"/>
        <v>3</v>
      </c>
    </row>
    <row r="1938" spans="1:12" x14ac:dyDescent="0.2">
      <c r="A1938" s="39"/>
      <c r="B1938" s="34"/>
      <c r="C1938" s="39" t="s">
        <v>142</v>
      </c>
      <c r="D1938" s="7">
        <v>1</v>
      </c>
      <c r="E1938" s="8">
        <v>0</v>
      </c>
      <c r="F1938" s="17">
        <f t="shared" si="474"/>
        <v>1</v>
      </c>
      <c r="G1938" s="7">
        <v>0</v>
      </c>
      <c r="H1938" s="8">
        <v>0</v>
      </c>
      <c r="I1938" s="17">
        <f t="shared" si="475"/>
        <v>0</v>
      </c>
      <c r="J1938" s="7">
        <f t="shared" si="476"/>
        <v>1</v>
      </c>
      <c r="K1938" s="8">
        <f t="shared" si="477"/>
        <v>0</v>
      </c>
      <c r="L1938" s="9">
        <f t="shared" si="478"/>
        <v>1</v>
      </c>
    </row>
    <row r="1939" spans="1:12" x14ac:dyDescent="0.2">
      <c r="A1939" s="39"/>
      <c r="B1939" s="34"/>
      <c r="C1939" s="39" t="s">
        <v>144</v>
      </c>
      <c r="D1939" s="7">
        <v>0</v>
      </c>
      <c r="E1939" s="8">
        <v>0</v>
      </c>
      <c r="F1939" s="17">
        <f t="shared" si="474"/>
        <v>0</v>
      </c>
      <c r="G1939" s="7">
        <v>0</v>
      </c>
      <c r="H1939" s="8">
        <v>1</v>
      </c>
      <c r="I1939" s="17">
        <f t="shared" si="475"/>
        <v>1</v>
      </c>
      <c r="J1939" s="7">
        <f t="shared" si="476"/>
        <v>0</v>
      </c>
      <c r="K1939" s="8">
        <f t="shared" si="477"/>
        <v>1</v>
      </c>
      <c r="L1939" s="9">
        <f t="shared" si="478"/>
        <v>1</v>
      </c>
    </row>
    <row r="1940" spans="1:12" x14ac:dyDescent="0.2">
      <c r="A1940" s="39"/>
      <c r="B1940" s="34"/>
      <c r="C1940" s="39" t="s">
        <v>146</v>
      </c>
      <c r="D1940" s="7">
        <v>0</v>
      </c>
      <c r="E1940" s="8">
        <v>1</v>
      </c>
      <c r="F1940" s="17">
        <f t="shared" si="474"/>
        <v>1</v>
      </c>
      <c r="G1940" s="7">
        <v>0</v>
      </c>
      <c r="H1940" s="8">
        <v>0</v>
      </c>
      <c r="I1940" s="17">
        <f t="shared" si="475"/>
        <v>0</v>
      </c>
      <c r="J1940" s="7">
        <f t="shared" si="476"/>
        <v>0</v>
      </c>
      <c r="K1940" s="8">
        <f t="shared" si="477"/>
        <v>1</v>
      </c>
      <c r="L1940" s="9">
        <f t="shared" si="478"/>
        <v>1</v>
      </c>
    </row>
    <row r="1941" spans="1:12" x14ac:dyDescent="0.2">
      <c r="A1941" s="39"/>
      <c r="B1941" s="34"/>
      <c r="C1941" s="66" t="s">
        <v>2</v>
      </c>
      <c r="D1941" s="21">
        <f t="shared" ref="D1941:L1941" si="479">SUM(D1912:D1940)</f>
        <v>13</v>
      </c>
      <c r="E1941" s="22">
        <f t="shared" si="479"/>
        <v>23</v>
      </c>
      <c r="F1941" s="67">
        <f t="shared" si="479"/>
        <v>36</v>
      </c>
      <c r="G1941" s="21">
        <f t="shared" si="479"/>
        <v>21</v>
      </c>
      <c r="H1941" s="22">
        <f t="shared" si="479"/>
        <v>52</v>
      </c>
      <c r="I1941" s="67">
        <f t="shared" si="479"/>
        <v>73</v>
      </c>
      <c r="J1941" s="21">
        <f t="shared" si="479"/>
        <v>34</v>
      </c>
      <c r="K1941" s="22">
        <f t="shared" si="479"/>
        <v>75</v>
      </c>
      <c r="L1941" s="23">
        <f t="shared" si="479"/>
        <v>109</v>
      </c>
    </row>
    <row r="1942" spans="1:12" x14ac:dyDescent="0.2">
      <c r="A1942" s="65" t="s">
        <v>231</v>
      </c>
      <c r="B1942" s="42"/>
      <c r="C1942" s="41"/>
      <c r="D1942" s="44"/>
      <c r="E1942" s="45"/>
      <c r="F1942" s="47"/>
      <c r="G1942" s="44"/>
      <c r="H1942" s="45"/>
      <c r="I1942" s="47"/>
      <c r="J1942" s="44"/>
      <c r="K1942" s="45"/>
      <c r="L1942" s="46"/>
    </row>
    <row r="1943" spans="1:12" x14ac:dyDescent="0.2">
      <c r="A1943" s="39"/>
      <c r="B1943" s="34"/>
      <c r="C1943" s="39" t="s">
        <v>124</v>
      </c>
      <c r="D1943" s="7">
        <v>4</v>
      </c>
      <c r="E1943" s="8">
        <v>20</v>
      </c>
      <c r="F1943" s="17">
        <f t="shared" ref="F1943:F1959" si="480">D1943+E1943</f>
        <v>24</v>
      </c>
      <c r="G1943" s="7">
        <v>15</v>
      </c>
      <c r="H1943" s="8">
        <v>1086</v>
      </c>
      <c r="I1943" s="17">
        <f t="shared" ref="I1943:I1959" si="481">G1943+H1943</f>
        <v>1101</v>
      </c>
      <c r="J1943" s="7">
        <f t="shared" ref="J1943:J1959" si="482">D1943+G1943</f>
        <v>19</v>
      </c>
      <c r="K1943" s="8">
        <f t="shared" ref="K1943:K1959" si="483">E1943+H1943</f>
        <v>1106</v>
      </c>
      <c r="L1943" s="9">
        <f t="shared" ref="L1943:L1959" si="484">J1943+K1943</f>
        <v>1125</v>
      </c>
    </row>
    <row r="1944" spans="1:12" x14ac:dyDescent="0.2">
      <c r="A1944" s="39"/>
      <c r="B1944" s="34"/>
      <c r="C1944" s="39" t="s">
        <v>3</v>
      </c>
      <c r="D1944" s="7">
        <v>0</v>
      </c>
      <c r="E1944" s="8">
        <v>0</v>
      </c>
      <c r="F1944" s="17">
        <f t="shared" si="480"/>
        <v>0</v>
      </c>
      <c r="G1944" s="7">
        <v>6</v>
      </c>
      <c r="H1944" s="8">
        <v>32</v>
      </c>
      <c r="I1944" s="17">
        <f t="shared" si="481"/>
        <v>38</v>
      </c>
      <c r="J1944" s="7">
        <f t="shared" si="482"/>
        <v>6</v>
      </c>
      <c r="K1944" s="8">
        <f t="shared" si="483"/>
        <v>32</v>
      </c>
      <c r="L1944" s="9">
        <f t="shared" si="484"/>
        <v>38</v>
      </c>
    </row>
    <row r="1945" spans="1:12" x14ac:dyDescent="0.2">
      <c r="A1945" s="39"/>
      <c r="B1945" s="34"/>
      <c r="C1945" s="39" t="s">
        <v>125</v>
      </c>
      <c r="D1945" s="7">
        <v>0</v>
      </c>
      <c r="E1945" s="8">
        <v>0</v>
      </c>
      <c r="F1945" s="17">
        <f t="shared" si="480"/>
        <v>0</v>
      </c>
      <c r="G1945" s="7">
        <v>2</v>
      </c>
      <c r="H1945" s="8">
        <v>9</v>
      </c>
      <c r="I1945" s="17">
        <f t="shared" si="481"/>
        <v>11</v>
      </c>
      <c r="J1945" s="7">
        <f t="shared" si="482"/>
        <v>2</v>
      </c>
      <c r="K1945" s="8">
        <f t="shared" si="483"/>
        <v>9</v>
      </c>
      <c r="L1945" s="9">
        <f t="shared" si="484"/>
        <v>11</v>
      </c>
    </row>
    <row r="1946" spans="1:12" x14ac:dyDescent="0.2">
      <c r="A1946" s="39"/>
      <c r="B1946" s="34"/>
      <c r="C1946" s="39" t="s">
        <v>126</v>
      </c>
      <c r="D1946" s="7">
        <v>0</v>
      </c>
      <c r="E1946" s="8">
        <v>0</v>
      </c>
      <c r="F1946" s="17">
        <f t="shared" si="480"/>
        <v>0</v>
      </c>
      <c r="G1946" s="7">
        <v>1</v>
      </c>
      <c r="H1946" s="8">
        <v>0</v>
      </c>
      <c r="I1946" s="17">
        <f t="shared" si="481"/>
        <v>1</v>
      </c>
      <c r="J1946" s="7">
        <f t="shared" si="482"/>
        <v>1</v>
      </c>
      <c r="K1946" s="8">
        <f t="shared" si="483"/>
        <v>0</v>
      </c>
      <c r="L1946" s="9">
        <f t="shared" si="484"/>
        <v>1</v>
      </c>
    </row>
    <row r="1947" spans="1:12" x14ac:dyDescent="0.2">
      <c r="A1947" s="39"/>
      <c r="B1947" s="34"/>
      <c r="C1947" s="39" t="s">
        <v>127</v>
      </c>
      <c r="D1947" s="7">
        <v>0</v>
      </c>
      <c r="E1947" s="8">
        <v>0</v>
      </c>
      <c r="F1947" s="17">
        <f t="shared" si="480"/>
        <v>0</v>
      </c>
      <c r="G1947" s="7">
        <v>1</v>
      </c>
      <c r="H1947" s="8">
        <v>2</v>
      </c>
      <c r="I1947" s="17">
        <f t="shared" si="481"/>
        <v>3</v>
      </c>
      <c r="J1947" s="7">
        <f t="shared" si="482"/>
        <v>1</v>
      </c>
      <c r="K1947" s="8">
        <f t="shared" si="483"/>
        <v>2</v>
      </c>
      <c r="L1947" s="9">
        <f t="shared" si="484"/>
        <v>3</v>
      </c>
    </row>
    <row r="1948" spans="1:12" x14ac:dyDescent="0.2">
      <c r="A1948" s="39"/>
      <c r="B1948" s="34"/>
      <c r="C1948" s="39" t="s">
        <v>128</v>
      </c>
      <c r="D1948" s="7">
        <v>0</v>
      </c>
      <c r="E1948" s="8">
        <v>0</v>
      </c>
      <c r="F1948" s="17">
        <f t="shared" si="480"/>
        <v>0</v>
      </c>
      <c r="G1948" s="7">
        <v>14</v>
      </c>
      <c r="H1948" s="8">
        <v>36</v>
      </c>
      <c r="I1948" s="17">
        <f t="shared" si="481"/>
        <v>50</v>
      </c>
      <c r="J1948" s="7">
        <f t="shared" si="482"/>
        <v>14</v>
      </c>
      <c r="K1948" s="8">
        <f t="shared" si="483"/>
        <v>36</v>
      </c>
      <c r="L1948" s="9">
        <f t="shared" si="484"/>
        <v>50</v>
      </c>
    </row>
    <row r="1949" spans="1:12" x14ac:dyDescent="0.2">
      <c r="A1949" s="39"/>
      <c r="B1949" s="34"/>
      <c r="C1949" s="39" t="s">
        <v>931</v>
      </c>
      <c r="D1949" s="7">
        <v>0</v>
      </c>
      <c r="E1949" s="8">
        <v>0</v>
      </c>
      <c r="F1949" s="17">
        <f t="shared" si="480"/>
        <v>0</v>
      </c>
      <c r="G1949" s="7">
        <v>0</v>
      </c>
      <c r="H1949" s="8">
        <v>5</v>
      </c>
      <c r="I1949" s="17">
        <f t="shared" si="481"/>
        <v>5</v>
      </c>
      <c r="J1949" s="7">
        <f t="shared" si="482"/>
        <v>0</v>
      </c>
      <c r="K1949" s="8">
        <f t="shared" si="483"/>
        <v>5</v>
      </c>
      <c r="L1949" s="9">
        <f t="shared" si="484"/>
        <v>5</v>
      </c>
    </row>
    <row r="1950" spans="1:12" x14ac:dyDescent="0.2">
      <c r="A1950" s="39"/>
      <c r="B1950" s="34"/>
      <c r="C1950" s="39" t="s">
        <v>692</v>
      </c>
      <c r="D1950" s="7">
        <v>0</v>
      </c>
      <c r="E1950" s="8">
        <v>0</v>
      </c>
      <c r="F1950" s="17">
        <f t="shared" si="480"/>
        <v>0</v>
      </c>
      <c r="G1950" s="7">
        <v>0</v>
      </c>
      <c r="H1950" s="8">
        <v>2</v>
      </c>
      <c r="I1950" s="17">
        <f t="shared" si="481"/>
        <v>2</v>
      </c>
      <c r="J1950" s="7">
        <f t="shared" si="482"/>
        <v>0</v>
      </c>
      <c r="K1950" s="8">
        <f t="shared" si="483"/>
        <v>2</v>
      </c>
      <c r="L1950" s="9">
        <f t="shared" si="484"/>
        <v>2</v>
      </c>
    </row>
    <row r="1951" spans="1:12" x14ac:dyDescent="0.2">
      <c r="A1951" s="39"/>
      <c r="B1951" s="34"/>
      <c r="C1951" s="39" t="s">
        <v>135</v>
      </c>
      <c r="D1951" s="7">
        <v>0</v>
      </c>
      <c r="E1951" s="8">
        <v>0</v>
      </c>
      <c r="F1951" s="17">
        <f t="shared" si="480"/>
        <v>0</v>
      </c>
      <c r="G1951" s="7">
        <v>0</v>
      </c>
      <c r="H1951" s="8">
        <v>9</v>
      </c>
      <c r="I1951" s="17">
        <f t="shared" si="481"/>
        <v>9</v>
      </c>
      <c r="J1951" s="7">
        <f t="shared" si="482"/>
        <v>0</v>
      </c>
      <c r="K1951" s="8">
        <f t="shared" si="483"/>
        <v>9</v>
      </c>
      <c r="L1951" s="9">
        <f t="shared" si="484"/>
        <v>9</v>
      </c>
    </row>
    <row r="1952" spans="1:12" x14ac:dyDescent="0.2">
      <c r="A1952" s="39"/>
      <c r="B1952" s="34"/>
      <c r="C1952" s="39" t="s">
        <v>136</v>
      </c>
      <c r="D1952" s="7">
        <v>1</v>
      </c>
      <c r="E1952" s="8">
        <v>5</v>
      </c>
      <c r="F1952" s="17">
        <f t="shared" si="480"/>
        <v>6</v>
      </c>
      <c r="G1952" s="7">
        <v>1</v>
      </c>
      <c r="H1952" s="8">
        <v>5</v>
      </c>
      <c r="I1952" s="17">
        <f t="shared" si="481"/>
        <v>6</v>
      </c>
      <c r="J1952" s="7">
        <f t="shared" si="482"/>
        <v>2</v>
      </c>
      <c r="K1952" s="8">
        <f t="shared" si="483"/>
        <v>10</v>
      </c>
      <c r="L1952" s="9">
        <f t="shared" si="484"/>
        <v>12</v>
      </c>
    </row>
    <row r="1953" spans="1:12" x14ac:dyDescent="0.2">
      <c r="A1953" s="39"/>
      <c r="B1953" s="34"/>
      <c r="C1953" s="39" t="s">
        <v>137</v>
      </c>
      <c r="D1953" s="7">
        <v>1</v>
      </c>
      <c r="E1953" s="8">
        <v>0</v>
      </c>
      <c r="F1953" s="17">
        <f t="shared" si="480"/>
        <v>1</v>
      </c>
      <c r="G1953" s="7">
        <v>2</v>
      </c>
      <c r="H1953" s="8">
        <v>24</v>
      </c>
      <c r="I1953" s="17">
        <f t="shared" si="481"/>
        <v>26</v>
      </c>
      <c r="J1953" s="7">
        <f t="shared" si="482"/>
        <v>3</v>
      </c>
      <c r="K1953" s="8">
        <f t="shared" si="483"/>
        <v>24</v>
      </c>
      <c r="L1953" s="9">
        <f t="shared" si="484"/>
        <v>27</v>
      </c>
    </row>
    <row r="1954" spans="1:12" x14ac:dyDescent="0.2">
      <c r="A1954" s="39"/>
      <c r="B1954" s="34"/>
      <c r="C1954" s="39" t="s">
        <v>138</v>
      </c>
      <c r="D1954" s="7">
        <v>0</v>
      </c>
      <c r="E1954" s="8">
        <v>2</v>
      </c>
      <c r="F1954" s="17">
        <f t="shared" si="480"/>
        <v>2</v>
      </c>
      <c r="G1954" s="7">
        <v>0</v>
      </c>
      <c r="H1954" s="8">
        <v>0</v>
      </c>
      <c r="I1954" s="17">
        <f t="shared" si="481"/>
        <v>0</v>
      </c>
      <c r="J1954" s="7">
        <f t="shared" si="482"/>
        <v>0</v>
      </c>
      <c r="K1954" s="8">
        <f t="shared" si="483"/>
        <v>2</v>
      </c>
      <c r="L1954" s="9">
        <f t="shared" si="484"/>
        <v>2</v>
      </c>
    </row>
    <row r="1955" spans="1:12" x14ac:dyDescent="0.2">
      <c r="A1955" s="39"/>
      <c r="B1955" s="34"/>
      <c r="C1955" s="39" t="s">
        <v>140</v>
      </c>
      <c r="D1955" s="7">
        <v>0</v>
      </c>
      <c r="E1955" s="8">
        <v>5</v>
      </c>
      <c r="F1955" s="17">
        <f t="shared" si="480"/>
        <v>5</v>
      </c>
      <c r="G1955" s="7">
        <v>0</v>
      </c>
      <c r="H1955" s="8">
        <v>1</v>
      </c>
      <c r="I1955" s="17">
        <f t="shared" si="481"/>
        <v>1</v>
      </c>
      <c r="J1955" s="7">
        <f t="shared" si="482"/>
        <v>0</v>
      </c>
      <c r="K1955" s="8">
        <f t="shared" si="483"/>
        <v>6</v>
      </c>
      <c r="L1955" s="9">
        <f t="shared" si="484"/>
        <v>6</v>
      </c>
    </row>
    <row r="1956" spans="1:12" x14ac:dyDescent="0.2">
      <c r="A1956" s="39"/>
      <c r="B1956" s="34"/>
      <c r="C1956" s="39" t="s">
        <v>141</v>
      </c>
      <c r="D1956" s="7">
        <v>0</v>
      </c>
      <c r="E1956" s="8">
        <v>0</v>
      </c>
      <c r="F1956" s="17">
        <f t="shared" si="480"/>
        <v>0</v>
      </c>
      <c r="G1956" s="7">
        <v>1</v>
      </c>
      <c r="H1956" s="8">
        <v>2</v>
      </c>
      <c r="I1956" s="17">
        <f t="shared" si="481"/>
        <v>3</v>
      </c>
      <c r="J1956" s="7">
        <f t="shared" si="482"/>
        <v>1</v>
      </c>
      <c r="K1956" s="8">
        <f t="shared" si="483"/>
        <v>2</v>
      </c>
      <c r="L1956" s="9">
        <f t="shared" si="484"/>
        <v>3</v>
      </c>
    </row>
    <row r="1957" spans="1:12" x14ac:dyDescent="0.2">
      <c r="A1957" s="39"/>
      <c r="B1957" s="34"/>
      <c r="C1957" s="39" t="s">
        <v>147</v>
      </c>
      <c r="D1957" s="7">
        <v>1</v>
      </c>
      <c r="E1957" s="8">
        <v>0</v>
      </c>
      <c r="F1957" s="17">
        <f t="shared" si="480"/>
        <v>1</v>
      </c>
      <c r="G1957" s="7">
        <v>0</v>
      </c>
      <c r="H1957" s="8">
        <v>0</v>
      </c>
      <c r="I1957" s="17">
        <f t="shared" si="481"/>
        <v>0</v>
      </c>
      <c r="J1957" s="7">
        <f t="shared" si="482"/>
        <v>1</v>
      </c>
      <c r="K1957" s="8">
        <f t="shared" si="483"/>
        <v>0</v>
      </c>
      <c r="L1957" s="9">
        <f t="shared" si="484"/>
        <v>1</v>
      </c>
    </row>
    <row r="1958" spans="1:12" x14ac:dyDescent="0.2">
      <c r="A1958" s="39"/>
      <c r="B1958" s="34"/>
      <c r="C1958" s="39" t="s">
        <v>149</v>
      </c>
      <c r="D1958" s="7">
        <v>0</v>
      </c>
      <c r="E1958" s="8">
        <v>1</v>
      </c>
      <c r="F1958" s="17">
        <f t="shared" si="480"/>
        <v>1</v>
      </c>
      <c r="G1958" s="7">
        <v>0</v>
      </c>
      <c r="H1958" s="8">
        <v>0</v>
      </c>
      <c r="I1958" s="17">
        <f t="shared" si="481"/>
        <v>0</v>
      </c>
      <c r="J1958" s="7">
        <f t="shared" si="482"/>
        <v>0</v>
      </c>
      <c r="K1958" s="8">
        <f t="shared" si="483"/>
        <v>1</v>
      </c>
      <c r="L1958" s="9">
        <f t="shared" si="484"/>
        <v>1</v>
      </c>
    </row>
    <row r="1959" spans="1:12" x14ac:dyDescent="0.2">
      <c r="A1959" s="39"/>
      <c r="B1959" s="34"/>
      <c r="C1959" s="39" t="s">
        <v>933</v>
      </c>
      <c r="D1959" s="7">
        <v>1</v>
      </c>
      <c r="E1959" s="8">
        <v>0</v>
      </c>
      <c r="F1959" s="17">
        <f t="shared" si="480"/>
        <v>1</v>
      </c>
      <c r="G1959" s="7">
        <v>0</v>
      </c>
      <c r="H1959" s="8">
        <v>0</v>
      </c>
      <c r="I1959" s="17">
        <f t="shared" si="481"/>
        <v>0</v>
      </c>
      <c r="J1959" s="7">
        <f t="shared" si="482"/>
        <v>1</v>
      </c>
      <c r="K1959" s="8">
        <f t="shared" si="483"/>
        <v>0</v>
      </c>
      <c r="L1959" s="9">
        <f t="shared" si="484"/>
        <v>1</v>
      </c>
    </row>
    <row r="1960" spans="1:12" x14ac:dyDescent="0.2">
      <c r="A1960" s="39"/>
      <c r="B1960" s="34"/>
      <c r="C1960" s="66" t="s">
        <v>2</v>
      </c>
      <c r="D1960" s="21">
        <f t="shared" ref="D1960:L1960" si="485">SUM(D1942:D1959)</f>
        <v>8</v>
      </c>
      <c r="E1960" s="22">
        <f t="shared" si="485"/>
        <v>33</v>
      </c>
      <c r="F1960" s="67">
        <f t="shared" si="485"/>
        <v>41</v>
      </c>
      <c r="G1960" s="21">
        <f t="shared" si="485"/>
        <v>43</v>
      </c>
      <c r="H1960" s="22">
        <f t="shared" si="485"/>
        <v>1213</v>
      </c>
      <c r="I1960" s="67">
        <f t="shared" si="485"/>
        <v>1256</v>
      </c>
      <c r="J1960" s="21">
        <f t="shared" si="485"/>
        <v>51</v>
      </c>
      <c r="K1960" s="22">
        <f t="shared" si="485"/>
        <v>1246</v>
      </c>
      <c r="L1960" s="23">
        <f t="shared" si="485"/>
        <v>1297</v>
      </c>
    </row>
    <row r="1961" spans="1:12" x14ac:dyDescent="0.2">
      <c r="A1961" s="65" t="s">
        <v>232</v>
      </c>
      <c r="B1961" s="42"/>
      <c r="C1961" s="41"/>
      <c r="D1961" s="44"/>
      <c r="E1961" s="45"/>
      <c r="F1961" s="47"/>
      <c r="G1961" s="44"/>
      <c r="H1961" s="45"/>
      <c r="I1961" s="47"/>
      <c r="J1961" s="44"/>
      <c r="K1961" s="45"/>
      <c r="L1961" s="46"/>
    </row>
    <row r="1962" spans="1:12" x14ac:dyDescent="0.2">
      <c r="A1962" s="39"/>
      <c r="B1962" s="34"/>
      <c r="C1962" s="39" t="s">
        <v>124</v>
      </c>
      <c r="D1962" s="7">
        <v>5</v>
      </c>
      <c r="E1962" s="8">
        <v>2</v>
      </c>
      <c r="F1962" s="17">
        <f>D1962+E1962</f>
        <v>7</v>
      </c>
      <c r="G1962" s="7">
        <v>9</v>
      </c>
      <c r="H1962" s="8">
        <v>13</v>
      </c>
      <c r="I1962" s="17">
        <f>G1962+H1962</f>
        <v>22</v>
      </c>
      <c r="J1962" s="7">
        <f t="shared" ref="J1962:K1964" si="486">D1962+G1962</f>
        <v>14</v>
      </c>
      <c r="K1962" s="8">
        <f t="shared" si="486"/>
        <v>15</v>
      </c>
      <c r="L1962" s="9">
        <f>J1962+K1962</f>
        <v>29</v>
      </c>
    </row>
    <row r="1963" spans="1:12" x14ac:dyDescent="0.2">
      <c r="A1963" s="39"/>
      <c r="B1963" s="34"/>
      <c r="C1963" s="39" t="s">
        <v>3</v>
      </c>
      <c r="D1963" s="7">
        <v>0</v>
      </c>
      <c r="E1963" s="8">
        <v>0</v>
      </c>
      <c r="F1963" s="17">
        <f>D1963+E1963</f>
        <v>0</v>
      </c>
      <c r="G1963" s="7">
        <v>7</v>
      </c>
      <c r="H1963" s="8">
        <v>20</v>
      </c>
      <c r="I1963" s="17">
        <f>G1963+H1963</f>
        <v>27</v>
      </c>
      <c r="J1963" s="7">
        <f t="shared" si="486"/>
        <v>7</v>
      </c>
      <c r="K1963" s="8">
        <f t="shared" si="486"/>
        <v>20</v>
      </c>
      <c r="L1963" s="9">
        <f>J1963+K1963</f>
        <v>27</v>
      </c>
    </row>
    <row r="1964" spans="1:12" ht="12" thickBot="1" x14ac:dyDescent="0.25">
      <c r="A1964" s="52"/>
      <c r="B1964" s="68"/>
      <c r="C1964" s="52" t="s">
        <v>125</v>
      </c>
      <c r="D1964" s="24">
        <v>0</v>
      </c>
      <c r="E1964" s="25">
        <v>0</v>
      </c>
      <c r="F1964" s="69">
        <f>D1964+E1964</f>
        <v>0</v>
      </c>
      <c r="G1964" s="24">
        <v>4</v>
      </c>
      <c r="H1964" s="25">
        <v>9</v>
      </c>
      <c r="I1964" s="69">
        <f>G1964+H1964</f>
        <v>13</v>
      </c>
      <c r="J1964" s="24">
        <f t="shared" si="486"/>
        <v>4</v>
      </c>
      <c r="K1964" s="25">
        <f t="shared" si="486"/>
        <v>9</v>
      </c>
      <c r="L1964" s="26">
        <f>J1964+K1964</f>
        <v>13</v>
      </c>
    </row>
    <row r="1970" spans="1:12" ht="12" x14ac:dyDescent="0.2">
      <c r="A1970" s="85" t="s">
        <v>109</v>
      </c>
      <c r="B1970" s="85"/>
      <c r="C1970" s="85"/>
      <c r="D1970" s="85"/>
      <c r="E1970" s="85"/>
      <c r="F1970" s="85"/>
      <c r="G1970" s="85"/>
      <c r="H1970" s="85"/>
      <c r="I1970" s="85"/>
      <c r="J1970" s="85"/>
      <c r="K1970" s="85"/>
      <c r="L1970" s="85"/>
    </row>
    <row r="1971" spans="1:12" x14ac:dyDescent="0.2">
      <c r="A1971" s="86" t="s">
        <v>116</v>
      </c>
      <c r="B1971" s="86"/>
      <c r="C1971" s="86"/>
      <c r="D1971" s="86"/>
      <c r="E1971" s="86"/>
      <c r="F1971" s="86"/>
      <c r="G1971" s="86"/>
      <c r="H1971" s="86"/>
      <c r="I1971" s="86"/>
      <c r="J1971" s="86"/>
      <c r="K1971" s="86"/>
      <c r="L1971" s="86"/>
    </row>
    <row r="1972" spans="1:12" x14ac:dyDescent="0.2">
      <c r="A1972" s="86" t="s">
        <v>1066</v>
      </c>
      <c r="B1972" s="86"/>
      <c r="C1972" s="86"/>
      <c r="D1972" s="86"/>
      <c r="E1972" s="86"/>
      <c r="F1972" s="86"/>
      <c r="G1972" s="86"/>
      <c r="H1972" s="86"/>
      <c r="I1972" s="86"/>
      <c r="J1972" s="86"/>
      <c r="K1972" s="86"/>
      <c r="L1972" s="86"/>
    </row>
    <row r="1973" spans="1:12" ht="12" thickBot="1" x14ac:dyDescent="0.25"/>
    <row r="1974" spans="1:12" x14ac:dyDescent="0.2">
      <c r="A1974" s="113" t="s">
        <v>41</v>
      </c>
      <c r="B1974" s="149"/>
      <c r="C1974" s="151" t="s">
        <v>43</v>
      </c>
      <c r="D1974" s="117" t="s">
        <v>355</v>
      </c>
      <c r="E1974" s="118"/>
      <c r="F1974" s="119"/>
      <c r="G1974" s="117" t="s">
        <v>42</v>
      </c>
      <c r="H1974" s="118"/>
      <c r="I1974" s="119"/>
      <c r="J1974" s="117" t="s">
        <v>2</v>
      </c>
      <c r="K1974" s="118"/>
      <c r="L1974" s="119"/>
    </row>
    <row r="1975" spans="1:12" ht="12" thickBot="1" x14ac:dyDescent="0.25">
      <c r="A1975" s="115"/>
      <c r="B1975" s="150"/>
      <c r="C1975" s="152"/>
      <c r="D1975" s="153"/>
      <c r="E1975" s="154"/>
      <c r="F1975" s="155"/>
      <c r="G1975" s="153"/>
      <c r="H1975" s="154"/>
      <c r="I1975" s="155"/>
      <c r="J1975" s="153"/>
      <c r="K1975" s="154"/>
      <c r="L1975" s="155"/>
    </row>
    <row r="1976" spans="1:12" x14ac:dyDescent="0.2">
      <c r="A1976" s="115"/>
      <c r="B1976" s="150"/>
      <c r="C1976" s="152"/>
      <c r="D1976" s="161" t="s">
        <v>44</v>
      </c>
      <c r="E1976" s="157" t="s">
        <v>45</v>
      </c>
      <c r="F1976" s="159" t="s">
        <v>2</v>
      </c>
      <c r="G1976" s="161" t="s">
        <v>44</v>
      </c>
      <c r="H1976" s="157" t="s">
        <v>45</v>
      </c>
      <c r="I1976" s="159" t="s">
        <v>2</v>
      </c>
      <c r="J1976" s="156" t="s">
        <v>44</v>
      </c>
      <c r="K1976" s="157" t="s">
        <v>45</v>
      </c>
      <c r="L1976" s="159" t="s">
        <v>2</v>
      </c>
    </row>
    <row r="1977" spans="1:12" ht="12" thickBot="1" x14ac:dyDescent="0.25">
      <c r="A1977" s="115"/>
      <c r="B1977" s="150"/>
      <c r="C1977" s="152"/>
      <c r="D1977" s="162"/>
      <c r="E1977" s="158"/>
      <c r="F1977" s="160"/>
      <c r="G1977" s="162"/>
      <c r="H1977" s="158"/>
      <c r="I1977" s="160"/>
      <c r="J1977" s="136"/>
      <c r="K1977" s="158"/>
      <c r="L1977" s="160"/>
    </row>
    <row r="1978" spans="1:12" x14ac:dyDescent="0.2">
      <c r="A1978" s="35"/>
      <c r="B1978" s="36"/>
      <c r="C1978" s="35" t="s">
        <v>126</v>
      </c>
      <c r="D1978" s="3">
        <v>0</v>
      </c>
      <c r="E1978" s="4">
        <v>0</v>
      </c>
      <c r="F1978" s="18">
        <f t="shared" ref="F1978:F1993" si="487">D1978+E1978</f>
        <v>0</v>
      </c>
      <c r="G1978" s="3">
        <v>1</v>
      </c>
      <c r="H1978" s="4">
        <v>0</v>
      </c>
      <c r="I1978" s="18">
        <f t="shared" ref="I1978:I1993" si="488">G1978+H1978</f>
        <v>1</v>
      </c>
      <c r="J1978" s="3">
        <f t="shared" ref="J1978:J1993" si="489">D1978+G1978</f>
        <v>1</v>
      </c>
      <c r="K1978" s="4">
        <f t="shared" ref="K1978:K1993" si="490">E1978+H1978</f>
        <v>0</v>
      </c>
      <c r="L1978" s="5">
        <f t="shared" ref="L1978:L1993" si="491">J1978+K1978</f>
        <v>1</v>
      </c>
    </row>
    <row r="1979" spans="1:12" x14ac:dyDescent="0.2">
      <c r="A1979" s="39"/>
      <c r="B1979" s="34"/>
      <c r="C1979" s="39" t="s">
        <v>127</v>
      </c>
      <c r="D1979" s="7">
        <v>1</v>
      </c>
      <c r="E1979" s="8">
        <v>1</v>
      </c>
      <c r="F1979" s="17">
        <f t="shared" si="487"/>
        <v>2</v>
      </c>
      <c r="G1979" s="7">
        <v>1</v>
      </c>
      <c r="H1979" s="8">
        <v>0</v>
      </c>
      <c r="I1979" s="17">
        <f t="shared" si="488"/>
        <v>1</v>
      </c>
      <c r="J1979" s="7">
        <f t="shared" si="489"/>
        <v>2</v>
      </c>
      <c r="K1979" s="8">
        <f t="shared" si="490"/>
        <v>1</v>
      </c>
      <c r="L1979" s="9">
        <f t="shared" si="491"/>
        <v>3</v>
      </c>
    </row>
    <row r="1980" spans="1:12" x14ac:dyDescent="0.2">
      <c r="A1980" s="39"/>
      <c r="B1980" s="34"/>
      <c r="C1980" s="39" t="s">
        <v>128</v>
      </c>
      <c r="D1980" s="7">
        <v>0</v>
      </c>
      <c r="E1980" s="8">
        <v>0</v>
      </c>
      <c r="F1980" s="17">
        <f t="shared" si="487"/>
        <v>0</v>
      </c>
      <c r="G1980" s="7">
        <v>3</v>
      </c>
      <c r="H1980" s="8">
        <v>10</v>
      </c>
      <c r="I1980" s="17">
        <f t="shared" si="488"/>
        <v>13</v>
      </c>
      <c r="J1980" s="7">
        <f t="shared" si="489"/>
        <v>3</v>
      </c>
      <c r="K1980" s="8">
        <f t="shared" si="490"/>
        <v>10</v>
      </c>
      <c r="L1980" s="9">
        <f t="shared" si="491"/>
        <v>13</v>
      </c>
    </row>
    <row r="1981" spans="1:12" x14ac:dyDescent="0.2">
      <c r="A1981" s="39"/>
      <c r="B1981" s="34"/>
      <c r="C1981" s="39" t="s">
        <v>931</v>
      </c>
      <c r="D1981" s="7">
        <v>0</v>
      </c>
      <c r="E1981" s="8">
        <v>0</v>
      </c>
      <c r="F1981" s="17">
        <f t="shared" si="487"/>
        <v>0</v>
      </c>
      <c r="G1981" s="7">
        <v>0</v>
      </c>
      <c r="H1981" s="8">
        <v>2</v>
      </c>
      <c r="I1981" s="17">
        <f t="shared" si="488"/>
        <v>2</v>
      </c>
      <c r="J1981" s="7">
        <f t="shared" si="489"/>
        <v>0</v>
      </c>
      <c r="K1981" s="8">
        <f t="shared" si="490"/>
        <v>2</v>
      </c>
      <c r="L1981" s="9">
        <f t="shared" si="491"/>
        <v>2</v>
      </c>
    </row>
    <row r="1982" spans="1:12" x14ac:dyDescent="0.2">
      <c r="A1982" s="39"/>
      <c r="B1982" s="34"/>
      <c r="C1982" s="39" t="s">
        <v>135</v>
      </c>
      <c r="D1982" s="7">
        <v>1</v>
      </c>
      <c r="E1982" s="8">
        <v>1</v>
      </c>
      <c r="F1982" s="17">
        <f t="shared" si="487"/>
        <v>2</v>
      </c>
      <c r="G1982" s="7">
        <v>0</v>
      </c>
      <c r="H1982" s="8">
        <v>1</v>
      </c>
      <c r="I1982" s="17">
        <f t="shared" si="488"/>
        <v>1</v>
      </c>
      <c r="J1982" s="7">
        <f t="shared" si="489"/>
        <v>1</v>
      </c>
      <c r="K1982" s="8">
        <f t="shared" si="490"/>
        <v>2</v>
      </c>
      <c r="L1982" s="9">
        <f t="shared" si="491"/>
        <v>3</v>
      </c>
    </row>
    <row r="1983" spans="1:12" x14ac:dyDescent="0.2">
      <c r="A1983" s="39"/>
      <c r="B1983" s="34"/>
      <c r="C1983" s="39" t="s">
        <v>136</v>
      </c>
      <c r="D1983" s="7">
        <v>2</v>
      </c>
      <c r="E1983" s="8">
        <v>3</v>
      </c>
      <c r="F1983" s="17">
        <f t="shared" si="487"/>
        <v>5</v>
      </c>
      <c r="G1983" s="7">
        <v>0</v>
      </c>
      <c r="H1983" s="8">
        <v>0</v>
      </c>
      <c r="I1983" s="17">
        <f t="shared" si="488"/>
        <v>0</v>
      </c>
      <c r="J1983" s="7">
        <f t="shared" si="489"/>
        <v>2</v>
      </c>
      <c r="K1983" s="8">
        <f t="shared" si="490"/>
        <v>3</v>
      </c>
      <c r="L1983" s="9">
        <f t="shared" si="491"/>
        <v>5</v>
      </c>
    </row>
    <row r="1984" spans="1:12" x14ac:dyDescent="0.2">
      <c r="A1984" s="39"/>
      <c r="B1984" s="34"/>
      <c r="C1984" s="39" t="s">
        <v>137</v>
      </c>
      <c r="D1984" s="7">
        <v>0</v>
      </c>
      <c r="E1984" s="8">
        <v>1</v>
      </c>
      <c r="F1984" s="17">
        <f t="shared" si="487"/>
        <v>1</v>
      </c>
      <c r="G1984" s="7">
        <v>2</v>
      </c>
      <c r="H1984" s="8">
        <v>24</v>
      </c>
      <c r="I1984" s="17">
        <f t="shared" si="488"/>
        <v>26</v>
      </c>
      <c r="J1984" s="7">
        <f t="shared" si="489"/>
        <v>2</v>
      </c>
      <c r="K1984" s="8">
        <f t="shared" si="490"/>
        <v>25</v>
      </c>
      <c r="L1984" s="9">
        <f t="shared" si="491"/>
        <v>27</v>
      </c>
    </row>
    <row r="1985" spans="1:12" x14ac:dyDescent="0.2">
      <c r="A1985" s="39"/>
      <c r="B1985" s="34"/>
      <c r="C1985" s="39" t="s">
        <v>138</v>
      </c>
      <c r="D1985" s="7">
        <v>2</v>
      </c>
      <c r="E1985" s="8">
        <v>0</v>
      </c>
      <c r="F1985" s="17">
        <f t="shared" si="487"/>
        <v>2</v>
      </c>
      <c r="G1985" s="7">
        <v>0</v>
      </c>
      <c r="H1985" s="8">
        <v>0</v>
      </c>
      <c r="I1985" s="17">
        <f t="shared" si="488"/>
        <v>0</v>
      </c>
      <c r="J1985" s="7">
        <f t="shared" si="489"/>
        <v>2</v>
      </c>
      <c r="K1985" s="8">
        <f t="shared" si="490"/>
        <v>0</v>
      </c>
      <c r="L1985" s="9">
        <f t="shared" si="491"/>
        <v>2</v>
      </c>
    </row>
    <row r="1986" spans="1:12" x14ac:dyDescent="0.2">
      <c r="A1986" s="39"/>
      <c r="B1986" s="34"/>
      <c r="C1986" s="39" t="s">
        <v>140</v>
      </c>
      <c r="D1986" s="7">
        <v>4</v>
      </c>
      <c r="E1986" s="8">
        <v>5</v>
      </c>
      <c r="F1986" s="17">
        <f t="shared" si="487"/>
        <v>9</v>
      </c>
      <c r="G1986" s="7">
        <v>1</v>
      </c>
      <c r="H1986" s="8">
        <v>0</v>
      </c>
      <c r="I1986" s="17">
        <f t="shared" si="488"/>
        <v>1</v>
      </c>
      <c r="J1986" s="7">
        <f t="shared" si="489"/>
        <v>5</v>
      </c>
      <c r="K1986" s="8">
        <f t="shared" si="490"/>
        <v>5</v>
      </c>
      <c r="L1986" s="9">
        <f t="shared" si="491"/>
        <v>10</v>
      </c>
    </row>
    <row r="1987" spans="1:12" x14ac:dyDescent="0.2">
      <c r="A1987" s="39"/>
      <c r="B1987" s="34"/>
      <c r="C1987" s="39" t="s">
        <v>141</v>
      </c>
      <c r="D1987" s="7">
        <v>0</v>
      </c>
      <c r="E1987" s="8">
        <v>0</v>
      </c>
      <c r="F1987" s="17">
        <f t="shared" si="487"/>
        <v>0</v>
      </c>
      <c r="G1987" s="7">
        <v>2</v>
      </c>
      <c r="H1987" s="8">
        <v>2</v>
      </c>
      <c r="I1987" s="17">
        <f t="shared" si="488"/>
        <v>4</v>
      </c>
      <c r="J1987" s="7">
        <f t="shared" si="489"/>
        <v>2</v>
      </c>
      <c r="K1987" s="8">
        <f t="shared" si="490"/>
        <v>2</v>
      </c>
      <c r="L1987" s="9">
        <f t="shared" si="491"/>
        <v>4</v>
      </c>
    </row>
    <row r="1988" spans="1:12" x14ac:dyDescent="0.2">
      <c r="A1988" s="39"/>
      <c r="B1988" s="34"/>
      <c r="C1988" s="39" t="s">
        <v>142</v>
      </c>
      <c r="D1988" s="7">
        <v>1</v>
      </c>
      <c r="E1988" s="8">
        <v>0</v>
      </c>
      <c r="F1988" s="17">
        <f t="shared" si="487"/>
        <v>1</v>
      </c>
      <c r="G1988" s="7">
        <v>0</v>
      </c>
      <c r="H1988" s="8">
        <v>0</v>
      </c>
      <c r="I1988" s="17">
        <f t="shared" si="488"/>
        <v>0</v>
      </c>
      <c r="J1988" s="7">
        <f t="shared" si="489"/>
        <v>1</v>
      </c>
      <c r="K1988" s="8">
        <f t="shared" si="490"/>
        <v>0</v>
      </c>
      <c r="L1988" s="9">
        <f t="shared" si="491"/>
        <v>1</v>
      </c>
    </row>
    <row r="1989" spans="1:12" x14ac:dyDescent="0.2">
      <c r="A1989" s="39"/>
      <c r="B1989" s="34"/>
      <c r="C1989" s="39" t="s">
        <v>144</v>
      </c>
      <c r="D1989" s="7">
        <v>0</v>
      </c>
      <c r="E1989" s="8">
        <v>1</v>
      </c>
      <c r="F1989" s="17">
        <f t="shared" si="487"/>
        <v>1</v>
      </c>
      <c r="G1989" s="7">
        <v>0</v>
      </c>
      <c r="H1989" s="8">
        <v>1</v>
      </c>
      <c r="I1989" s="17">
        <f t="shared" si="488"/>
        <v>1</v>
      </c>
      <c r="J1989" s="7">
        <f t="shared" si="489"/>
        <v>0</v>
      </c>
      <c r="K1989" s="8">
        <f t="shared" si="490"/>
        <v>2</v>
      </c>
      <c r="L1989" s="9">
        <f t="shared" si="491"/>
        <v>2</v>
      </c>
    </row>
    <row r="1990" spans="1:12" x14ac:dyDescent="0.2">
      <c r="A1990" s="39"/>
      <c r="B1990" s="34"/>
      <c r="C1990" s="39" t="s">
        <v>146</v>
      </c>
      <c r="D1990" s="7">
        <v>1</v>
      </c>
      <c r="E1990" s="8">
        <v>0</v>
      </c>
      <c r="F1990" s="17">
        <f t="shared" si="487"/>
        <v>1</v>
      </c>
      <c r="G1990" s="7">
        <v>0</v>
      </c>
      <c r="H1990" s="8">
        <v>0</v>
      </c>
      <c r="I1990" s="17">
        <f t="shared" si="488"/>
        <v>0</v>
      </c>
      <c r="J1990" s="7">
        <f t="shared" si="489"/>
        <v>1</v>
      </c>
      <c r="K1990" s="8">
        <f t="shared" si="490"/>
        <v>0</v>
      </c>
      <c r="L1990" s="9">
        <f t="shared" si="491"/>
        <v>1</v>
      </c>
    </row>
    <row r="1991" spans="1:12" x14ac:dyDescent="0.2">
      <c r="A1991" s="39"/>
      <c r="B1991" s="34"/>
      <c r="C1991" s="39" t="s">
        <v>147</v>
      </c>
      <c r="D1991" s="7">
        <v>0</v>
      </c>
      <c r="E1991" s="8">
        <v>2</v>
      </c>
      <c r="F1991" s="17">
        <f t="shared" si="487"/>
        <v>2</v>
      </c>
      <c r="G1991" s="7">
        <v>0</v>
      </c>
      <c r="H1991" s="8">
        <v>0</v>
      </c>
      <c r="I1991" s="17">
        <f t="shared" si="488"/>
        <v>0</v>
      </c>
      <c r="J1991" s="7">
        <f t="shared" si="489"/>
        <v>0</v>
      </c>
      <c r="K1991" s="8">
        <f t="shared" si="490"/>
        <v>2</v>
      </c>
      <c r="L1991" s="9">
        <f t="shared" si="491"/>
        <v>2</v>
      </c>
    </row>
    <row r="1992" spans="1:12" x14ac:dyDescent="0.2">
      <c r="A1992" s="39"/>
      <c r="B1992" s="34"/>
      <c r="C1992" s="39" t="s">
        <v>150</v>
      </c>
      <c r="D1992" s="7">
        <v>0</v>
      </c>
      <c r="E1992" s="8">
        <v>0</v>
      </c>
      <c r="F1992" s="17">
        <f t="shared" si="487"/>
        <v>0</v>
      </c>
      <c r="G1992" s="7">
        <v>0</v>
      </c>
      <c r="H1992" s="8">
        <v>1</v>
      </c>
      <c r="I1992" s="17">
        <f t="shared" si="488"/>
        <v>1</v>
      </c>
      <c r="J1992" s="7">
        <f t="shared" si="489"/>
        <v>0</v>
      </c>
      <c r="K1992" s="8">
        <f t="shared" si="490"/>
        <v>1</v>
      </c>
      <c r="L1992" s="9">
        <f t="shared" si="491"/>
        <v>1</v>
      </c>
    </row>
    <row r="1993" spans="1:12" x14ac:dyDescent="0.2">
      <c r="A1993" s="39"/>
      <c r="B1993" s="34"/>
      <c r="C1993" s="39" t="s">
        <v>934</v>
      </c>
      <c r="D1993" s="7">
        <v>0</v>
      </c>
      <c r="E1993" s="8">
        <v>0</v>
      </c>
      <c r="F1993" s="17">
        <f t="shared" si="487"/>
        <v>0</v>
      </c>
      <c r="G1993" s="7">
        <v>1</v>
      </c>
      <c r="H1993" s="8">
        <v>1</v>
      </c>
      <c r="I1993" s="17">
        <f t="shared" si="488"/>
        <v>2</v>
      </c>
      <c r="J1993" s="7">
        <f t="shared" si="489"/>
        <v>1</v>
      </c>
      <c r="K1993" s="8">
        <f t="shared" si="490"/>
        <v>1</v>
      </c>
      <c r="L1993" s="9">
        <f t="shared" si="491"/>
        <v>2</v>
      </c>
    </row>
    <row r="1994" spans="1:12" x14ac:dyDescent="0.2">
      <c r="A1994" s="39"/>
      <c r="B1994" s="34"/>
      <c r="C1994" s="66" t="s">
        <v>2</v>
      </c>
      <c r="D1994" s="21">
        <f t="shared" ref="D1994:L1994" si="492">SUM(D1961:D1993)</f>
        <v>17</v>
      </c>
      <c r="E1994" s="22">
        <f t="shared" si="492"/>
        <v>16</v>
      </c>
      <c r="F1994" s="67">
        <f t="shared" si="492"/>
        <v>33</v>
      </c>
      <c r="G1994" s="21">
        <f t="shared" si="492"/>
        <v>31</v>
      </c>
      <c r="H1994" s="22">
        <f t="shared" si="492"/>
        <v>84</v>
      </c>
      <c r="I1994" s="67">
        <f t="shared" si="492"/>
        <v>115</v>
      </c>
      <c r="J1994" s="21">
        <f t="shared" si="492"/>
        <v>48</v>
      </c>
      <c r="K1994" s="22">
        <f t="shared" si="492"/>
        <v>100</v>
      </c>
      <c r="L1994" s="23">
        <f t="shared" si="492"/>
        <v>148</v>
      </c>
    </row>
    <row r="1995" spans="1:12" x14ac:dyDescent="0.2">
      <c r="A1995" s="65" t="s">
        <v>233</v>
      </c>
      <c r="B1995" s="42"/>
      <c r="C1995" s="41"/>
      <c r="D1995" s="44"/>
      <c r="E1995" s="45"/>
      <c r="F1995" s="47"/>
      <c r="G1995" s="44"/>
      <c r="H1995" s="45"/>
      <c r="I1995" s="47"/>
      <c r="J1995" s="44"/>
      <c r="K1995" s="45"/>
      <c r="L1995" s="46"/>
    </row>
    <row r="1996" spans="1:12" x14ac:dyDescent="0.2">
      <c r="A1996" s="39"/>
      <c r="B1996" s="34"/>
      <c r="C1996" s="39" t="s">
        <v>124</v>
      </c>
      <c r="D1996" s="7">
        <v>16</v>
      </c>
      <c r="E1996" s="8">
        <v>2</v>
      </c>
      <c r="F1996" s="17">
        <f t="shared" ref="F1996:F2012" si="493">D1996+E1996</f>
        <v>18</v>
      </c>
      <c r="G1996" s="7">
        <v>14</v>
      </c>
      <c r="H1996" s="8">
        <v>5</v>
      </c>
      <c r="I1996" s="17">
        <f t="shared" ref="I1996:I2012" si="494">G1996+H1996</f>
        <v>19</v>
      </c>
      <c r="J1996" s="7">
        <f t="shared" ref="J1996:J2012" si="495">D1996+G1996</f>
        <v>30</v>
      </c>
      <c r="K1996" s="8">
        <f t="shared" ref="K1996:K2012" si="496">E1996+H1996</f>
        <v>7</v>
      </c>
      <c r="L1996" s="9">
        <f t="shared" ref="L1996:L2012" si="497">J1996+K1996</f>
        <v>37</v>
      </c>
    </row>
    <row r="1997" spans="1:12" x14ac:dyDescent="0.2">
      <c r="A1997" s="39"/>
      <c r="B1997" s="34"/>
      <c r="C1997" s="39" t="s">
        <v>3</v>
      </c>
      <c r="D1997" s="7">
        <v>0</v>
      </c>
      <c r="E1997" s="8">
        <v>0</v>
      </c>
      <c r="F1997" s="17">
        <f t="shared" si="493"/>
        <v>0</v>
      </c>
      <c r="G1997" s="7">
        <v>5</v>
      </c>
      <c r="H1997" s="8">
        <v>0</v>
      </c>
      <c r="I1997" s="17">
        <f t="shared" si="494"/>
        <v>5</v>
      </c>
      <c r="J1997" s="7">
        <f t="shared" si="495"/>
        <v>5</v>
      </c>
      <c r="K1997" s="8">
        <f t="shared" si="496"/>
        <v>0</v>
      </c>
      <c r="L1997" s="9">
        <f t="shared" si="497"/>
        <v>5</v>
      </c>
    </row>
    <row r="1998" spans="1:12" x14ac:dyDescent="0.2">
      <c r="A1998" s="39"/>
      <c r="B1998" s="34"/>
      <c r="C1998" s="39" t="s">
        <v>125</v>
      </c>
      <c r="D1998" s="7">
        <v>0</v>
      </c>
      <c r="E1998" s="8">
        <v>0</v>
      </c>
      <c r="F1998" s="17">
        <f t="shared" si="493"/>
        <v>0</v>
      </c>
      <c r="G1998" s="7">
        <v>0</v>
      </c>
      <c r="H1998" s="8">
        <v>1</v>
      </c>
      <c r="I1998" s="17">
        <f t="shared" si="494"/>
        <v>1</v>
      </c>
      <c r="J1998" s="7">
        <f t="shared" si="495"/>
        <v>0</v>
      </c>
      <c r="K1998" s="8">
        <f t="shared" si="496"/>
        <v>1</v>
      </c>
      <c r="L1998" s="9">
        <f t="shared" si="497"/>
        <v>1</v>
      </c>
    </row>
    <row r="1999" spans="1:12" x14ac:dyDescent="0.2">
      <c r="A1999" s="39"/>
      <c r="B1999" s="34"/>
      <c r="C1999" s="39" t="s">
        <v>126</v>
      </c>
      <c r="D1999" s="7">
        <v>0</v>
      </c>
      <c r="E1999" s="8">
        <v>0</v>
      </c>
      <c r="F1999" s="17">
        <f t="shared" si="493"/>
        <v>0</v>
      </c>
      <c r="G1999" s="7">
        <v>3</v>
      </c>
      <c r="H1999" s="8">
        <v>0</v>
      </c>
      <c r="I1999" s="17">
        <f t="shared" si="494"/>
        <v>3</v>
      </c>
      <c r="J1999" s="7">
        <f t="shared" si="495"/>
        <v>3</v>
      </c>
      <c r="K1999" s="8">
        <f t="shared" si="496"/>
        <v>0</v>
      </c>
      <c r="L1999" s="9">
        <f t="shared" si="497"/>
        <v>3</v>
      </c>
    </row>
    <row r="2000" spans="1:12" x14ac:dyDescent="0.2">
      <c r="A2000" s="39"/>
      <c r="B2000" s="34"/>
      <c r="C2000" s="39" t="s">
        <v>127</v>
      </c>
      <c r="D2000" s="7">
        <v>0</v>
      </c>
      <c r="E2000" s="8">
        <v>0</v>
      </c>
      <c r="F2000" s="17">
        <f t="shared" si="493"/>
        <v>0</v>
      </c>
      <c r="G2000" s="7">
        <v>9</v>
      </c>
      <c r="H2000" s="8">
        <v>148</v>
      </c>
      <c r="I2000" s="17">
        <f t="shared" si="494"/>
        <v>157</v>
      </c>
      <c r="J2000" s="7">
        <f t="shared" si="495"/>
        <v>9</v>
      </c>
      <c r="K2000" s="8">
        <f t="shared" si="496"/>
        <v>148</v>
      </c>
      <c r="L2000" s="9">
        <f t="shared" si="497"/>
        <v>157</v>
      </c>
    </row>
    <row r="2001" spans="1:12" x14ac:dyDescent="0.2">
      <c r="A2001" s="39"/>
      <c r="B2001" s="34"/>
      <c r="C2001" s="39" t="s">
        <v>128</v>
      </c>
      <c r="D2001" s="7">
        <v>0</v>
      </c>
      <c r="E2001" s="8">
        <v>0</v>
      </c>
      <c r="F2001" s="17">
        <f t="shared" si="493"/>
        <v>0</v>
      </c>
      <c r="G2001" s="7">
        <v>4</v>
      </c>
      <c r="H2001" s="8">
        <v>1</v>
      </c>
      <c r="I2001" s="17">
        <f t="shared" si="494"/>
        <v>5</v>
      </c>
      <c r="J2001" s="7">
        <f t="shared" si="495"/>
        <v>4</v>
      </c>
      <c r="K2001" s="8">
        <f t="shared" si="496"/>
        <v>1</v>
      </c>
      <c r="L2001" s="9">
        <f t="shared" si="497"/>
        <v>5</v>
      </c>
    </row>
    <row r="2002" spans="1:12" x14ac:dyDescent="0.2">
      <c r="A2002" s="39"/>
      <c r="B2002" s="34"/>
      <c r="C2002" s="39" t="s">
        <v>130</v>
      </c>
      <c r="D2002" s="7">
        <v>0</v>
      </c>
      <c r="E2002" s="8">
        <v>0</v>
      </c>
      <c r="F2002" s="17">
        <f t="shared" si="493"/>
        <v>0</v>
      </c>
      <c r="G2002" s="7">
        <v>1</v>
      </c>
      <c r="H2002" s="8">
        <v>0</v>
      </c>
      <c r="I2002" s="17">
        <f t="shared" si="494"/>
        <v>1</v>
      </c>
      <c r="J2002" s="7">
        <f t="shared" si="495"/>
        <v>1</v>
      </c>
      <c r="K2002" s="8">
        <f t="shared" si="496"/>
        <v>0</v>
      </c>
      <c r="L2002" s="9">
        <f t="shared" si="497"/>
        <v>1</v>
      </c>
    </row>
    <row r="2003" spans="1:12" x14ac:dyDescent="0.2">
      <c r="A2003" s="39"/>
      <c r="B2003" s="34"/>
      <c r="C2003" s="39" t="s">
        <v>131</v>
      </c>
      <c r="D2003" s="7">
        <v>0</v>
      </c>
      <c r="E2003" s="8">
        <v>0</v>
      </c>
      <c r="F2003" s="17">
        <f t="shared" si="493"/>
        <v>0</v>
      </c>
      <c r="G2003" s="7">
        <v>1</v>
      </c>
      <c r="H2003" s="8">
        <v>0</v>
      </c>
      <c r="I2003" s="17">
        <f t="shared" si="494"/>
        <v>1</v>
      </c>
      <c r="J2003" s="7">
        <f t="shared" si="495"/>
        <v>1</v>
      </c>
      <c r="K2003" s="8">
        <f t="shared" si="496"/>
        <v>0</v>
      </c>
      <c r="L2003" s="9">
        <f t="shared" si="497"/>
        <v>1</v>
      </c>
    </row>
    <row r="2004" spans="1:12" x14ac:dyDescent="0.2">
      <c r="A2004" s="39"/>
      <c r="B2004" s="34"/>
      <c r="C2004" s="39" t="s">
        <v>135</v>
      </c>
      <c r="D2004" s="7">
        <v>4</v>
      </c>
      <c r="E2004" s="8">
        <v>12</v>
      </c>
      <c r="F2004" s="17">
        <f t="shared" si="493"/>
        <v>16</v>
      </c>
      <c r="G2004" s="7">
        <v>0</v>
      </c>
      <c r="H2004" s="8">
        <v>4</v>
      </c>
      <c r="I2004" s="17">
        <f t="shared" si="494"/>
        <v>4</v>
      </c>
      <c r="J2004" s="7">
        <f t="shared" si="495"/>
        <v>4</v>
      </c>
      <c r="K2004" s="8">
        <f t="shared" si="496"/>
        <v>16</v>
      </c>
      <c r="L2004" s="9">
        <f t="shared" si="497"/>
        <v>20</v>
      </c>
    </row>
    <row r="2005" spans="1:12" x14ac:dyDescent="0.2">
      <c r="A2005" s="39"/>
      <c r="B2005" s="34"/>
      <c r="C2005" s="39" t="s">
        <v>136</v>
      </c>
      <c r="D2005" s="7">
        <v>4</v>
      </c>
      <c r="E2005" s="8">
        <v>86</v>
      </c>
      <c r="F2005" s="17">
        <f t="shared" si="493"/>
        <v>90</v>
      </c>
      <c r="G2005" s="7">
        <v>0</v>
      </c>
      <c r="H2005" s="8">
        <v>11</v>
      </c>
      <c r="I2005" s="17">
        <f t="shared" si="494"/>
        <v>11</v>
      </c>
      <c r="J2005" s="7">
        <f t="shared" si="495"/>
        <v>4</v>
      </c>
      <c r="K2005" s="8">
        <f t="shared" si="496"/>
        <v>97</v>
      </c>
      <c r="L2005" s="9">
        <f t="shared" si="497"/>
        <v>101</v>
      </c>
    </row>
    <row r="2006" spans="1:12" x14ac:dyDescent="0.2">
      <c r="A2006" s="39"/>
      <c r="B2006" s="34"/>
      <c r="C2006" s="39" t="s">
        <v>137</v>
      </c>
      <c r="D2006" s="7">
        <v>1</v>
      </c>
      <c r="E2006" s="8">
        <v>0</v>
      </c>
      <c r="F2006" s="17">
        <f t="shared" si="493"/>
        <v>1</v>
      </c>
      <c r="G2006" s="7">
        <v>0</v>
      </c>
      <c r="H2006" s="8">
        <v>0</v>
      </c>
      <c r="I2006" s="17">
        <f t="shared" si="494"/>
        <v>0</v>
      </c>
      <c r="J2006" s="7">
        <f t="shared" si="495"/>
        <v>1</v>
      </c>
      <c r="K2006" s="8">
        <f t="shared" si="496"/>
        <v>0</v>
      </c>
      <c r="L2006" s="9">
        <f t="shared" si="497"/>
        <v>1</v>
      </c>
    </row>
    <row r="2007" spans="1:12" x14ac:dyDescent="0.2">
      <c r="A2007" s="39"/>
      <c r="B2007" s="34"/>
      <c r="C2007" s="39" t="s">
        <v>138</v>
      </c>
      <c r="D2007" s="7">
        <v>2</v>
      </c>
      <c r="E2007" s="8">
        <v>0</v>
      </c>
      <c r="F2007" s="17">
        <f t="shared" si="493"/>
        <v>2</v>
      </c>
      <c r="G2007" s="7">
        <v>0</v>
      </c>
      <c r="H2007" s="8">
        <v>0</v>
      </c>
      <c r="I2007" s="17">
        <f t="shared" si="494"/>
        <v>0</v>
      </c>
      <c r="J2007" s="7">
        <f t="shared" si="495"/>
        <v>2</v>
      </c>
      <c r="K2007" s="8">
        <f t="shared" si="496"/>
        <v>0</v>
      </c>
      <c r="L2007" s="9">
        <f t="shared" si="497"/>
        <v>2</v>
      </c>
    </row>
    <row r="2008" spans="1:12" x14ac:dyDescent="0.2">
      <c r="A2008" s="39"/>
      <c r="B2008" s="34"/>
      <c r="C2008" s="39" t="s">
        <v>139</v>
      </c>
      <c r="D2008" s="7">
        <v>2</v>
      </c>
      <c r="E2008" s="8">
        <v>1</v>
      </c>
      <c r="F2008" s="17">
        <f t="shared" si="493"/>
        <v>3</v>
      </c>
      <c r="G2008" s="7">
        <v>8</v>
      </c>
      <c r="H2008" s="8">
        <v>2</v>
      </c>
      <c r="I2008" s="17">
        <f t="shared" si="494"/>
        <v>10</v>
      </c>
      <c r="J2008" s="7">
        <f t="shared" si="495"/>
        <v>10</v>
      </c>
      <c r="K2008" s="8">
        <f t="shared" si="496"/>
        <v>3</v>
      </c>
      <c r="L2008" s="9">
        <f t="shared" si="497"/>
        <v>13</v>
      </c>
    </row>
    <row r="2009" spans="1:12" x14ac:dyDescent="0.2">
      <c r="A2009" s="39"/>
      <c r="B2009" s="34"/>
      <c r="C2009" s="39" t="s">
        <v>144</v>
      </c>
      <c r="D2009" s="7">
        <v>4</v>
      </c>
      <c r="E2009" s="8">
        <v>0</v>
      </c>
      <c r="F2009" s="17">
        <f t="shared" si="493"/>
        <v>4</v>
      </c>
      <c r="G2009" s="7">
        <v>0</v>
      </c>
      <c r="H2009" s="8">
        <v>0</v>
      </c>
      <c r="I2009" s="17">
        <f t="shared" si="494"/>
        <v>0</v>
      </c>
      <c r="J2009" s="7">
        <f t="shared" si="495"/>
        <v>4</v>
      </c>
      <c r="K2009" s="8">
        <f t="shared" si="496"/>
        <v>0</v>
      </c>
      <c r="L2009" s="9">
        <f t="shared" si="497"/>
        <v>4</v>
      </c>
    </row>
    <row r="2010" spans="1:12" x14ac:dyDescent="0.2">
      <c r="A2010" s="39"/>
      <c r="B2010" s="34"/>
      <c r="C2010" s="39" t="s">
        <v>147</v>
      </c>
      <c r="D2010" s="7">
        <v>2</v>
      </c>
      <c r="E2010" s="8">
        <v>0</v>
      </c>
      <c r="F2010" s="17">
        <f t="shared" si="493"/>
        <v>2</v>
      </c>
      <c r="G2010" s="7">
        <v>0</v>
      </c>
      <c r="H2010" s="8">
        <v>0</v>
      </c>
      <c r="I2010" s="17">
        <f t="shared" si="494"/>
        <v>0</v>
      </c>
      <c r="J2010" s="7">
        <f t="shared" si="495"/>
        <v>2</v>
      </c>
      <c r="K2010" s="8">
        <f t="shared" si="496"/>
        <v>0</v>
      </c>
      <c r="L2010" s="9">
        <f t="shared" si="497"/>
        <v>2</v>
      </c>
    </row>
    <row r="2011" spans="1:12" x14ac:dyDescent="0.2">
      <c r="A2011" s="39"/>
      <c r="B2011" s="34"/>
      <c r="C2011" s="39" t="s">
        <v>149</v>
      </c>
      <c r="D2011" s="7">
        <v>4</v>
      </c>
      <c r="E2011" s="8">
        <v>1</v>
      </c>
      <c r="F2011" s="17">
        <f t="shared" si="493"/>
        <v>5</v>
      </c>
      <c r="G2011" s="7">
        <v>0</v>
      </c>
      <c r="H2011" s="8">
        <v>0</v>
      </c>
      <c r="I2011" s="17">
        <f t="shared" si="494"/>
        <v>0</v>
      </c>
      <c r="J2011" s="7">
        <f t="shared" si="495"/>
        <v>4</v>
      </c>
      <c r="K2011" s="8">
        <f t="shared" si="496"/>
        <v>1</v>
      </c>
      <c r="L2011" s="9">
        <f t="shared" si="497"/>
        <v>5</v>
      </c>
    </row>
    <row r="2012" spans="1:12" ht="12" thickBot="1" x14ac:dyDescent="0.25">
      <c r="A2012" s="52"/>
      <c r="B2012" s="68"/>
      <c r="C2012" s="52" t="s">
        <v>150</v>
      </c>
      <c r="D2012" s="24">
        <v>18</v>
      </c>
      <c r="E2012" s="25">
        <v>9</v>
      </c>
      <c r="F2012" s="69">
        <f t="shared" si="493"/>
        <v>27</v>
      </c>
      <c r="G2012" s="24">
        <v>1</v>
      </c>
      <c r="H2012" s="25">
        <v>5</v>
      </c>
      <c r="I2012" s="69">
        <f t="shared" si="494"/>
        <v>6</v>
      </c>
      <c r="J2012" s="24">
        <f t="shared" si="495"/>
        <v>19</v>
      </c>
      <c r="K2012" s="25">
        <f t="shared" si="496"/>
        <v>14</v>
      </c>
      <c r="L2012" s="26">
        <f t="shared" si="497"/>
        <v>33</v>
      </c>
    </row>
    <row r="2018" spans="1:12" ht="12" x14ac:dyDescent="0.2">
      <c r="A2018" s="85" t="s">
        <v>109</v>
      </c>
      <c r="B2018" s="85"/>
      <c r="C2018" s="85"/>
      <c r="D2018" s="85"/>
      <c r="E2018" s="85"/>
      <c r="F2018" s="85"/>
      <c r="G2018" s="85"/>
      <c r="H2018" s="85"/>
      <c r="I2018" s="85"/>
      <c r="J2018" s="85"/>
      <c r="K2018" s="85"/>
      <c r="L2018" s="85"/>
    </row>
    <row r="2019" spans="1:12" x14ac:dyDescent="0.2">
      <c r="A2019" s="86" t="s">
        <v>116</v>
      </c>
      <c r="B2019" s="86"/>
      <c r="C2019" s="86"/>
      <c r="D2019" s="86"/>
      <c r="E2019" s="86"/>
      <c r="F2019" s="86"/>
      <c r="G2019" s="86"/>
      <c r="H2019" s="86"/>
      <c r="I2019" s="86"/>
      <c r="J2019" s="86"/>
      <c r="K2019" s="86"/>
      <c r="L2019" s="86"/>
    </row>
    <row r="2020" spans="1:12" x14ac:dyDescent="0.2">
      <c r="A2020" s="86" t="s">
        <v>1066</v>
      </c>
      <c r="B2020" s="86"/>
      <c r="C2020" s="86"/>
      <c r="D2020" s="86"/>
      <c r="E2020" s="86"/>
      <c r="F2020" s="86"/>
      <c r="G2020" s="86"/>
      <c r="H2020" s="86"/>
      <c r="I2020" s="86"/>
      <c r="J2020" s="86"/>
      <c r="K2020" s="86"/>
      <c r="L2020" s="86"/>
    </row>
    <row r="2021" spans="1:12" ht="12" thickBot="1" x14ac:dyDescent="0.25"/>
    <row r="2022" spans="1:12" x14ac:dyDescent="0.2">
      <c r="A2022" s="113" t="s">
        <v>41</v>
      </c>
      <c r="B2022" s="149"/>
      <c r="C2022" s="151" t="s">
        <v>43</v>
      </c>
      <c r="D2022" s="117" t="s">
        <v>355</v>
      </c>
      <c r="E2022" s="118"/>
      <c r="F2022" s="119"/>
      <c r="G2022" s="117" t="s">
        <v>42</v>
      </c>
      <c r="H2022" s="118"/>
      <c r="I2022" s="119"/>
      <c r="J2022" s="117" t="s">
        <v>2</v>
      </c>
      <c r="K2022" s="118"/>
      <c r="L2022" s="119"/>
    </row>
    <row r="2023" spans="1:12" ht="12" thickBot="1" x14ac:dyDescent="0.25">
      <c r="A2023" s="115"/>
      <c r="B2023" s="150"/>
      <c r="C2023" s="152"/>
      <c r="D2023" s="153"/>
      <c r="E2023" s="154"/>
      <c r="F2023" s="155"/>
      <c r="G2023" s="153"/>
      <c r="H2023" s="154"/>
      <c r="I2023" s="155"/>
      <c r="J2023" s="153"/>
      <c r="K2023" s="154"/>
      <c r="L2023" s="155"/>
    </row>
    <row r="2024" spans="1:12" x14ac:dyDescent="0.2">
      <c r="A2024" s="115"/>
      <c r="B2024" s="150"/>
      <c r="C2024" s="152"/>
      <c r="D2024" s="161" t="s">
        <v>44</v>
      </c>
      <c r="E2024" s="157" t="s">
        <v>45</v>
      </c>
      <c r="F2024" s="159" t="s">
        <v>2</v>
      </c>
      <c r="G2024" s="161" t="s">
        <v>44</v>
      </c>
      <c r="H2024" s="157" t="s">
        <v>45</v>
      </c>
      <c r="I2024" s="159" t="s">
        <v>2</v>
      </c>
      <c r="J2024" s="156" t="s">
        <v>44</v>
      </c>
      <c r="K2024" s="157" t="s">
        <v>45</v>
      </c>
      <c r="L2024" s="159" t="s">
        <v>2</v>
      </c>
    </row>
    <row r="2025" spans="1:12" ht="12" thickBot="1" x14ac:dyDescent="0.25">
      <c r="A2025" s="115"/>
      <c r="B2025" s="150"/>
      <c r="C2025" s="152"/>
      <c r="D2025" s="162"/>
      <c r="E2025" s="158"/>
      <c r="F2025" s="160"/>
      <c r="G2025" s="162"/>
      <c r="H2025" s="158"/>
      <c r="I2025" s="160"/>
      <c r="J2025" s="136"/>
      <c r="K2025" s="158"/>
      <c r="L2025" s="160"/>
    </row>
    <row r="2026" spans="1:12" x14ac:dyDescent="0.2">
      <c r="A2026" s="35"/>
      <c r="B2026" s="36"/>
      <c r="C2026" s="35" t="s">
        <v>933</v>
      </c>
      <c r="D2026" s="3">
        <v>1</v>
      </c>
      <c r="E2026" s="4">
        <v>0</v>
      </c>
      <c r="F2026" s="18">
        <f>D2026+E2026</f>
        <v>1</v>
      </c>
      <c r="G2026" s="3">
        <v>0</v>
      </c>
      <c r="H2026" s="4">
        <v>0</v>
      </c>
      <c r="I2026" s="18">
        <f>G2026+H2026</f>
        <v>0</v>
      </c>
      <c r="J2026" s="3">
        <f t="shared" ref="J2026:K2028" si="498">D2026+G2026</f>
        <v>1</v>
      </c>
      <c r="K2026" s="4">
        <f t="shared" si="498"/>
        <v>0</v>
      </c>
      <c r="L2026" s="5">
        <f>J2026+K2026</f>
        <v>1</v>
      </c>
    </row>
    <row r="2027" spans="1:12" x14ac:dyDescent="0.2">
      <c r="A2027" s="39"/>
      <c r="B2027" s="34"/>
      <c r="C2027" s="39" t="s">
        <v>934</v>
      </c>
      <c r="D2027" s="7">
        <v>0</v>
      </c>
      <c r="E2027" s="8">
        <v>0</v>
      </c>
      <c r="F2027" s="17">
        <f>D2027+E2027</f>
        <v>0</v>
      </c>
      <c r="G2027" s="7">
        <v>0</v>
      </c>
      <c r="H2027" s="8">
        <v>2</v>
      </c>
      <c r="I2027" s="17">
        <f>G2027+H2027</f>
        <v>2</v>
      </c>
      <c r="J2027" s="7">
        <f t="shared" si="498"/>
        <v>0</v>
      </c>
      <c r="K2027" s="8">
        <f t="shared" si="498"/>
        <v>2</v>
      </c>
      <c r="L2027" s="9">
        <f>J2027+K2027</f>
        <v>2</v>
      </c>
    </row>
    <row r="2028" spans="1:12" x14ac:dyDescent="0.2">
      <c r="A2028" s="39"/>
      <c r="B2028" s="34"/>
      <c r="C2028" s="39" t="s">
        <v>935</v>
      </c>
      <c r="D2028" s="7">
        <v>0</v>
      </c>
      <c r="E2028" s="8">
        <v>0</v>
      </c>
      <c r="F2028" s="17">
        <f>D2028+E2028</f>
        <v>0</v>
      </c>
      <c r="G2028" s="7">
        <v>0</v>
      </c>
      <c r="H2028" s="8">
        <v>1</v>
      </c>
      <c r="I2028" s="17">
        <f>G2028+H2028</f>
        <v>1</v>
      </c>
      <c r="J2028" s="7">
        <f t="shared" si="498"/>
        <v>0</v>
      </c>
      <c r="K2028" s="8">
        <f t="shared" si="498"/>
        <v>1</v>
      </c>
      <c r="L2028" s="9">
        <f>J2028+K2028</f>
        <v>1</v>
      </c>
    </row>
    <row r="2029" spans="1:12" x14ac:dyDescent="0.2">
      <c r="A2029" s="39"/>
      <c r="B2029" s="34"/>
      <c r="C2029" s="66" t="s">
        <v>2</v>
      </c>
      <c r="D2029" s="21">
        <f t="shared" ref="D2029:L2029" si="499">SUM(D1995:D2028)</f>
        <v>58</v>
      </c>
      <c r="E2029" s="22">
        <f t="shared" si="499"/>
        <v>111</v>
      </c>
      <c r="F2029" s="67">
        <f t="shared" si="499"/>
        <v>169</v>
      </c>
      <c r="G2029" s="21">
        <f t="shared" si="499"/>
        <v>46</v>
      </c>
      <c r="H2029" s="22">
        <f t="shared" si="499"/>
        <v>180</v>
      </c>
      <c r="I2029" s="67">
        <f t="shared" si="499"/>
        <v>226</v>
      </c>
      <c r="J2029" s="21">
        <f t="shared" si="499"/>
        <v>104</v>
      </c>
      <c r="K2029" s="22">
        <f t="shared" si="499"/>
        <v>291</v>
      </c>
      <c r="L2029" s="23">
        <f t="shared" si="499"/>
        <v>395</v>
      </c>
    </row>
    <row r="2030" spans="1:12" x14ac:dyDescent="0.2">
      <c r="A2030" s="65" t="s">
        <v>234</v>
      </c>
      <c r="B2030" s="42"/>
      <c r="C2030" s="41"/>
      <c r="D2030" s="44"/>
      <c r="E2030" s="45"/>
      <c r="F2030" s="47"/>
      <c r="G2030" s="44"/>
      <c r="H2030" s="45"/>
      <c r="I2030" s="47"/>
      <c r="J2030" s="44"/>
      <c r="K2030" s="45"/>
      <c r="L2030" s="46"/>
    </row>
    <row r="2031" spans="1:12" x14ac:dyDescent="0.2">
      <c r="A2031" s="39"/>
      <c r="B2031" s="34"/>
      <c r="C2031" s="39" t="s">
        <v>124</v>
      </c>
      <c r="D2031" s="7">
        <v>6</v>
      </c>
      <c r="E2031" s="8">
        <v>1</v>
      </c>
      <c r="F2031" s="17">
        <f t="shared" ref="F2031:F2041" si="500">D2031+E2031</f>
        <v>7</v>
      </c>
      <c r="G2031" s="7">
        <v>3</v>
      </c>
      <c r="H2031" s="8">
        <v>4</v>
      </c>
      <c r="I2031" s="17">
        <f t="shared" ref="I2031:I2041" si="501">G2031+H2031</f>
        <v>7</v>
      </c>
      <c r="J2031" s="7">
        <f t="shared" ref="J2031:J2041" si="502">D2031+G2031</f>
        <v>9</v>
      </c>
      <c r="K2031" s="8">
        <f t="shared" ref="K2031:K2041" si="503">E2031+H2031</f>
        <v>5</v>
      </c>
      <c r="L2031" s="9">
        <f t="shared" ref="L2031:L2041" si="504">J2031+K2031</f>
        <v>14</v>
      </c>
    </row>
    <row r="2032" spans="1:12" x14ac:dyDescent="0.2">
      <c r="A2032" s="39"/>
      <c r="B2032" s="34"/>
      <c r="C2032" s="39" t="s">
        <v>3</v>
      </c>
      <c r="D2032" s="7">
        <v>0</v>
      </c>
      <c r="E2032" s="8">
        <v>0</v>
      </c>
      <c r="F2032" s="17">
        <f t="shared" si="500"/>
        <v>0</v>
      </c>
      <c r="G2032" s="7">
        <v>2</v>
      </c>
      <c r="H2032" s="8">
        <v>0</v>
      </c>
      <c r="I2032" s="17">
        <f t="shared" si="501"/>
        <v>2</v>
      </c>
      <c r="J2032" s="7">
        <f t="shared" si="502"/>
        <v>2</v>
      </c>
      <c r="K2032" s="8">
        <f t="shared" si="503"/>
        <v>0</v>
      </c>
      <c r="L2032" s="9">
        <f t="shared" si="504"/>
        <v>2</v>
      </c>
    </row>
    <row r="2033" spans="1:12" x14ac:dyDescent="0.2">
      <c r="A2033" s="39"/>
      <c r="B2033" s="34"/>
      <c r="C2033" s="39" t="s">
        <v>128</v>
      </c>
      <c r="D2033" s="7">
        <v>0</v>
      </c>
      <c r="E2033" s="8">
        <v>0</v>
      </c>
      <c r="F2033" s="17">
        <f t="shared" si="500"/>
        <v>0</v>
      </c>
      <c r="G2033" s="7">
        <v>4</v>
      </c>
      <c r="H2033" s="8">
        <v>0</v>
      </c>
      <c r="I2033" s="17">
        <f t="shared" si="501"/>
        <v>4</v>
      </c>
      <c r="J2033" s="7">
        <f t="shared" si="502"/>
        <v>4</v>
      </c>
      <c r="K2033" s="8">
        <f t="shared" si="503"/>
        <v>0</v>
      </c>
      <c r="L2033" s="9">
        <f t="shared" si="504"/>
        <v>4</v>
      </c>
    </row>
    <row r="2034" spans="1:12" x14ac:dyDescent="0.2">
      <c r="A2034" s="39"/>
      <c r="B2034" s="34"/>
      <c r="C2034" s="39" t="s">
        <v>931</v>
      </c>
      <c r="D2034" s="7">
        <v>0</v>
      </c>
      <c r="E2034" s="8">
        <v>0</v>
      </c>
      <c r="F2034" s="17">
        <f t="shared" si="500"/>
        <v>0</v>
      </c>
      <c r="G2034" s="7">
        <v>1</v>
      </c>
      <c r="H2034" s="8">
        <v>0</v>
      </c>
      <c r="I2034" s="17">
        <f t="shared" si="501"/>
        <v>1</v>
      </c>
      <c r="J2034" s="7">
        <f t="shared" si="502"/>
        <v>1</v>
      </c>
      <c r="K2034" s="8">
        <f t="shared" si="503"/>
        <v>0</v>
      </c>
      <c r="L2034" s="9">
        <f t="shared" si="504"/>
        <v>1</v>
      </c>
    </row>
    <row r="2035" spans="1:12" x14ac:dyDescent="0.2">
      <c r="A2035" s="39"/>
      <c r="B2035" s="34"/>
      <c r="C2035" s="39" t="s">
        <v>130</v>
      </c>
      <c r="D2035" s="7">
        <v>0</v>
      </c>
      <c r="E2035" s="8">
        <v>0</v>
      </c>
      <c r="F2035" s="17">
        <f t="shared" si="500"/>
        <v>0</v>
      </c>
      <c r="G2035" s="7">
        <v>2</v>
      </c>
      <c r="H2035" s="8">
        <v>0</v>
      </c>
      <c r="I2035" s="17">
        <f t="shared" si="501"/>
        <v>2</v>
      </c>
      <c r="J2035" s="7">
        <f t="shared" si="502"/>
        <v>2</v>
      </c>
      <c r="K2035" s="8">
        <f t="shared" si="503"/>
        <v>0</v>
      </c>
      <c r="L2035" s="9">
        <f t="shared" si="504"/>
        <v>2</v>
      </c>
    </row>
    <row r="2036" spans="1:12" x14ac:dyDescent="0.2">
      <c r="A2036" s="39"/>
      <c r="B2036" s="34"/>
      <c r="C2036" s="39" t="s">
        <v>136</v>
      </c>
      <c r="D2036" s="7">
        <v>2</v>
      </c>
      <c r="E2036" s="8">
        <v>0</v>
      </c>
      <c r="F2036" s="17">
        <f t="shared" si="500"/>
        <v>2</v>
      </c>
      <c r="G2036" s="7">
        <v>1</v>
      </c>
      <c r="H2036" s="8">
        <v>0</v>
      </c>
      <c r="I2036" s="17">
        <f t="shared" si="501"/>
        <v>1</v>
      </c>
      <c r="J2036" s="7">
        <f t="shared" si="502"/>
        <v>3</v>
      </c>
      <c r="K2036" s="8">
        <f t="shared" si="503"/>
        <v>0</v>
      </c>
      <c r="L2036" s="9">
        <f t="shared" si="504"/>
        <v>3</v>
      </c>
    </row>
    <row r="2037" spans="1:12" x14ac:dyDescent="0.2">
      <c r="A2037" s="39"/>
      <c r="B2037" s="34"/>
      <c r="C2037" s="39" t="s">
        <v>139</v>
      </c>
      <c r="D2037" s="7">
        <v>0</v>
      </c>
      <c r="E2037" s="8">
        <v>0</v>
      </c>
      <c r="F2037" s="17">
        <f t="shared" si="500"/>
        <v>0</v>
      </c>
      <c r="G2037" s="7">
        <v>1</v>
      </c>
      <c r="H2037" s="8">
        <v>1</v>
      </c>
      <c r="I2037" s="17">
        <f t="shared" si="501"/>
        <v>2</v>
      </c>
      <c r="J2037" s="7">
        <f t="shared" si="502"/>
        <v>1</v>
      </c>
      <c r="K2037" s="8">
        <f t="shared" si="503"/>
        <v>1</v>
      </c>
      <c r="L2037" s="9">
        <f t="shared" si="504"/>
        <v>2</v>
      </c>
    </row>
    <row r="2038" spans="1:12" x14ac:dyDescent="0.2">
      <c r="A2038" s="39"/>
      <c r="B2038" s="34"/>
      <c r="C2038" s="39" t="s">
        <v>142</v>
      </c>
      <c r="D2038" s="7">
        <v>2</v>
      </c>
      <c r="E2038" s="8">
        <v>0</v>
      </c>
      <c r="F2038" s="17">
        <f t="shared" si="500"/>
        <v>2</v>
      </c>
      <c r="G2038" s="7">
        <v>0</v>
      </c>
      <c r="H2038" s="8">
        <v>0</v>
      </c>
      <c r="I2038" s="17">
        <f t="shared" si="501"/>
        <v>0</v>
      </c>
      <c r="J2038" s="7">
        <f t="shared" si="502"/>
        <v>2</v>
      </c>
      <c r="K2038" s="8">
        <f t="shared" si="503"/>
        <v>0</v>
      </c>
      <c r="L2038" s="9">
        <f t="shared" si="504"/>
        <v>2</v>
      </c>
    </row>
    <row r="2039" spans="1:12" x14ac:dyDescent="0.2">
      <c r="A2039" s="39"/>
      <c r="B2039" s="34"/>
      <c r="C2039" s="39" t="s">
        <v>147</v>
      </c>
      <c r="D2039" s="7">
        <v>1</v>
      </c>
      <c r="E2039" s="8">
        <v>0</v>
      </c>
      <c r="F2039" s="17">
        <f t="shared" si="500"/>
        <v>1</v>
      </c>
      <c r="G2039" s="7">
        <v>0</v>
      </c>
      <c r="H2039" s="8">
        <v>0</v>
      </c>
      <c r="I2039" s="17">
        <f t="shared" si="501"/>
        <v>0</v>
      </c>
      <c r="J2039" s="7">
        <f t="shared" si="502"/>
        <v>1</v>
      </c>
      <c r="K2039" s="8">
        <f t="shared" si="503"/>
        <v>0</v>
      </c>
      <c r="L2039" s="9">
        <f t="shared" si="504"/>
        <v>1</v>
      </c>
    </row>
    <row r="2040" spans="1:12" x14ac:dyDescent="0.2">
      <c r="A2040" s="39"/>
      <c r="B2040" s="34"/>
      <c r="C2040" s="39" t="s">
        <v>150</v>
      </c>
      <c r="D2040" s="7">
        <v>0</v>
      </c>
      <c r="E2040" s="8">
        <v>1</v>
      </c>
      <c r="F2040" s="17">
        <f t="shared" si="500"/>
        <v>1</v>
      </c>
      <c r="G2040" s="7">
        <v>1</v>
      </c>
      <c r="H2040" s="8">
        <v>0</v>
      </c>
      <c r="I2040" s="17">
        <f t="shared" si="501"/>
        <v>1</v>
      </c>
      <c r="J2040" s="7">
        <f t="shared" si="502"/>
        <v>1</v>
      </c>
      <c r="K2040" s="8">
        <f t="shared" si="503"/>
        <v>1</v>
      </c>
      <c r="L2040" s="9">
        <f t="shared" si="504"/>
        <v>2</v>
      </c>
    </row>
    <row r="2041" spans="1:12" x14ac:dyDescent="0.2">
      <c r="A2041" s="39"/>
      <c r="B2041" s="34"/>
      <c r="C2041" s="39" t="s">
        <v>934</v>
      </c>
      <c r="D2041" s="7">
        <v>0</v>
      </c>
      <c r="E2041" s="8">
        <v>0</v>
      </c>
      <c r="F2041" s="17">
        <f t="shared" si="500"/>
        <v>0</v>
      </c>
      <c r="G2041" s="7">
        <v>1</v>
      </c>
      <c r="H2041" s="8">
        <v>0</v>
      </c>
      <c r="I2041" s="17">
        <f t="shared" si="501"/>
        <v>1</v>
      </c>
      <c r="J2041" s="7">
        <f t="shared" si="502"/>
        <v>1</v>
      </c>
      <c r="K2041" s="8">
        <f t="shared" si="503"/>
        <v>0</v>
      </c>
      <c r="L2041" s="9">
        <f t="shared" si="504"/>
        <v>1</v>
      </c>
    </row>
    <row r="2042" spans="1:12" x14ac:dyDescent="0.2">
      <c r="A2042" s="39"/>
      <c r="B2042" s="34"/>
      <c r="C2042" s="66" t="s">
        <v>2</v>
      </c>
      <c r="D2042" s="21">
        <f t="shared" ref="D2042:L2042" si="505">SUM(D2030:D2041)</f>
        <v>11</v>
      </c>
      <c r="E2042" s="22">
        <f t="shared" si="505"/>
        <v>2</v>
      </c>
      <c r="F2042" s="67">
        <f t="shared" si="505"/>
        <v>13</v>
      </c>
      <c r="G2042" s="21">
        <f t="shared" si="505"/>
        <v>16</v>
      </c>
      <c r="H2042" s="22">
        <f t="shared" si="505"/>
        <v>5</v>
      </c>
      <c r="I2042" s="67">
        <f t="shared" si="505"/>
        <v>21</v>
      </c>
      <c r="J2042" s="21">
        <f t="shared" si="505"/>
        <v>27</v>
      </c>
      <c r="K2042" s="22">
        <f t="shared" si="505"/>
        <v>7</v>
      </c>
      <c r="L2042" s="23">
        <f t="shared" si="505"/>
        <v>34</v>
      </c>
    </row>
    <row r="2043" spans="1:12" x14ac:dyDescent="0.2">
      <c r="A2043" s="65" t="s">
        <v>235</v>
      </c>
      <c r="B2043" s="42"/>
      <c r="C2043" s="41"/>
      <c r="D2043" s="44"/>
      <c r="E2043" s="45"/>
      <c r="F2043" s="47"/>
      <c r="G2043" s="44"/>
      <c r="H2043" s="45"/>
      <c r="I2043" s="47"/>
      <c r="J2043" s="44"/>
      <c r="K2043" s="45"/>
      <c r="L2043" s="46"/>
    </row>
    <row r="2044" spans="1:12" x14ac:dyDescent="0.2">
      <c r="A2044" s="39"/>
      <c r="B2044" s="34"/>
      <c r="C2044" s="39" t="s">
        <v>124</v>
      </c>
      <c r="D2044" s="7">
        <v>68</v>
      </c>
      <c r="E2044" s="8">
        <v>92</v>
      </c>
      <c r="F2044" s="17">
        <f t="shared" ref="F2044:F2060" si="506">D2044+E2044</f>
        <v>160</v>
      </c>
      <c r="G2044" s="7">
        <v>180</v>
      </c>
      <c r="H2044" s="8">
        <v>199</v>
      </c>
      <c r="I2044" s="17">
        <f t="shared" ref="I2044:I2060" si="507">G2044+H2044</f>
        <v>379</v>
      </c>
      <c r="J2044" s="7">
        <f t="shared" ref="J2044:J2060" si="508">D2044+G2044</f>
        <v>248</v>
      </c>
      <c r="K2044" s="8">
        <f t="shared" ref="K2044:K2060" si="509">E2044+H2044</f>
        <v>291</v>
      </c>
      <c r="L2044" s="9">
        <f t="shared" ref="L2044:L2060" si="510">J2044+K2044</f>
        <v>539</v>
      </c>
    </row>
    <row r="2045" spans="1:12" x14ac:dyDescent="0.2">
      <c r="A2045" s="39"/>
      <c r="B2045" s="34"/>
      <c r="C2045" s="39" t="s">
        <v>3</v>
      </c>
      <c r="D2045" s="7">
        <v>0</v>
      </c>
      <c r="E2045" s="8">
        <v>0</v>
      </c>
      <c r="F2045" s="17">
        <f t="shared" si="506"/>
        <v>0</v>
      </c>
      <c r="G2045" s="7">
        <v>91</v>
      </c>
      <c r="H2045" s="8">
        <v>56</v>
      </c>
      <c r="I2045" s="17">
        <f t="shared" si="507"/>
        <v>147</v>
      </c>
      <c r="J2045" s="7">
        <f t="shared" si="508"/>
        <v>91</v>
      </c>
      <c r="K2045" s="8">
        <f t="shared" si="509"/>
        <v>56</v>
      </c>
      <c r="L2045" s="9">
        <f t="shared" si="510"/>
        <v>147</v>
      </c>
    </row>
    <row r="2046" spans="1:12" x14ac:dyDescent="0.2">
      <c r="A2046" s="39"/>
      <c r="B2046" s="34"/>
      <c r="C2046" s="39" t="s">
        <v>125</v>
      </c>
      <c r="D2046" s="7">
        <v>0</v>
      </c>
      <c r="E2046" s="8">
        <v>0</v>
      </c>
      <c r="F2046" s="17">
        <f t="shared" si="506"/>
        <v>0</v>
      </c>
      <c r="G2046" s="7">
        <v>23</v>
      </c>
      <c r="H2046" s="8">
        <v>28</v>
      </c>
      <c r="I2046" s="17">
        <f t="shared" si="507"/>
        <v>51</v>
      </c>
      <c r="J2046" s="7">
        <f t="shared" si="508"/>
        <v>23</v>
      </c>
      <c r="K2046" s="8">
        <f t="shared" si="509"/>
        <v>28</v>
      </c>
      <c r="L2046" s="9">
        <f t="shared" si="510"/>
        <v>51</v>
      </c>
    </row>
    <row r="2047" spans="1:12" x14ac:dyDescent="0.2">
      <c r="A2047" s="39"/>
      <c r="B2047" s="34"/>
      <c r="C2047" s="39" t="s">
        <v>126</v>
      </c>
      <c r="D2047" s="7">
        <v>0</v>
      </c>
      <c r="E2047" s="8">
        <v>0</v>
      </c>
      <c r="F2047" s="17">
        <f t="shared" si="506"/>
        <v>0</v>
      </c>
      <c r="G2047" s="7">
        <v>13</v>
      </c>
      <c r="H2047" s="8">
        <v>4</v>
      </c>
      <c r="I2047" s="17">
        <f t="shared" si="507"/>
        <v>17</v>
      </c>
      <c r="J2047" s="7">
        <f t="shared" si="508"/>
        <v>13</v>
      </c>
      <c r="K2047" s="8">
        <f t="shared" si="509"/>
        <v>4</v>
      </c>
      <c r="L2047" s="9">
        <f t="shared" si="510"/>
        <v>17</v>
      </c>
    </row>
    <row r="2048" spans="1:12" x14ac:dyDescent="0.2">
      <c r="A2048" s="39"/>
      <c r="B2048" s="34"/>
      <c r="C2048" s="39" t="s">
        <v>127</v>
      </c>
      <c r="D2048" s="7">
        <v>2</v>
      </c>
      <c r="E2048" s="8">
        <v>4</v>
      </c>
      <c r="F2048" s="17">
        <f t="shared" si="506"/>
        <v>6</v>
      </c>
      <c r="G2048" s="7">
        <v>22</v>
      </c>
      <c r="H2048" s="8">
        <v>22</v>
      </c>
      <c r="I2048" s="17">
        <f t="shared" si="507"/>
        <v>44</v>
      </c>
      <c r="J2048" s="7">
        <f t="shared" si="508"/>
        <v>24</v>
      </c>
      <c r="K2048" s="8">
        <f t="shared" si="509"/>
        <v>26</v>
      </c>
      <c r="L2048" s="9">
        <f t="shared" si="510"/>
        <v>50</v>
      </c>
    </row>
    <row r="2049" spans="1:12" x14ac:dyDescent="0.2">
      <c r="A2049" s="39"/>
      <c r="B2049" s="34"/>
      <c r="C2049" s="39" t="s">
        <v>128</v>
      </c>
      <c r="D2049" s="7">
        <v>0</v>
      </c>
      <c r="E2049" s="8">
        <v>0</v>
      </c>
      <c r="F2049" s="17">
        <f t="shared" si="506"/>
        <v>0</v>
      </c>
      <c r="G2049" s="7">
        <v>126</v>
      </c>
      <c r="H2049" s="8">
        <v>164</v>
      </c>
      <c r="I2049" s="17">
        <f t="shared" si="507"/>
        <v>290</v>
      </c>
      <c r="J2049" s="7">
        <f t="shared" si="508"/>
        <v>126</v>
      </c>
      <c r="K2049" s="8">
        <f t="shared" si="509"/>
        <v>164</v>
      </c>
      <c r="L2049" s="9">
        <f t="shared" si="510"/>
        <v>290</v>
      </c>
    </row>
    <row r="2050" spans="1:12" x14ac:dyDescent="0.2">
      <c r="A2050" s="39"/>
      <c r="B2050" s="34"/>
      <c r="C2050" s="39" t="s">
        <v>931</v>
      </c>
      <c r="D2050" s="7">
        <v>0</v>
      </c>
      <c r="E2050" s="8">
        <v>0</v>
      </c>
      <c r="F2050" s="17">
        <f t="shared" si="506"/>
        <v>0</v>
      </c>
      <c r="G2050" s="7">
        <v>15</v>
      </c>
      <c r="H2050" s="8">
        <v>7</v>
      </c>
      <c r="I2050" s="17">
        <f t="shared" si="507"/>
        <v>22</v>
      </c>
      <c r="J2050" s="7">
        <f t="shared" si="508"/>
        <v>15</v>
      </c>
      <c r="K2050" s="8">
        <f t="shared" si="509"/>
        <v>7</v>
      </c>
      <c r="L2050" s="9">
        <f t="shared" si="510"/>
        <v>22</v>
      </c>
    </row>
    <row r="2051" spans="1:12" x14ac:dyDescent="0.2">
      <c r="A2051" s="39"/>
      <c r="B2051" s="34"/>
      <c r="C2051" s="39" t="s">
        <v>129</v>
      </c>
      <c r="D2051" s="7">
        <v>0</v>
      </c>
      <c r="E2051" s="8">
        <v>0</v>
      </c>
      <c r="F2051" s="17">
        <f t="shared" si="506"/>
        <v>0</v>
      </c>
      <c r="G2051" s="7">
        <v>0</v>
      </c>
      <c r="H2051" s="8">
        <v>1</v>
      </c>
      <c r="I2051" s="17">
        <f t="shared" si="507"/>
        <v>1</v>
      </c>
      <c r="J2051" s="7">
        <f t="shared" si="508"/>
        <v>0</v>
      </c>
      <c r="K2051" s="8">
        <f t="shared" si="509"/>
        <v>1</v>
      </c>
      <c r="L2051" s="9">
        <f t="shared" si="510"/>
        <v>1</v>
      </c>
    </row>
    <row r="2052" spans="1:12" x14ac:dyDescent="0.2">
      <c r="A2052" s="39"/>
      <c r="B2052" s="34"/>
      <c r="C2052" s="39" t="s">
        <v>130</v>
      </c>
      <c r="D2052" s="7">
        <v>4</v>
      </c>
      <c r="E2052" s="8">
        <v>1</v>
      </c>
      <c r="F2052" s="17">
        <f t="shared" si="506"/>
        <v>5</v>
      </c>
      <c r="G2052" s="7">
        <v>2</v>
      </c>
      <c r="H2052" s="8">
        <v>0</v>
      </c>
      <c r="I2052" s="17">
        <f t="shared" si="507"/>
        <v>2</v>
      </c>
      <c r="J2052" s="7">
        <f t="shared" si="508"/>
        <v>6</v>
      </c>
      <c r="K2052" s="8">
        <f t="shared" si="509"/>
        <v>1</v>
      </c>
      <c r="L2052" s="9">
        <f t="shared" si="510"/>
        <v>7</v>
      </c>
    </row>
    <row r="2053" spans="1:12" x14ac:dyDescent="0.2">
      <c r="A2053" s="39"/>
      <c r="B2053" s="34"/>
      <c r="C2053" s="39" t="s">
        <v>131</v>
      </c>
      <c r="D2053" s="7">
        <v>3</v>
      </c>
      <c r="E2053" s="8">
        <v>1</v>
      </c>
      <c r="F2053" s="17">
        <f t="shared" si="506"/>
        <v>4</v>
      </c>
      <c r="G2053" s="7">
        <v>4</v>
      </c>
      <c r="H2053" s="8">
        <v>0</v>
      </c>
      <c r="I2053" s="17">
        <f t="shared" si="507"/>
        <v>4</v>
      </c>
      <c r="J2053" s="7">
        <f t="shared" si="508"/>
        <v>7</v>
      </c>
      <c r="K2053" s="8">
        <f t="shared" si="509"/>
        <v>1</v>
      </c>
      <c r="L2053" s="9">
        <f t="shared" si="510"/>
        <v>8</v>
      </c>
    </row>
    <row r="2054" spans="1:12" x14ac:dyDescent="0.2">
      <c r="A2054" s="39"/>
      <c r="B2054" s="34"/>
      <c r="C2054" s="39" t="s">
        <v>132</v>
      </c>
      <c r="D2054" s="7">
        <v>0</v>
      </c>
      <c r="E2054" s="8">
        <v>0</v>
      </c>
      <c r="F2054" s="17">
        <f t="shared" si="506"/>
        <v>0</v>
      </c>
      <c r="G2054" s="7">
        <v>2</v>
      </c>
      <c r="H2054" s="8">
        <v>1</v>
      </c>
      <c r="I2054" s="17">
        <f t="shared" si="507"/>
        <v>3</v>
      </c>
      <c r="J2054" s="7">
        <f t="shared" si="508"/>
        <v>2</v>
      </c>
      <c r="K2054" s="8">
        <f t="shared" si="509"/>
        <v>1</v>
      </c>
      <c r="L2054" s="9">
        <f t="shared" si="510"/>
        <v>3</v>
      </c>
    </row>
    <row r="2055" spans="1:12" x14ac:dyDescent="0.2">
      <c r="A2055" s="39"/>
      <c r="B2055" s="34"/>
      <c r="C2055" s="39" t="s">
        <v>133</v>
      </c>
      <c r="D2055" s="7">
        <v>0</v>
      </c>
      <c r="E2055" s="8">
        <v>2</v>
      </c>
      <c r="F2055" s="17">
        <f t="shared" si="506"/>
        <v>2</v>
      </c>
      <c r="G2055" s="7">
        <v>0</v>
      </c>
      <c r="H2055" s="8">
        <v>0</v>
      </c>
      <c r="I2055" s="17">
        <f t="shared" si="507"/>
        <v>0</v>
      </c>
      <c r="J2055" s="7">
        <f t="shared" si="508"/>
        <v>0</v>
      </c>
      <c r="K2055" s="8">
        <f t="shared" si="509"/>
        <v>2</v>
      </c>
      <c r="L2055" s="9">
        <f t="shared" si="510"/>
        <v>2</v>
      </c>
    </row>
    <row r="2056" spans="1:12" x14ac:dyDescent="0.2">
      <c r="A2056" s="39"/>
      <c r="B2056" s="34"/>
      <c r="C2056" s="39" t="s">
        <v>692</v>
      </c>
      <c r="D2056" s="7">
        <v>0</v>
      </c>
      <c r="E2056" s="8">
        <v>0</v>
      </c>
      <c r="F2056" s="17">
        <f t="shared" si="506"/>
        <v>0</v>
      </c>
      <c r="G2056" s="7">
        <v>6</v>
      </c>
      <c r="H2056" s="8">
        <v>3</v>
      </c>
      <c r="I2056" s="17">
        <f t="shared" si="507"/>
        <v>9</v>
      </c>
      <c r="J2056" s="7">
        <f t="shared" si="508"/>
        <v>6</v>
      </c>
      <c r="K2056" s="8">
        <f t="shared" si="509"/>
        <v>3</v>
      </c>
      <c r="L2056" s="9">
        <f t="shared" si="510"/>
        <v>9</v>
      </c>
    </row>
    <row r="2057" spans="1:12" x14ac:dyDescent="0.2">
      <c r="A2057" s="39"/>
      <c r="B2057" s="34"/>
      <c r="C2057" s="39" t="s">
        <v>134</v>
      </c>
      <c r="D2057" s="7">
        <v>0</v>
      </c>
      <c r="E2057" s="8">
        <v>0</v>
      </c>
      <c r="F2057" s="17">
        <f t="shared" si="506"/>
        <v>0</v>
      </c>
      <c r="G2057" s="7">
        <v>2</v>
      </c>
      <c r="H2057" s="8">
        <v>0</v>
      </c>
      <c r="I2057" s="17">
        <f t="shared" si="507"/>
        <v>2</v>
      </c>
      <c r="J2057" s="7">
        <f t="shared" si="508"/>
        <v>2</v>
      </c>
      <c r="K2057" s="8">
        <f t="shared" si="509"/>
        <v>0</v>
      </c>
      <c r="L2057" s="9">
        <f t="shared" si="510"/>
        <v>2</v>
      </c>
    </row>
    <row r="2058" spans="1:12" x14ac:dyDescent="0.2">
      <c r="A2058" s="39"/>
      <c r="B2058" s="34"/>
      <c r="C2058" s="39" t="s">
        <v>135</v>
      </c>
      <c r="D2058" s="7">
        <v>13</v>
      </c>
      <c r="E2058" s="8">
        <v>20</v>
      </c>
      <c r="F2058" s="17">
        <f t="shared" si="506"/>
        <v>33</v>
      </c>
      <c r="G2058" s="7">
        <v>5</v>
      </c>
      <c r="H2058" s="8">
        <v>5</v>
      </c>
      <c r="I2058" s="17">
        <f t="shared" si="507"/>
        <v>10</v>
      </c>
      <c r="J2058" s="7">
        <f t="shared" si="508"/>
        <v>18</v>
      </c>
      <c r="K2058" s="8">
        <f t="shared" si="509"/>
        <v>25</v>
      </c>
      <c r="L2058" s="9">
        <f t="shared" si="510"/>
        <v>43</v>
      </c>
    </row>
    <row r="2059" spans="1:12" x14ac:dyDescent="0.2">
      <c r="A2059" s="39"/>
      <c r="B2059" s="34"/>
      <c r="C2059" s="39" t="s">
        <v>136</v>
      </c>
      <c r="D2059" s="7">
        <v>18</v>
      </c>
      <c r="E2059" s="8">
        <v>10</v>
      </c>
      <c r="F2059" s="17">
        <f t="shared" si="506"/>
        <v>28</v>
      </c>
      <c r="G2059" s="7">
        <v>14</v>
      </c>
      <c r="H2059" s="8">
        <v>2</v>
      </c>
      <c r="I2059" s="17">
        <f t="shared" si="507"/>
        <v>16</v>
      </c>
      <c r="J2059" s="7">
        <f t="shared" si="508"/>
        <v>32</v>
      </c>
      <c r="K2059" s="8">
        <f t="shared" si="509"/>
        <v>12</v>
      </c>
      <c r="L2059" s="9">
        <f t="shared" si="510"/>
        <v>44</v>
      </c>
    </row>
    <row r="2060" spans="1:12" ht="12" thickBot="1" x14ac:dyDescent="0.25">
      <c r="A2060" s="52"/>
      <c r="B2060" s="68"/>
      <c r="C2060" s="52" t="s">
        <v>137</v>
      </c>
      <c r="D2060" s="24">
        <v>9</v>
      </c>
      <c r="E2060" s="25">
        <v>0</v>
      </c>
      <c r="F2060" s="69">
        <f t="shared" si="506"/>
        <v>9</v>
      </c>
      <c r="G2060" s="24">
        <v>16</v>
      </c>
      <c r="H2060" s="25">
        <v>34</v>
      </c>
      <c r="I2060" s="69">
        <f t="shared" si="507"/>
        <v>50</v>
      </c>
      <c r="J2060" s="24">
        <f t="shared" si="508"/>
        <v>25</v>
      </c>
      <c r="K2060" s="25">
        <f t="shared" si="509"/>
        <v>34</v>
      </c>
      <c r="L2060" s="26">
        <f t="shared" si="510"/>
        <v>59</v>
      </c>
    </row>
    <row r="2066" spans="1:12" ht="12" x14ac:dyDescent="0.2">
      <c r="A2066" s="85" t="s">
        <v>109</v>
      </c>
      <c r="B2066" s="85"/>
      <c r="C2066" s="85"/>
      <c r="D2066" s="85"/>
      <c r="E2066" s="85"/>
      <c r="F2066" s="85"/>
      <c r="G2066" s="85"/>
      <c r="H2066" s="85"/>
      <c r="I2066" s="85"/>
      <c r="J2066" s="85"/>
      <c r="K2066" s="85"/>
      <c r="L2066" s="85"/>
    </row>
    <row r="2067" spans="1:12" x14ac:dyDescent="0.2">
      <c r="A2067" s="86" t="s">
        <v>116</v>
      </c>
      <c r="B2067" s="86"/>
      <c r="C2067" s="86"/>
      <c r="D2067" s="86"/>
      <c r="E2067" s="86"/>
      <c r="F2067" s="86"/>
      <c r="G2067" s="86"/>
      <c r="H2067" s="86"/>
      <c r="I2067" s="86"/>
      <c r="J2067" s="86"/>
      <c r="K2067" s="86"/>
      <c r="L2067" s="86"/>
    </row>
    <row r="2068" spans="1:12" x14ac:dyDescent="0.2">
      <c r="A2068" s="86" t="s">
        <v>1066</v>
      </c>
      <c r="B2068" s="86"/>
      <c r="C2068" s="86"/>
      <c r="D2068" s="86"/>
      <c r="E2068" s="86"/>
      <c r="F2068" s="86"/>
      <c r="G2068" s="86"/>
      <c r="H2068" s="86"/>
      <c r="I2068" s="86"/>
      <c r="J2068" s="86"/>
      <c r="K2068" s="86"/>
      <c r="L2068" s="86"/>
    </row>
    <row r="2069" spans="1:12" ht="12" thickBot="1" x14ac:dyDescent="0.25"/>
    <row r="2070" spans="1:12" x14ac:dyDescent="0.2">
      <c r="A2070" s="113" t="s">
        <v>41</v>
      </c>
      <c r="B2070" s="149"/>
      <c r="C2070" s="151" t="s">
        <v>43</v>
      </c>
      <c r="D2070" s="117" t="s">
        <v>355</v>
      </c>
      <c r="E2070" s="118"/>
      <c r="F2070" s="119"/>
      <c r="G2070" s="117" t="s">
        <v>42</v>
      </c>
      <c r="H2070" s="118"/>
      <c r="I2070" s="119"/>
      <c r="J2070" s="117" t="s">
        <v>2</v>
      </c>
      <c r="K2070" s="118"/>
      <c r="L2070" s="119"/>
    </row>
    <row r="2071" spans="1:12" ht="12" thickBot="1" x14ac:dyDescent="0.25">
      <c r="A2071" s="115"/>
      <c r="B2071" s="150"/>
      <c r="C2071" s="152"/>
      <c r="D2071" s="153"/>
      <c r="E2071" s="154"/>
      <c r="F2071" s="155"/>
      <c r="G2071" s="153"/>
      <c r="H2071" s="154"/>
      <c r="I2071" s="155"/>
      <c r="J2071" s="153"/>
      <c r="K2071" s="154"/>
      <c r="L2071" s="155"/>
    </row>
    <row r="2072" spans="1:12" x14ac:dyDescent="0.2">
      <c r="A2072" s="115"/>
      <c r="B2072" s="150"/>
      <c r="C2072" s="152"/>
      <c r="D2072" s="161" t="s">
        <v>44</v>
      </c>
      <c r="E2072" s="157" t="s">
        <v>45</v>
      </c>
      <c r="F2072" s="159" t="s">
        <v>2</v>
      </c>
      <c r="G2072" s="161" t="s">
        <v>44</v>
      </c>
      <c r="H2072" s="157" t="s">
        <v>45</v>
      </c>
      <c r="I2072" s="159" t="s">
        <v>2</v>
      </c>
      <c r="J2072" s="156" t="s">
        <v>44</v>
      </c>
      <c r="K2072" s="157" t="s">
        <v>45</v>
      </c>
      <c r="L2072" s="159" t="s">
        <v>2</v>
      </c>
    </row>
    <row r="2073" spans="1:12" ht="12" thickBot="1" x14ac:dyDescent="0.25">
      <c r="A2073" s="115"/>
      <c r="B2073" s="150"/>
      <c r="C2073" s="152"/>
      <c r="D2073" s="162"/>
      <c r="E2073" s="158"/>
      <c r="F2073" s="160"/>
      <c r="G2073" s="162"/>
      <c r="H2073" s="158"/>
      <c r="I2073" s="160"/>
      <c r="J2073" s="136"/>
      <c r="K2073" s="158"/>
      <c r="L2073" s="160"/>
    </row>
    <row r="2074" spans="1:12" x14ac:dyDescent="0.2">
      <c r="A2074" s="35"/>
      <c r="B2074" s="36"/>
      <c r="C2074" s="35" t="s">
        <v>138</v>
      </c>
      <c r="D2074" s="3">
        <v>10</v>
      </c>
      <c r="E2074" s="4">
        <v>13</v>
      </c>
      <c r="F2074" s="18">
        <f t="shared" ref="F2074:F2089" si="511">D2074+E2074</f>
        <v>23</v>
      </c>
      <c r="G2074" s="3">
        <v>5</v>
      </c>
      <c r="H2074" s="4">
        <v>4</v>
      </c>
      <c r="I2074" s="18">
        <f t="shared" ref="I2074:I2089" si="512">G2074+H2074</f>
        <v>9</v>
      </c>
      <c r="J2074" s="3">
        <f t="shared" ref="J2074:J2089" si="513">D2074+G2074</f>
        <v>15</v>
      </c>
      <c r="K2074" s="4">
        <f t="shared" ref="K2074:K2089" si="514">E2074+H2074</f>
        <v>17</v>
      </c>
      <c r="L2074" s="5">
        <f t="shared" ref="L2074:L2089" si="515">J2074+K2074</f>
        <v>32</v>
      </c>
    </row>
    <row r="2075" spans="1:12" x14ac:dyDescent="0.2">
      <c r="A2075" s="39"/>
      <c r="B2075" s="34"/>
      <c r="C2075" s="39" t="s">
        <v>139</v>
      </c>
      <c r="D2075" s="7">
        <v>16</v>
      </c>
      <c r="E2075" s="8">
        <v>78</v>
      </c>
      <c r="F2075" s="17">
        <f t="shared" si="511"/>
        <v>94</v>
      </c>
      <c r="G2075" s="7">
        <v>93</v>
      </c>
      <c r="H2075" s="8">
        <v>131</v>
      </c>
      <c r="I2075" s="17">
        <f t="shared" si="512"/>
        <v>224</v>
      </c>
      <c r="J2075" s="7">
        <f t="shared" si="513"/>
        <v>109</v>
      </c>
      <c r="K2075" s="8">
        <f t="shared" si="514"/>
        <v>209</v>
      </c>
      <c r="L2075" s="9">
        <f t="shared" si="515"/>
        <v>318</v>
      </c>
    </row>
    <row r="2076" spans="1:12" x14ac:dyDescent="0.2">
      <c r="A2076" s="39"/>
      <c r="B2076" s="34"/>
      <c r="C2076" s="39" t="s">
        <v>140</v>
      </c>
      <c r="D2076" s="7">
        <v>0</v>
      </c>
      <c r="E2076" s="8">
        <v>0</v>
      </c>
      <c r="F2076" s="17">
        <f t="shared" si="511"/>
        <v>0</v>
      </c>
      <c r="G2076" s="7">
        <v>1</v>
      </c>
      <c r="H2076" s="8">
        <v>0</v>
      </c>
      <c r="I2076" s="17">
        <f t="shared" si="512"/>
        <v>1</v>
      </c>
      <c r="J2076" s="7">
        <f t="shared" si="513"/>
        <v>1</v>
      </c>
      <c r="K2076" s="8">
        <f t="shared" si="514"/>
        <v>0</v>
      </c>
      <c r="L2076" s="9">
        <f t="shared" si="515"/>
        <v>1</v>
      </c>
    </row>
    <row r="2077" spans="1:12" x14ac:dyDescent="0.2">
      <c r="A2077" s="39"/>
      <c r="B2077" s="34"/>
      <c r="C2077" s="39" t="s">
        <v>141</v>
      </c>
      <c r="D2077" s="7">
        <v>0</v>
      </c>
      <c r="E2077" s="8">
        <v>0</v>
      </c>
      <c r="F2077" s="17">
        <f t="shared" si="511"/>
        <v>0</v>
      </c>
      <c r="G2077" s="7">
        <v>17</v>
      </c>
      <c r="H2077" s="8">
        <v>4</v>
      </c>
      <c r="I2077" s="17">
        <f t="shared" si="512"/>
        <v>21</v>
      </c>
      <c r="J2077" s="7">
        <f t="shared" si="513"/>
        <v>17</v>
      </c>
      <c r="K2077" s="8">
        <f t="shared" si="514"/>
        <v>4</v>
      </c>
      <c r="L2077" s="9">
        <f t="shared" si="515"/>
        <v>21</v>
      </c>
    </row>
    <row r="2078" spans="1:12" x14ac:dyDescent="0.2">
      <c r="A2078" s="39"/>
      <c r="B2078" s="34"/>
      <c r="C2078" s="39" t="s">
        <v>142</v>
      </c>
      <c r="D2078" s="7">
        <v>3</v>
      </c>
      <c r="E2078" s="8">
        <v>0</v>
      </c>
      <c r="F2078" s="17">
        <f t="shared" si="511"/>
        <v>3</v>
      </c>
      <c r="G2078" s="7">
        <v>1</v>
      </c>
      <c r="H2078" s="8">
        <v>0</v>
      </c>
      <c r="I2078" s="17">
        <f t="shared" si="512"/>
        <v>1</v>
      </c>
      <c r="J2078" s="7">
        <f t="shared" si="513"/>
        <v>4</v>
      </c>
      <c r="K2078" s="8">
        <f t="shared" si="514"/>
        <v>0</v>
      </c>
      <c r="L2078" s="9">
        <f t="shared" si="515"/>
        <v>4</v>
      </c>
    </row>
    <row r="2079" spans="1:12" x14ac:dyDescent="0.2">
      <c r="A2079" s="39"/>
      <c r="B2079" s="34"/>
      <c r="C2079" s="39" t="s">
        <v>143</v>
      </c>
      <c r="D2079" s="7">
        <v>1</v>
      </c>
      <c r="E2079" s="8">
        <v>1</v>
      </c>
      <c r="F2079" s="17">
        <f t="shared" si="511"/>
        <v>2</v>
      </c>
      <c r="G2079" s="7">
        <v>0</v>
      </c>
      <c r="H2079" s="8">
        <v>0</v>
      </c>
      <c r="I2079" s="17">
        <f t="shared" si="512"/>
        <v>0</v>
      </c>
      <c r="J2079" s="7">
        <f t="shared" si="513"/>
        <v>1</v>
      </c>
      <c r="K2079" s="8">
        <f t="shared" si="514"/>
        <v>1</v>
      </c>
      <c r="L2079" s="9">
        <f t="shared" si="515"/>
        <v>2</v>
      </c>
    </row>
    <row r="2080" spans="1:12" x14ac:dyDescent="0.2">
      <c r="A2080" s="39"/>
      <c r="B2080" s="34"/>
      <c r="C2080" s="39" t="s">
        <v>144</v>
      </c>
      <c r="D2080" s="7">
        <v>7</v>
      </c>
      <c r="E2080" s="8">
        <v>0</v>
      </c>
      <c r="F2080" s="17">
        <f t="shared" si="511"/>
        <v>7</v>
      </c>
      <c r="G2080" s="7">
        <v>2</v>
      </c>
      <c r="H2080" s="8">
        <v>1</v>
      </c>
      <c r="I2080" s="17">
        <f t="shared" si="512"/>
        <v>3</v>
      </c>
      <c r="J2080" s="7">
        <f t="shared" si="513"/>
        <v>9</v>
      </c>
      <c r="K2080" s="8">
        <f t="shared" si="514"/>
        <v>1</v>
      </c>
      <c r="L2080" s="9">
        <f t="shared" si="515"/>
        <v>10</v>
      </c>
    </row>
    <row r="2081" spans="1:12" x14ac:dyDescent="0.2">
      <c r="A2081" s="39"/>
      <c r="B2081" s="34"/>
      <c r="C2081" s="39" t="s">
        <v>145</v>
      </c>
      <c r="D2081" s="7">
        <v>3</v>
      </c>
      <c r="E2081" s="8">
        <v>1</v>
      </c>
      <c r="F2081" s="17">
        <f t="shared" si="511"/>
        <v>4</v>
      </c>
      <c r="G2081" s="7">
        <v>0</v>
      </c>
      <c r="H2081" s="8">
        <v>0</v>
      </c>
      <c r="I2081" s="17">
        <f t="shared" si="512"/>
        <v>0</v>
      </c>
      <c r="J2081" s="7">
        <f t="shared" si="513"/>
        <v>3</v>
      </c>
      <c r="K2081" s="8">
        <f t="shared" si="514"/>
        <v>1</v>
      </c>
      <c r="L2081" s="9">
        <f t="shared" si="515"/>
        <v>4</v>
      </c>
    </row>
    <row r="2082" spans="1:12" x14ac:dyDescent="0.2">
      <c r="A2082" s="39"/>
      <c r="B2082" s="34"/>
      <c r="C2082" s="39" t="s">
        <v>146</v>
      </c>
      <c r="D2082" s="7">
        <v>3</v>
      </c>
      <c r="E2082" s="8">
        <v>1</v>
      </c>
      <c r="F2082" s="17">
        <f t="shared" si="511"/>
        <v>4</v>
      </c>
      <c r="G2082" s="7">
        <v>0</v>
      </c>
      <c r="H2082" s="8">
        <v>0</v>
      </c>
      <c r="I2082" s="17">
        <f t="shared" si="512"/>
        <v>0</v>
      </c>
      <c r="J2082" s="7">
        <f t="shared" si="513"/>
        <v>3</v>
      </c>
      <c r="K2082" s="8">
        <f t="shared" si="514"/>
        <v>1</v>
      </c>
      <c r="L2082" s="9">
        <f t="shared" si="515"/>
        <v>4</v>
      </c>
    </row>
    <row r="2083" spans="1:12" x14ac:dyDescent="0.2">
      <c r="A2083" s="39"/>
      <c r="B2083" s="34"/>
      <c r="C2083" s="39" t="s">
        <v>147</v>
      </c>
      <c r="D2083" s="7">
        <v>6</v>
      </c>
      <c r="E2083" s="8">
        <v>5</v>
      </c>
      <c r="F2083" s="17">
        <f t="shared" si="511"/>
        <v>11</v>
      </c>
      <c r="G2083" s="7">
        <v>0</v>
      </c>
      <c r="H2083" s="8">
        <v>0</v>
      </c>
      <c r="I2083" s="17">
        <f t="shared" si="512"/>
        <v>0</v>
      </c>
      <c r="J2083" s="7">
        <f t="shared" si="513"/>
        <v>6</v>
      </c>
      <c r="K2083" s="8">
        <f t="shared" si="514"/>
        <v>5</v>
      </c>
      <c r="L2083" s="9">
        <f t="shared" si="515"/>
        <v>11</v>
      </c>
    </row>
    <row r="2084" spans="1:12" x14ac:dyDescent="0.2">
      <c r="A2084" s="39"/>
      <c r="B2084" s="34"/>
      <c r="C2084" s="39" t="s">
        <v>148</v>
      </c>
      <c r="D2084" s="7">
        <v>6</v>
      </c>
      <c r="E2084" s="8">
        <v>1</v>
      </c>
      <c r="F2084" s="17">
        <f t="shared" si="511"/>
        <v>7</v>
      </c>
      <c r="G2084" s="7">
        <v>0</v>
      </c>
      <c r="H2084" s="8">
        <v>0</v>
      </c>
      <c r="I2084" s="17">
        <f t="shared" si="512"/>
        <v>0</v>
      </c>
      <c r="J2084" s="7">
        <f t="shared" si="513"/>
        <v>6</v>
      </c>
      <c r="K2084" s="8">
        <f t="shared" si="514"/>
        <v>1</v>
      </c>
      <c r="L2084" s="9">
        <f t="shared" si="515"/>
        <v>7</v>
      </c>
    </row>
    <row r="2085" spans="1:12" x14ac:dyDescent="0.2">
      <c r="A2085" s="39"/>
      <c r="B2085" s="34"/>
      <c r="C2085" s="39" t="s">
        <v>149</v>
      </c>
      <c r="D2085" s="7">
        <v>4</v>
      </c>
      <c r="E2085" s="8">
        <v>17</v>
      </c>
      <c r="F2085" s="17">
        <f t="shared" si="511"/>
        <v>21</v>
      </c>
      <c r="G2085" s="7">
        <v>1</v>
      </c>
      <c r="H2085" s="8">
        <v>2</v>
      </c>
      <c r="I2085" s="17">
        <f t="shared" si="512"/>
        <v>3</v>
      </c>
      <c r="J2085" s="7">
        <f t="shared" si="513"/>
        <v>5</v>
      </c>
      <c r="K2085" s="8">
        <f t="shared" si="514"/>
        <v>19</v>
      </c>
      <c r="L2085" s="9">
        <f t="shared" si="515"/>
        <v>24</v>
      </c>
    </row>
    <row r="2086" spans="1:12" x14ac:dyDescent="0.2">
      <c r="A2086" s="39"/>
      <c r="B2086" s="34"/>
      <c r="C2086" s="39" t="s">
        <v>150</v>
      </c>
      <c r="D2086" s="7">
        <v>31</v>
      </c>
      <c r="E2086" s="8">
        <v>45</v>
      </c>
      <c r="F2086" s="17">
        <f t="shared" si="511"/>
        <v>76</v>
      </c>
      <c r="G2086" s="7">
        <v>6</v>
      </c>
      <c r="H2086" s="8">
        <v>6</v>
      </c>
      <c r="I2086" s="17">
        <f t="shared" si="512"/>
        <v>12</v>
      </c>
      <c r="J2086" s="7">
        <f t="shared" si="513"/>
        <v>37</v>
      </c>
      <c r="K2086" s="8">
        <f t="shared" si="514"/>
        <v>51</v>
      </c>
      <c r="L2086" s="9">
        <f t="shared" si="515"/>
        <v>88</v>
      </c>
    </row>
    <row r="2087" spans="1:12" x14ac:dyDescent="0.2">
      <c r="A2087" s="39"/>
      <c r="B2087" s="34"/>
      <c r="C2087" s="39" t="s">
        <v>933</v>
      </c>
      <c r="D2087" s="7">
        <v>1</v>
      </c>
      <c r="E2087" s="8">
        <v>0</v>
      </c>
      <c r="F2087" s="17">
        <f t="shared" si="511"/>
        <v>1</v>
      </c>
      <c r="G2087" s="7">
        <v>0</v>
      </c>
      <c r="H2087" s="8">
        <v>0</v>
      </c>
      <c r="I2087" s="17">
        <f t="shared" si="512"/>
        <v>0</v>
      </c>
      <c r="J2087" s="7">
        <f t="shared" si="513"/>
        <v>1</v>
      </c>
      <c r="K2087" s="8">
        <f t="shared" si="514"/>
        <v>0</v>
      </c>
      <c r="L2087" s="9">
        <f t="shared" si="515"/>
        <v>1</v>
      </c>
    </row>
    <row r="2088" spans="1:12" x14ac:dyDescent="0.2">
      <c r="A2088" s="39"/>
      <c r="B2088" s="34"/>
      <c r="C2088" s="39" t="s">
        <v>934</v>
      </c>
      <c r="D2088" s="7">
        <v>0</v>
      </c>
      <c r="E2088" s="8">
        <v>0</v>
      </c>
      <c r="F2088" s="17">
        <f t="shared" si="511"/>
        <v>0</v>
      </c>
      <c r="G2088" s="7">
        <v>19</v>
      </c>
      <c r="H2088" s="8">
        <v>3</v>
      </c>
      <c r="I2088" s="17">
        <f t="shared" si="512"/>
        <v>22</v>
      </c>
      <c r="J2088" s="7">
        <f t="shared" si="513"/>
        <v>19</v>
      </c>
      <c r="K2088" s="8">
        <f t="shared" si="514"/>
        <v>3</v>
      </c>
      <c r="L2088" s="9">
        <f t="shared" si="515"/>
        <v>22</v>
      </c>
    </row>
    <row r="2089" spans="1:12" x14ac:dyDescent="0.2">
      <c r="A2089" s="39"/>
      <c r="B2089" s="34"/>
      <c r="C2089" s="39" t="s">
        <v>935</v>
      </c>
      <c r="D2089" s="7">
        <v>0</v>
      </c>
      <c r="E2089" s="8">
        <v>0</v>
      </c>
      <c r="F2089" s="17">
        <f t="shared" si="511"/>
        <v>0</v>
      </c>
      <c r="G2089" s="7">
        <v>11</v>
      </c>
      <c r="H2089" s="8">
        <v>1</v>
      </c>
      <c r="I2089" s="17">
        <f t="shared" si="512"/>
        <v>12</v>
      </c>
      <c r="J2089" s="7">
        <f t="shared" si="513"/>
        <v>11</v>
      </c>
      <c r="K2089" s="8">
        <f t="shared" si="514"/>
        <v>1</v>
      </c>
      <c r="L2089" s="9">
        <f t="shared" si="515"/>
        <v>12</v>
      </c>
    </row>
    <row r="2090" spans="1:12" x14ac:dyDescent="0.2">
      <c r="A2090" s="39"/>
      <c r="B2090" s="34"/>
      <c r="C2090" s="66" t="s">
        <v>2</v>
      </c>
      <c r="D2090" s="21">
        <f t="shared" ref="D2090:L2090" si="516">SUM(D2043:D2089)</f>
        <v>208</v>
      </c>
      <c r="E2090" s="22">
        <f t="shared" si="516"/>
        <v>292</v>
      </c>
      <c r="F2090" s="67">
        <f t="shared" si="516"/>
        <v>500</v>
      </c>
      <c r="G2090" s="21">
        <f t="shared" si="516"/>
        <v>677</v>
      </c>
      <c r="H2090" s="22">
        <f t="shared" si="516"/>
        <v>678</v>
      </c>
      <c r="I2090" s="67">
        <f t="shared" si="516"/>
        <v>1355</v>
      </c>
      <c r="J2090" s="21">
        <f t="shared" si="516"/>
        <v>885</v>
      </c>
      <c r="K2090" s="22">
        <f t="shared" si="516"/>
        <v>970</v>
      </c>
      <c r="L2090" s="23">
        <f t="shared" si="516"/>
        <v>1855</v>
      </c>
    </row>
    <row r="2091" spans="1:12" x14ac:dyDescent="0.2">
      <c r="A2091" s="65" t="s">
        <v>236</v>
      </c>
      <c r="B2091" s="42"/>
      <c r="C2091" s="41"/>
      <c r="D2091" s="44"/>
      <c r="E2091" s="45"/>
      <c r="F2091" s="47"/>
      <c r="G2091" s="44"/>
      <c r="H2091" s="45"/>
      <c r="I2091" s="47"/>
      <c r="J2091" s="44"/>
      <c r="K2091" s="45"/>
      <c r="L2091" s="46"/>
    </row>
    <row r="2092" spans="1:12" x14ac:dyDescent="0.2">
      <c r="A2092" s="39"/>
      <c r="B2092" s="34"/>
      <c r="C2092" s="39" t="s">
        <v>124</v>
      </c>
      <c r="D2092" s="7">
        <v>12</v>
      </c>
      <c r="E2092" s="8">
        <v>10</v>
      </c>
      <c r="F2092" s="17">
        <f t="shared" ref="F2092:F2108" si="517">D2092+E2092</f>
        <v>22</v>
      </c>
      <c r="G2092" s="7">
        <v>19</v>
      </c>
      <c r="H2092" s="8">
        <v>18</v>
      </c>
      <c r="I2092" s="17">
        <f t="shared" ref="I2092:I2108" si="518">G2092+H2092</f>
        <v>37</v>
      </c>
      <c r="J2092" s="7">
        <f t="shared" ref="J2092:J2108" si="519">D2092+G2092</f>
        <v>31</v>
      </c>
      <c r="K2092" s="8">
        <f t="shared" ref="K2092:K2108" si="520">E2092+H2092</f>
        <v>28</v>
      </c>
      <c r="L2092" s="9">
        <f t="shared" ref="L2092:L2108" si="521">J2092+K2092</f>
        <v>59</v>
      </c>
    </row>
    <row r="2093" spans="1:12" x14ac:dyDescent="0.2">
      <c r="A2093" s="39"/>
      <c r="B2093" s="34"/>
      <c r="C2093" s="39" t="s">
        <v>3</v>
      </c>
      <c r="D2093" s="7">
        <v>0</v>
      </c>
      <c r="E2093" s="8">
        <v>0</v>
      </c>
      <c r="F2093" s="17">
        <f t="shared" si="517"/>
        <v>0</v>
      </c>
      <c r="G2093" s="7">
        <v>6</v>
      </c>
      <c r="H2093" s="8">
        <v>30</v>
      </c>
      <c r="I2093" s="17">
        <f t="shared" si="518"/>
        <v>36</v>
      </c>
      <c r="J2093" s="7">
        <f t="shared" si="519"/>
        <v>6</v>
      </c>
      <c r="K2093" s="8">
        <f t="shared" si="520"/>
        <v>30</v>
      </c>
      <c r="L2093" s="9">
        <f t="shared" si="521"/>
        <v>36</v>
      </c>
    </row>
    <row r="2094" spans="1:12" x14ac:dyDescent="0.2">
      <c r="A2094" s="39"/>
      <c r="B2094" s="34"/>
      <c r="C2094" s="39" t="s">
        <v>125</v>
      </c>
      <c r="D2094" s="7">
        <v>0</v>
      </c>
      <c r="E2094" s="8">
        <v>0</v>
      </c>
      <c r="F2094" s="17">
        <f t="shared" si="517"/>
        <v>0</v>
      </c>
      <c r="G2094" s="7">
        <v>2</v>
      </c>
      <c r="H2094" s="8">
        <v>12</v>
      </c>
      <c r="I2094" s="17">
        <f t="shared" si="518"/>
        <v>14</v>
      </c>
      <c r="J2094" s="7">
        <f t="shared" si="519"/>
        <v>2</v>
      </c>
      <c r="K2094" s="8">
        <f t="shared" si="520"/>
        <v>12</v>
      </c>
      <c r="L2094" s="9">
        <f t="shared" si="521"/>
        <v>14</v>
      </c>
    </row>
    <row r="2095" spans="1:12" x14ac:dyDescent="0.2">
      <c r="A2095" s="39"/>
      <c r="B2095" s="34"/>
      <c r="C2095" s="39" t="s">
        <v>127</v>
      </c>
      <c r="D2095" s="7">
        <v>0</v>
      </c>
      <c r="E2095" s="8">
        <v>0</v>
      </c>
      <c r="F2095" s="17">
        <f t="shared" si="517"/>
        <v>0</v>
      </c>
      <c r="G2095" s="7">
        <v>1</v>
      </c>
      <c r="H2095" s="8">
        <v>24</v>
      </c>
      <c r="I2095" s="17">
        <f t="shared" si="518"/>
        <v>25</v>
      </c>
      <c r="J2095" s="7">
        <f t="shared" si="519"/>
        <v>1</v>
      </c>
      <c r="K2095" s="8">
        <f t="shared" si="520"/>
        <v>24</v>
      </c>
      <c r="L2095" s="9">
        <f t="shared" si="521"/>
        <v>25</v>
      </c>
    </row>
    <row r="2096" spans="1:12" x14ac:dyDescent="0.2">
      <c r="A2096" s="39"/>
      <c r="B2096" s="34"/>
      <c r="C2096" s="39" t="s">
        <v>128</v>
      </c>
      <c r="D2096" s="7">
        <v>0</v>
      </c>
      <c r="E2096" s="8">
        <v>0</v>
      </c>
      <c r="F2096" s="17">
        <f t="shared" si="517"/>
        <v>0</v>
      </c>
      <c r="G2096" s="7">
        <v>11</v>
      </c>
      <c r="H2096" s="8">
        <v>55</v>
      </c>
      <c r="I2096" s="17">
        <f t="shared" si="518"/>
        <v>66</v>
      </c>
      <c r="J2096" s="7">
        <f t="shared" si="519"/>
        <v>11</v>
      </c>
      <c r="K2096" s="8">
        <f t="shared" si="520"/>
        <v>55</v>
      </c>
      <c r="L2096" s="9">
        <f t="shared" si="521"/>
        <v>66</v>
      </c>
    </row>
    <row r="2097" spans="1:12" x14ac:dyDescent="0.2">
      <c r="A2097" s="39"/>
      <c r="B2097" s="34"/>
      <c r="C2097" s="39" t="s">
        <v>129</v>
      </c>
      <c r="D2097" s="7">
        <v>0</v>
      </c>
      <c r="E2097" s="8">
        <v>0</v>
      </c>
      <c r="F2097" s="17">
        <f t="shared" si="517"/>
        <v>0</v>
      </c>
      <c r="G2097" s="7">
        <v>0</v>
      </c>
      <c r="H2097" s="8">
        <v>1</v>
      </c>
      <c r="I2097" s="17">
        <f t="shared" si="518"/>
        <v>1</v>
      </c>
      <c r="J2097" s="7">
        <f t="shared" si="519"/>
        <v>0</v>
      </c>
      <c r="K2097" s="8">
        <f t="shared" si="520"/>
        <v>1</v>
      </c>
      <c r="L2097" s="9">
        <f t="shared" si="521"/>
        <v>1</v>
      </c>
    </row>
    <row r="2098" spans="1:12" x14ac:dyDescent="0.2">
      <c r="A2098" s="39"/>
      <c r="B2098" s="34"/>
      <c r="C2098" s="39" t="s">
        <v>132</v>
      </c>
      <c r="D2098" s="7">
        <v>0</v>
      </c>
      <c r="E2098" s="8">
        <v>0</v>
      </c>
      <c r="F2098" s="17">
        <f t="shared" si="517"/>
        <v>0</v>
      </c>
      <c r="G2098" s="7">
        <v>0</v>
      </c>
      <c r="H2098" s="8">
        <v>1</v>
      </c>
      <c r="I2098" s="17">
        <f t="shared" si="518"/>
        <v>1</v>
      </c>
      <c r="J2098" s="7">
        <f t="shared" si="519"/>
        <v>0</v>
      </c>
      <c r="K2098" s="8">
        <f t="shared" si="520"/>
        <v>1</v>
      </c>
      <c r="L2098" s="9">
        <f t="shared" si="521"/>
        <v>1</v>
      </c>
    </row>
    <row r="2099" spans="1:12" x14ac:dyDescent="0.2">
      <c r="A2099" s="39"/>
      <c r="B2099" s="34"/>
      <c r="C2099" s="39" t="s">
        <v>692</v>
      </c>
      <c r="D2099" s="7">
        <v>0</v>
      </c>
      <c r="E2099" s="8">
        <v>0</v>
      </c>
      <c r="F2099" s="17">
        <f t="shared" si="517"/>
        <v>0</v>
      </c>
      <c r="G2099" s="7">
        <v>0</v>
      </c>
      <c r="H2099" s="8">
        <v>3</v>
      </c>
      <c r="I2099" s="17">
        <f t="shared" si="518"/>
        <v>3</v>
      </c>
      <c r="J2099" s="7">
        <f t="shared" si="519"/>
        <v>0</v>
      </c>
      <c r="K2099" s="8">
        <f t="shared" si="520"/>
        <v>3</v>
      </c>
      <c r="L2099" s="9">
        <f t="shared" si="521"/>
        <v>3</v>
      </c>
    </row>
    <row r="2100" spans="1:12" x14ac:dyDescent="0.2">
      <c r="A2100" s="39"/>
      <c r="B2100" s="34"/>
      <c r="C2100" s="39" t="s">
        <v>135</v>
      </c>
      <c r="D2100" s="7">
        <v>1</v>
      </c>
      <c r="E2100" s="8">
        <v>9</v>
      </c>
      <c r="F2100" s="17">
        <f t="shared" si="517"/>
        <v>10</v>
      </c>
      <c r="G2100" s="7">
        <v>4</v>
      </c>
      <c r="H2100" s="8">
        <v>8</v>
      </c>
      <c r="I2100" s="17">
        <f t="shared" si="518"/>
        <v>12</v>
      </c>
      <c r="J2100" s="7">
        <f t="shared" si="519"/>
        <v>5</v>
      </c>
      <c r="K2100" s="8">
        <f t="shared" si="520"/>
        <v>17</v>
      </c>
      <c r="L2100" s="9">
        <f t="shared" si="521"/>
        <v>22</v>
      </c>
    </row>
    <row r="2101" spans="1:12" x14ac:dyDescent="0.2">
      <c r="A2101" s="39"/>
      <c r="B2101" s="34"/>
      <c r="C2101" s="39" t="s">
        <v>136</v>
      </c>
      <c r="D2101" s="7">
        <v>2</v>
      </c>
      <c r="E2101" s="8">
        <v>5</v>
      </c>
      <c r="F2101" s="17">
        <f t="shared" si="517"/>
        <v>7</v>
      </c>
      <c r="G2101" s="7">
        <v>0</v>
      </c>
      <c r="H2101" s="8">
        <v>0</v>
      </c>
      <c r="I2101" s="17">
        <f t="shared" si="518"/>
        <v>0</v>
      </c>
      <c r="J2101" s="7">
        <f t="shared" si="519"/>
        <v>2</v>
      </c>
      <c r="K2101" s="8">
        <f t="shared" si="520"/>
        <v>5</v>
      </c>
      <c r="L2101" s="9">
        <f t="shared" si="521"/>
        <v>7</v>
      </c>
    </row>
    <row r="2102" spans="1:12" x14ac:dyDescent="0.2">
      <c r="A2102" s="39"/>
      <c r="B2102" s="34"/>
      <c r="C2102" s="39" t="s">
        <v>137</v>
      </c>
      <c r="D2102" s="7">
        <v>1</v>
      </c>
      <c r="E2102" s="8">
        <v>0</v>
      </c>
      <c r="F2102" s="17">
        <f t="shared" si="517"/>
        <v>1</v>
      </c>
      <c r="G2102" s="7">
        <v>3</v>
      </c>
      <c r="H2102" s="8">
        <v>3</v>
      </c>
      <c r="I2102" s="17">
        <f t="shared" si="518"/>
        <v>6</v>
      </c>
      <c r="J2102" s="7">
        <f t="shared" si="519"/>
        <v>4</v>
      </c>
      <c r="K2102" s="8">
        <f t="shared" si="520"/>
        <v>3</v>
      </c>
      <c r="L2102" s="9">
        <f t="shared" si="521"/>
        <v>7</v>
      </c>
    </row>
    <row r="2103" spans="1:12" x14ac:dyDescent="0.2">
      <c r="A2103" s="39"/>
      <c r="B2103" s="34"/>
      <c r="C2103" s="39" t="s">
        <v>138</v>
      </c>
      <c r="D2103" s="7">
        <v>2</v>
      </c>
      <c r="E2103" s="8">
        <v>8</v>
      </c>
      <c r="F2103" s="17">
        <f t="shared" si="517"/>
        <v>10</v>
      </c>
      <c r="G2103" s="7">
        <v>1</v>
      </c>
      <c r="H2103" s="8">
        <v>0</v>
      </c>
      <c r="I2103" s="17">
        <f t="shared" si="518"/>
        <v>1</v>
      </c>
      <c r="J2103" s="7">
        <f t="shared" si="519"/>
        <v>3</v>
      </c>
      <c r="K2103" s="8">
        <f t="shared" si="520"/>
        <v>8</v>
      </c>
      <c r="L2103" s="9">
        <f t="shared" si="521"/>
        <v>11</v>
      </c>
    </row>
    <row r="2104" spans="1:12" x14ac:dyDescent="0.2">
      <c r="A2104" s="39"/>
      <c r="B2104" s="34"/>
      <c r="C2104" s="39" t="s">
        <v>139</v>
      </c>
      <c r="D2104" s="7">
        <v>0</v>
      </c>
      <c r="E2104" s="8">
        <v>20</v>
      </c>
      <c r="F2104" s="17">
        <f t="shared" si="517"/>
        <v>20</v>
      </c>
      <c r="G2104" s="7">
        <v>3</v>
      </c>
      <c r="H2104" s="8">
        <v>6</v>
      </c>
      <c r="I2104" s="17">
        <f t="shared" si="518"/>
        <v>9</v>
      </c>
      <c r="J2104" s="7">
        <f t="shared" si="519"/>
        <v>3</v>
      </c>
      <c r="K2104" s="8">
        <f t="shared" si="520"/>
        <v>26</v>
      </c>
      <c r="L2104" s="9">
        <f t="shared" si="521"/>
        <v>29</v>
      </c>
    </row>
    <row r="2105" spans="1:12" x14ac:dyDescent="0.2">
      <c r="A2105" s="39"/>
      <c r="B2105" s="34"/>
      <c r="C2105" s="39" t="s">
        <v>141</v>
      </c>
      <c r="D2105" s="7">
        <v>0</v>
      </c>
      <c r="E2105" s="8">
        <v>0</v>
      </c>
      <c r="F2105" s="17">
        <f t="shared" si="517"/>
        <v>0</v>
      </c>
      <c r="G2105" s="7">
        <v>0</v>
      </c>
      <c r="H2105" s="8">
        <v>3</v>
      </c>
      <c r="I2105" s="17">
        <f t="shared" si="518"/>
        <v>3</v>
      </c>
      <c r="J2105" s="7">
        <f t="shared" si="519"/>
        <v>0</v>
      </c>
      <c r="K2105" s="8">
        <f t="shared" si="520"/>
        <v>3</v>
      </c>
      <c r="L2105" s="9">
        <f t="shared" si="521"/>
        <v>3</v>
      </c>
    </row>
    <row r="2106" spans="1:12" x14ac:dyDescent="0.2">
      <c r="A2106" s="39"/>
      <c r="B2106" s="34"/>
      <c r="C2106" s="39" t="s">
        <v>142</v>
      </c>
      <c r="D2106" s="7">
        <v>1</v>
      </c>
      <c r="E2106" s="8">
        <v>0</v>
      </c>
      <c r="F2106" s="17">
        <f t="shared" si="517"/>
        <v>1</v>
      </c>
      <c r="G2106" s="7">
        <v>0</v>
      </c>
      <c r="H2106" s="8">
        <v>0</v>
      </c>
      <c r="I2106" s="17">
        <f t="shared" si="518"/>
        <v>0</v>
      </c>
      <c r="J2106" s="7">
        <f t="shared" si="519"/>
        <v>1</v>
      </c>
      <c r="K2106" s="8">
        <f t="shared" si="520"/>
        <v>0</v>
      </c>
      <c r="L2106" s="9">
        <f t="shared" si="521"/>
        <v>1</v>
      </c>
    </row>
    <row r="2107" spans="1:12" x14ac:dyDescent="0.2">
      <c r="A2107" s="39"/>
      <c r="B2107" s="34"/>
      <c r="C2107" s="39" t="s">
        <v>143</v>
      </c>
      <c r="D2107" s="7">
        <v>1</v>
      </c>
      <c r="E2107" s="8">
        <v>0</v>
      </c>
      <c r="F2107" s="17">
        <f t="shared" si="517"/>
        <v>1</v>
      </c>
      <c r="G2107" s="7">
        <v>0</v>
      </c>
      <c r="H2107" s="8">
        <v>0</v>
      </c>
      <c r="I2107" s="17">
        <f t="shared" si="518"/>
        <v>0</v>
      </c>
      <c r="J2107" s="7">
        <f t="shared" si="519"/>
        <v>1</v>
      </c>
      <c r="K2107" s="8">
        <f t="shared" si="520"/>
        <v>0</v>
      </c>
      <c r="L2107" s="9">
        <f t="shared" si="521"/>
        <v>1</v>
      </c>
    </row>
    <row r="2108" spans="1:12" ht="12" thickBot="1" x14ac:dyDescent="0.25">
      <c r="A2108" s="52"/>
      <c r="B2108" s="68"/>
      <c r="C2108" s="52" t="s">
        <v>144</v>
      </c>
      <c r="D2108" s="24">
        <v>4</v>
      </c>
      <c r="E2108" s="25">
        <v>1</v>
      </c>
      <c r="F2108" s="69">
        <f t="shared" si="517"/>
        <v>5</v>
      </c>
      <c r="G2108" s="24">
        <v>0</v>
      </c>
      <c r="H2108" s="25">
        <v>1</v>
      </c>
      <c r="I2108" s="69">
        <f t="shared" si="518"/>
        <v>1</v>
      </c>
      <c r="J2108" s="24">
        <f t="shared" si="519"/>
        <v>4</v>
      </c>
      <c r="K2108" s="25">
        <f t="shared" si="520"/>
        <v>2</v>
      </c>
      <c r="L2108" s="26">
        <f t="shared" si="521"/>
        <v>6</v>
      </c>
    </row>
    <row r="2114" spans="1:12" ht="12" x14ac:dyDescent="0.2">
      <c r="A2114" s="85" t="s">
        <v>109</v>
      </c>
      <c r="B2114" s="85"/>
      <c r="C2114" s="85"/>
      <c r="D2114" s="85"/>
      <c r="E2114" s="85"/>
      <c r="F2114" s="85"/>
      <c r="G2114" s="85"/>
      <c r="H2114" s="85"/>
      <c r="I2114" s="85"/>
      <c r="J2114" s="85"/>
      <c r="K2114" s="85"/>
      <c r="L2114" s="85"/>
    </row>
    <row r="2115" spans="1:12" x14ac:dyDescent="0.2">
      <c r="A2115" s="86" t="s">
        <v>116</v>
      </c>
      <c r="B2115" s="86"/>
      <c r="C2115" s="86"/>
      <c r="D2115" s="86"/>
      <c r="E2115" s="86"/>
      <c r="F2115" s="86"/>
      <c r="G2115" s="86"/>
      <c r="H2115" s="86"/>
      <c r="I2115" s="86"/>
      <c r="J2115" s="86"/>
      <c r="K2115" s="86"/>
      <c r="L2115" s="86"/>
    </row>
    <row r="2116" spans="1:12" x14ac:dyDescent="0.2">
      <c r="A2116" s="86" t="s">
        <v>1066</v>
      </c>
      <c r="B2116" s="86"/>
      <c r="C2116" s="86"/>
      <c r="D2116" s="86"/>
      <c r="E2116" s="86"/>
      <c r="F2116" s="86"/>
      <c r="G2116" s="86"/>
      <c r="H2116" s="86"/>
      <c r="I2116" s="86"/>
      <c r="J2116" s="86"/>
      <c r="K2116" s="86"/>
      <c r="L2116" s="86"/>
    </row>
    <row r="2117" spans="1:12" ht="12" thickBot="1" x14ac:dyDescent="0.25"/>
    <row r="2118" spans="1:12" x14ac:dyDescent="0.2">
      <c r="A2118" s="113" t="s">
        <v>41</v>
      </c>
      <c r="B2118" s="149"/>
      <c r="C2118" s="151" t="s">
        <v>43</v>
      </c>
      <c r="D2118" s="117" t="s">
        <v>355</v>
      </c>
      <c r="E2118" s="118"/>
      <c r="F2118" s="119"/>
      <c r="G2118" s="117" t="s">
        <v>42</v>
      </c>
      <c r="H2118" s="118"/>
      <c r="I2118" s="119"/>
      <c r="J2118" s="117" t="s">
        <v>2</v>
      </c>
      <c r="K2118" s="118"/>
      <c r="L2118" s="119"/>
    </row>
    <row r="2119" spans="1:12" ht="12" thickBot="1" x14ac:dyDescent="0.25">
      <c r="A2119" s="115"/>
      <c r="B2119" s="150"/>
      <c r="C2119" s="152"/>
      <c r="D2119" s="153"/>
      <c r="E2119" s="154"/>
      <c r="F2119" s="155"/>
      <c r="G2119" s="153"/>
      <c r="H2119" s="154"/>
      <c r="I2119" s="155"/>
      <c r="J2119" s="153"/>
      <c r="K2119" s="154"/>
      <c r="L2119" s="155"/>
    </row>
    <row r="2120" spans="1:12" x14ac:dyDescent="0.2">
      <c r="A2120" s="115"/>
      <c r="B2120" s="150"/>
      <c r="C2120" s="152"/>
      <c r="D2120" s="161" t="s">
        <v>44</v>
      </c>
      <c r="E2120" s="157" t="s">
        <v>45</v>
      </c>
      <c r="F2120" s="159" t="s">
        <v>2</v>
      </c>
      <c r="G2120" s="161" t="s">
        <v>44</v>
      </c>
      <c r="H2120" s="157" t="s">
        <v>45</v>
      </c>
      <c r="I2120" s="159" t="s">
        <v>2</v>
      </c>
      <c r="J2120" s="156" t="s">
        <v>44</v>
      </c>
      <c r="K2120" s="157" t="s">
        <v>45</v>
      </c>
      <c r="L2120" s="159" t="s">
        <v>2</v>
      </c>
    </row>
    <row r="2121" spans="1:12" ht="12" thickBot="1" x14ac:dyDescent="0.25">
      <c r="A2121" s="115"/>
      <c r="B2121" s="150"/>
      <c r="C2121" s="152"/>
      <c r="D2121" s="162"/>
      <c r="E2121" s="158"/>
      <c r="F2121" s="160"/>
      <c r="G2121" s="162"/>
      <c r="H2121" s="158"/>
      <c r="I2121" s="160"/>
      <c r="J2121" s="136"/>
      <c r="K2121" s="158"/>
      <c r="L2121" s="160"/>
    </row>
    <row r="2122" spans="1:12" x14ac:dyDescent="0.2">
      <c r="A2122" s="35"/>
      <c r="B2122" s="36"/>
      <c r="C2122" s="35" t="s">
        <v>147</v>
      </c>
      <c r="D2122" s="3">
        <v>2</v>
      </c>
      <c r="E2122" s="4">
        <v>0</v>
      </c>
      <c r="F2122" s="18">
        <f>D2122+E2122</f>
        <v>2</v>
      </c>
      <c r="G2122" s="3">
        <v>0</v>
      </c>
      <c r="H2122" s="4">
        <v>0</v>
      </c>
      <c r="I2122" s="18">
        <f>G2122+H2122</f>
        <v>0</v>
      </c>
      <c r="J2122" s="3">
        <f t="shared" ref="J2122:K2126" si="522">D2122+G2122</f>
        <v>2</v>
      </c>
      <c r="K2122" s="4">
        <f t="shared" si="522"/>
        <v>0</v>
      </c>
      <c r="L2122" s="5">
        <f>J2122+K2122</f>
        <v>2</v>
      </c>
    </row>
    <row r="2123" spans="1:12" x14ac:dyDescent="0.2">
      <c r="A2123" s="39"/>
      <c r="B2123" s="34"/>
      <c r="C2123" s="39" t="s">
        <v>149</v>
      </c>
      <c r="D2123" s="7">
        <v>1</v>
      </c>
      <c r="E2123" s="8">
        <v>2</v>
      </c>
      <c r="F2123" s="17">
        <f>D2123+E2123</f>
        <v>3</v>
      </c>
      <c r="G2123" s="7">
        <v>0</v>
      </c>
      <c r="H2123" s="8">
        <v>0</v>
      </c>
      <c r="I2123" s="17">
        <f>G2123+H2123</f>
        <v>0</v>
      </c>
      <c r="J2123" s="7">
        <f t="shared" si="522"/>
        <v>1</v>
      </c>
      <c r="K2123" s="8">
        <f t="shared" si="522"/>
        <v>2</v>
      </c>
      <c r="L2123" s="9">
        <f>J2123+K2123</f>
        <v>3</v>
      </c>
    </row>
    <row r="2124" spans="1:12" x14ac:dyDescent="0.2">
      <c r="A2124" s="39"/>
      <c r="B2124" s="34"/>
      <c r="C2124" s="39" t="s">
        <v>150</v>
      </c>
      <c r="D2124" s="7">
        <v>9</v>
      </c>
      <c r="E2124" s="8">
        <v>2</v>
      </c>
      <c r="F2124" s="17">
        <f>D2124+E2124</f>
        <v>11</v>
      </c>
      <c r="G2124" s="7">
        <v>0</v>
      </c>
      <c r="H2124" s="8">
        <v>0</v>
      </c>
      <c r="I2124" s="17">
        <f>G2124+H2124</f>
        <v>0</v>
      </c>
      <c r="J2124" s="7">
        <f t="shared" si="522"/>
        <v>9</v>
      </c>
      <c r="K2124" s="8">
        <f t="shared" si="522"/>
        <v>2</v>
      </c>
      <c r="L2124" s="9">
        <f>J2124+K2124</f>
        <v>11</v>
      </c>
    </row>
    <row r="2125" spans="1:12" x14ac:dyDescent="0.2">
      <c r="A2125" s="39"/>
      <c r="B2125" s="34"/>
      <c r="C2125" s="39" t="s">
        <v>933</v>
      </c>
      <c r="D2125" s="7">
        <v>0</v>
      </c>
      <c r="E2125" s="8">
        <v>1</v>
      </c>
      <c r="F2125" s="17">
        <f>D2125+E2125</f>
        <v>1</v>
      </c>
      <c r="G2125" s="7">
        <v>0</v>
      </c>
      <c r="H2125" s="8">
        <v>0</v>
      </c>
      <c r="I2125" s="17">
        <f>G2125+H2125</f>
        <v>0</v>
      </c>
      <c r="J2125" s="7">
        <f t="shared" si="522"/>
        <v>0</v>
      </c>
      <c r="K2125" s="8">
        <f t="shared" si="522"/>
        <v>1</v>
      </c>
      <c r="L2125" s="9">
        <f>J2125+K2125</f>
        <v>1</v>
      </c>
    </row>
    <row r="2126" spans="1:12" x14ac:dyDescent="0.2">
      <c r="A2126" s="39"/>
      <c r="B2126" s="34"/>
      <c r="C2126" s="39" t="s">
        <v>934</v>
      </c>
      <c r="D2126" s="7">
        <v>0</v>
      </c>
      <c r="E2126" s="8">
        <v>0</v>
      </c>
      <c r="F2126" s="17">
        <f>D2126+E2126</f>
        <v>0</v>
      </c>
      <c r="G2126" s="7">
        <v>3</v>
      </c>
      <c r="H2126" s="8">
        <v>2</v>
      </c>
      <c r="I2126" s="17">
        <f>G2126+H2126</f>
        <v>5</v>
      </c>
      <c r="J2126" s="7">
        <f t="shared" si="522"/>
        <v>3</v>
      </c>
      <c r="K2126" s="8">
        <f t="shared" si="522"/>
        <v>2</v>
      </c>
      <c r="L2126" s="9">
        <f>J2126+K2126</f>
        <v>5</v>
      </c>
    </row>
    <row r="2127" spans="1:12" x14ac:dyDescent="0.2">
      <c r="A2127" s="39"/>
      <c r="B2127" s="34"/>
      <c r="C2127" s="66" t="s">
        <v>2</v>
      </c>
      <c r="D2127" s="21">
        <f t="shared" ref="D2127:L2127" si="523">SUM(D2091:D2126)</f>
        <v>36</v>
      </c>
      <c r="E2127" s="22">
        <f t="shared" si="523"/>
        <v>58</v>
      </c>
      <c r="F2127" s="67">
        <f t="shared" si="523"/>
        <v>94</v>
      </c>
      <c r="G2127" s="21">
        <f t="shared" si="523"/>
        <v>53</v>
      </c>
      <c r="H2127" s="22">
        <f t="shared" si="523"/>
        <v>167</v>
      </c>
      <c r="I2127" s="67">
        <f t="shared" si="523"/>
        <v>220</v>
      </c>
      <c r="J2127" s="21">
        <f t="shared" si="523"/>
        <v>89</v>
      </c>
      <c r="K2127" s="22">
        <f t="shared" si="523"/>
        <v>225</v>
      </c>
      <c r="L2127" s="23">
        <f t="shared" si="523"/>
        <v>314</v>
      </c>
    </row>
    <row r="2128" spans="1:12" x14ac:dyDescent="0.2">
      <c r="A2128" s="65" t="s">
        <v>237</v>
      </c>
      <c r="B2128" s="42"/>
      <c r="C2128" s="41"/>
      <c r="D2128" s="44"/>
      <c r="E2128" s="45"/>
      <c r="F2128" s="47"/>
      <c r="G2128" s="44"/>
      <c r="H2128" s="45"/>
      <c r="I2128" s="47"/>
      <c r="J2128" s="44"/>
      <c r="K2128" s="45"/>
      <c r="L2128" s="46"/>
    </row>
    <row r="2129" spans="1:12" x14ac:dyDescent="0.2">
      <c r="A2129" s="39"/>
      <c r="B2129" s="34"/>
      <c r="C2129" s="39" t="s">
        <v>124</v>
      </c>
      <c r="D2129" s="7">
        <v>14</v>
      </c>
      <c r="E2129" s="8">
        <v>4</v>
      </c>
      <c r="F2129" s="17">
        <f t="shared" ref="F2129:F2151" si="524">D2129+E2129</f>
        <v>18</v>
      </c>
      <c r="G2129" s="7">
        <v>14</v>
      </c>
      <c r="H2129" s="8">
        <v>6</v>
      </c>
      <c r="I2129" s="17">
        <f t="shared" ref="I2129:I2151" si="525">G2129+H2129</f>
        <v>20</v>
      </c>
      <c r="J2129" s="7">
        <f t="shared" ref="J2129:J2151" si="526">D2129+G2129</f>
        <v>28</v>
      </c>
      <c r="K2129" s="8">
        <f t="shared" ref="K2129:K2151" si="527">E2129+H2129</f>
        <v>10</v>
      </c>
      <c r="L2129" s="9">
        <f t="shared" ref="L2129:L2151" si="528">J2129+K2129</f>
        <v>38</v>
      </c>
    </row>
    <row r="2130" spans="1:12" x14ac:dyDescent="0.2">
      <c r="A2130" s="39"/>
      <c r="B2130" s="34"/>
      <c r="C2130" s="39" t="s">
        <v>3</v>
      </c>
      <c r="D2130" s="7">
        <v>0</v>
      </c>
      <c r="E2130" s="8">
        <v>0</v>
      </c>
      <c r="F2130" s="17">
        <f t="shared" si="524"/>
        <v>0</v>
      </c>
      <c r="G2130" s="7">
        <v>2</v>
      </c>
      <c r="H2130" s="8">
        <v>29</v>
      </c>
      <c r="I2130" s="17">
        <f t="shared" si="525"/>
        <v>31</v>
      </c>
      <c r="J2130" s="7">
        <f t="shared" si="526"/>
        <v>2</v>
      </c>
      <c r="K2130" s="8">
        <f t="shared" si="527"/>
        <v>29</v>
      </c>
      <c r="L2130" s="9">
        <f t="shared" si="528"/>
        <v>31</v>
      </c>
    </row>
    <row r="2131" spans="1:12" x14ac:dyDescent="0.2">
      <c r="A2131" s="39"/>
      <c r="B2131" s="34"/>
      <c r="C2131" s="39" t="s">
        <v>125</v>
      </c>
      <c r="D2131" s="7">
        <v>0</v>
      </c>
      <c r="E2131" s="8">
        <v>0</v>
      </c>
      <c r="F2131" s="17">
        <f t="shared" si="524"/>
        <v>0</v>
      </c>
      <c r="G2131" s="7">
        <v>3</v>
      </c>
      <c r="H2131" s="8">
        <v>5</v>
      </c>
      <c r="I2131" s="17">
        <f t="shared" si="525"/>
        <v>8</v>
      </c>
      <c r="J2131" s="7">
        <f t="shared" si="526"/>
        <v>3</v>
      </c>
      <c r="K2131" s="8">
        <f t="shared" si="527"/>
        <v>5</v>
      </c>
      <c r="L2131" s="9">
        <f t="shared" si="528"/>
        <v>8</v>
      </c>
    </row>
    <row r="2132" spans="1:12" x14ac:dyDescent="0.2">
      <c r="A2132" s="39"/>
      <c r="B2132" s="34"/>
      <c r="C2132" s="39" t="s">
        <v>126</v>
      </c>
      <c r="D2132" s="7">
        <v>0</v>
      </c>
      <c r="E2132" s="8">
        <v>0</v>
      </c>
      <c r="F2132" s="17">
        <f t="shared" si="524"/>
        <v>0</v>
      </c>
      <c r="G2132" s="7">
        <v>0</v>
      </c>
      <c r="H2132" s="8">
        <v>1</v>
      </c>
      <c r="I2132" s="17">
        <f t="shared" si="525"/>
        <v>1</v>
      </c>
      <c r="J2132" s="7">
        <f t="shared" si="526"/>
        <v>0</v>
      </c>
      <c r="K2132" s="8">
        <f t="shared" si="527"/>
        <v>1</v>
      </c>
      <c r="L2132" s="9">
        <f t="shared" si="528"/>
        <v>1</v>
      </c>
    </row>
    <row r="2133" spans="1:12" x14ac:dyDescent="0.2">
      <c r="A2133" s="39"/>
      <c r="B2133" s="34"/>
      <c r="C2133" s="39" t="s">
        <v>127</v>
      </c>
      <c r="D2133" s="7">
        <v>2</v>
      </c>
      <c r="E2133" s="8">
        <v>1</v>
      </c>
      <c r="F2133" s="17">
        <f t="shared" si="524"/>
        <v>3</v>
      </c>
      <c r="G2133" s="7">
        <v>4</v>
      </c>
      <c r="H2133" s="8">
        <v>69</v>
      </c>
      <c r="I2133" s="17">
        <f t="shared" si="525"/>
        <v>73</v>
      </c>
      <c r="J2133" s="7">
        <f t="shared" si="526"/>
        <v>6</v>
      </c>
      <c r="K2133" s="8">
        <f t="shared" si="527"/>
        <v>70</v>
      </c>
      <c r="L2133" s="9">
        <f t="shared" si="528"/>
        <v>76</v>
      </c>
    </row>
    <row r="2134" spans="1:12" x14ac:dyDescent="0.2">
      <c r="A2134" s="39"/>
      <c r="B2134" s="34"/>
      <c r="C2134" s="39" t="s">
        <v>128</v>
      </c>
      <c r="D2134" s="7">
        <v>0</v>
      </c>
      <c r="E2134" s="8">
        <v>0</v>
      </c>
      <c r="F2134" s="17">
        <f t="shared" si="524"/>
        <v>0</v>
      </c>
      <c r="G2134" s="7">
        <v>10</v>
      </c>
      <c r="H2134" s="8">
        <v>17</v>
      </c>
      <c r="I2134" s="17">
        <f t="shared" si="525"/>
        <v>27</v>
      </c>
      <c r="J2134" s="7">
        <f t="shared" si="526"/>
        <v>10</v>
      </c>
      <c r="K2134" s="8">
        <f t="shared" si="527"/>
        <v>17</v>
      </c>
      <c r="L2134" s="9">
        <f t="shared" si="528"/>
        <v>27</v>
      </c>
    </row>
    <row r="2135" spans="1:12" x14ac:dyDescent="0.2">
      <c r="A2135" s="39"/>
      <c r="B2135" s="34"/>
      <c r="C2135" s="39" t="s">
        <v>131</v>
      </c>
      <c r="D2135" s="7">
        <v>1</v>
      </c>
      <c r="E2135" s="8">
        <v>0</v>
      </c>
      <c r="F2135" s="17">
        <f t="shared" si="524"/>
        <v>1</v>
      </c>
      <c r="G2135" s="7">
        <v>0</v>
      </c>
      <c r="H2135" s="8">
        <v>0</v>
      </c>
      <c r="I2135" s="17">
        <f t="shared" si="525"/>
        <v>0</v>
      </c>
      <c r="J2135" s="7">
        <f t="shared" si="526"/>
        <v>1</v>
      </c>
      <c r="K2135" s="8">
        <f t="shared" si="527"/>
        <v>0</v>
      </c>
      <c r="L2135" s="9">
        <f t="shared" si="528"/>
        <v>1</v>
      </c>
    </row>
    <row r="2136" spans="1:12" x14ac:dyDescent="0.2">
      <c r="A2136" s="39"/>
      <c r="B2136" s="34"/>
      <c r="C2136" s="39" t="s">
        <v>134</v>
      </c>
      <c r="D2136" s="7">
        <v>0</v>
      </c>
      <c r="E2136" s="8">
        <v>0</v>
      </c>
      <c r="F2136" s="17">
        <f t="shared" si="524"/>
        <v>0</v>
      </c>
      <c r="G2136" s="7">
        <v>1</v>
      </c>
      <c r="H2136" s="8">
        <v>0</v>
      </c>
      <c r="I2136" s="17">
        <f t="shared" si="525"/>
        <v>1</v>
      </c>
      <c r="J2136" s="7">
        <f t="shared" si="526"/>
        <v>1</v>
      </c>
      <c r="K2136" s="8">
        <f t="shared" si="527"/>
        <v>0</v>
      </c>
      <c r="L2136" s="9">
        <f t="shared" si="528"/>
        <v>1</v>
      </c>
    </row>
    <row r="2137" spans="1:12" x14ac:dyDescent="0.2">
      <c r="A2137" s="39"/>
      <c r="B2137" s="34"/>
      <c r="C2137" s="39" t="s">
        <v>135</v>
      </c>
      <c r="D2137" s="7">
        <v>2</v>
      </c>
      <c r="E2137" s="8">
        <v>0</v>
      </c>
      <c r="F2137" s="17">
        <f t="shared" si="524"/>
        <v>2</v>
      </c>
      <c r="G2137" s="7">
        <v>0</v>
      </c>
      <c r="H2137" s="8">
        <v>0</v>
      </c>
      <c r="I2137" s="17">
        <f t="shared" si="525"/>
        <v>0</v>
      </c>
      <c r="J2137" s="7">
        <f t="shared" si="526"/>
        <v>2</v>
      </c>
      <c r="K2137" s="8">
        <f t="shared" si="527"/>
        <v>0</v>
      </c>
      <c r="L2137" s="9">
        <f t="shared" si="528"/>
        <v>2</v>
      </c>
    </row>
    <row r="2138" spans="1:12" x14ac:dyDescent="0.2">
      <c r="A2138" s="39"/>
      <c r="B2138" s="34"/>
      <c r="C2138" s="39" t="s">
        <v>136</v>
      </c>
      <c r="D2138" s="7">
        <v>3</v>
      </c>
      <c r="E2138" s="8">
        <v>7</v>
      </c>
      <c r="F2138" s="17">
        <f t="shared" si="524"/>
        <v>10</v>
      </c>
      <c r="G2138" s="7">
        <v>0</v>
      </c>
      <c r="H2138" s="8">
        <v>0</v>
      </c>
      <c r="I2138" s="17">
        <f t="shared" si="525"/>
        <v>0</v>
      </c>
      <c r="J2138" s="7">
        <f t="shared" si="526"/>
        <v>3</v>
      </c>
      <c r="K2138" s="8">
        <f t="shared" si="527"/>
        <v>7</v>
      </c>
      <c r="L2138" s="9">
        <f t="shared" si="528"/>
        <v>10</v>
      </c>
    </row>
    <row r="2139" spans="1:12" x14ac:dyDescent="0.2">
      <c r="A2139" s="39"/>
      <c r="B2139" s="34"/>
      <c r="C2139" s="39" t="s">
        <v>137</v>
      </c>
      <c r="D2139" s="7">
        <v>1</v>
      </c>
      <c r="E2139" s="8">
        <v>1</v>
      </c>
      <c r="F2139" s="17">
        <f t="shared" si="524"/>
        <v>2</v>
      </c>
      <c r="G2139" s="7">
        <v>2</v>
      </c>
      <c r="H2139" s="8">
        <v>9</v>
      </c>
      <c r="I2139" s="17">
        <f t="shared" si="525"/>
        <v>11</v>
      </c>
      <c r="J2139" s="7">
        <f t="shared" si="526"/>
        <v>3</v>
      </c>
      <c r="K2139" s="8">
        <f t="shared" si="527"/>
        <v>10</v>
      </c>
      <c r="L2139" s="9">
        <f t="shared" si="528"/>
        <v>13</v>
      </c>
    </row>
    <row r="2140" spans="1:12" x14ac:dyDescent="0.2">
      <c r="A2140" s="39"/>
      <c r="B2140" s="34"/>
      <c r="C2140" s="39" t="s">
        <v>138</v>
      </c>
      <c r="D2140" s="7">
        <v>1</v>
      </c>
      <c r="E2140" s="8">
        <v>8</v>
      </c>
      <c r="F2140" s="17">
        <f t="shared" si="524"/>
        <v>9</v>
      </c>
      <c r="G2140" s="7">
        <v>3</v>
      </c>
      <c r="H2140" s="8">
        <v>0</v>
      </c>
      <c r="I2140" s="17">
        <f t="shared" si="525"/>
        <v>3</v>
      </c>
      <c r="J2140" s="7">
        <f t="shared" si="526"/>
        <v>4</v>
      </c>
      <c r="K2140" s="8">
        <f t="shared" si="527"/>
        <v>8</v>
      </c>
      <c r="L2140" s="9">
        <f t="shared" si="528"/>
        <v>12</v>
      </c>
    </row>
    <row r="2141" spans="1:12" x14ac:dyDescent="0.2">
      <c r="A2141" s="39"/>
      <c r="B2141" s="34"/>
      <c r="C2141" s="39" t="s">
        <v>139</v>
      </c>
      <c r="D2141" s="7">
        <v>0</v>
      </c>
      <c r="E2141" s="8">
        <v>7</v>
      </c>
      <c r="F2141" s="17">
        <f t="shared" si="524"/>
        <v>7</v>
      </c>
      <c r="G2141" s="7">
        <v>15</v>
      </c>
      <c r="H2141" s="8">
        <v>7</v>
      </c>
      <c r="I2141" s="17">
        <f t="shared" si="525"/>
        <v>22</v>
      </c>
      <c r="J2141" s="7">
        <f t="shared" si="526"/>
        <v>15</v>
      </c>
      <c r="K2141" s="8">
        <f t="shared" si="527"/>
        <v>14</v>
      </c>
      <c r="L2141" s="9">
        <f t="shared" si="528"/>
        <v>29</v>
      </c>
    </row>
    <row r="2142" spans="1:12" x14ac:dyDescent="0.2">
      <c r="A2142" s="39"/>
      <c r="B2142" s="34"/>
      <c r="C2142" s="39" t="s">
        <v>140</v>
      </c>
      <c r="D2142" s="7">
        <v>0</v>
      </c>
      <c r="E2142" s="8">
        <v>1</v>
      </c>
      <c r="F2142" s="17">
        <f t="shared" si="524"/>
        <v>1</v>
      </c>
      <c r="G2142" s="7">
        <v>0</v>
      </c>
      <c r="H2142" s="8">
        <v>0</v>
      </c>
      <c r="I2142" s="17">
        <f t="shared" si="525"/>
        <v>0</v>
      </c>
      <c r="J2142" s="7">
        <f t="shared" si="526"/>
        <v>0</v>
      </c>
      <c r="K2142" s="8">
        <f t="shared" si="527"/>
        <v>1</v>
      </c>
      <c r="L2142" s="9">
        <f t="shared" si="528"/>
        <v>1</v>
      </c>
    </row>
    <row r="2143" spans="1:12" x14ac:dyDescent="0.2">
      <c r="A2143" s="39"/>
      <c r="B2143" s="34"/>
      <c r="C2143" s="39" t="s">
        <v>141</v>
      </c>
      <c r="D2143" s="7">
        <v>0</v>
      </c>
      <c r="E2143" s="8">
        <v>0</v>
      </c>
      <c r="F2143" s="17">
        <f t="shared" si="524"/>
        <v>0</v>
      </c>
      <c r="G2143" s="7">
        <v>2</v>
      </c>
      <c r="H2143" s="8">
        <v>2</v>
      </c>
      <c r="I2143" s="17">
        <f t="shared" si="525"/>
        <v>4</v>
      </c>
      <c r="J2143" s="7">
        <f t="shared" si="526"/>
        <v>2</v>
      </c>
      <c r="K2143" s="8">
        <f t="shared" si="527"/>
        <v>2</v>
      </c>
      <c r="L2143" s="9">
        <f t="shared" si="528"/>
        <v>4</v>
      </c>
    </row>
    <row r="2144" spans="1:12" x14ac:dyDescent="0.2">
      <c r="A2144" s="39"/>
      <c r="B2144" s="34"/>
      <c r="C2144" s="39" t="s">
        <v>142</v>
      </c>
      <c r="D2144" s="7">
        <v>1</v>
      </c>
      <c r="E2144" s="8">
        <v>0</v>
      </c>
      <c r="F2144" s="17">
        <f t="shared" si="524"/>
        <v>1</v>
      </c>
      <c r="G2144" s="7">
        <v>0</v>
      </c>
      <c r="H2144" s="8">
        <v>0</v>
      </c>
      <c r="I2144" s="17">
        <f t="shared" si="525"/>
        <v>0</v>
      </c>
      <c r="J2144" s="7">
        <f t="shared" si="526"/>
        <v>1</v>
      </c>
      <c r="K2144" s="8">
        <f t="shared" si="527"/>
        <v>0</v>
      </c>
      <c r="L2144" s="9">
        <f t="shared" si="528"/>
        <v>1</v>
      </c>
    </row>
    <row r="2145" spans="1:12" x14ac:dyDescent="0.2">
      <c r="A2145" s="39"/>
      <c r="B2145" s="34"/>
      <c r="C2145" s="39" t="s">
        <v>144</v>
      </c>
      <c r="D2145" s="7">
        <v>2</v>
      </c>
      <c r="E2145" s="8">
        <v>2</v>
      </c>
      <c r="F2145" s="17">
        <f t="shared" si="524"/>
        <v>4</v>
      </c>
      <c r="G2145" s="7">
        <v>0</v>
      </c>
      <c r="H2145" s="8">
        <v>0</v>
      </c>
      <c r="I2145" s="17">
        <f t="shared" si="525"/>
        <v>0</v>
      </c>
      <c r="J2145" s="7">
        <f t="shared" si="526"/>
        <v>2</v>
      </c>
      <c r="K2145" s="8">
        <f t="shared" si="527"/>
        <v>2</v>
      </c>
      <c r="L2145" s="9">
        <f t="shared" si="528"/>
        <v>4</v>
      </c>
    </row>
    <row r="2146" spans="1:12" x14ac:dyDescent="0.2">
      <c r="A2146" s="39"/>
      <c r="B2146" s="34"/>
      <c r="C2146" s="39" t="s">
        <v>145</v>
      </c>
      <c r="D2146" s="7">
        <v>1</v>
      </c>
      <c r="E2146" s="8">
        <v>0</v>
      </c>
      <c r="F2146" s="17">
        <f t="shared" si="524"/>
        <v>1</v>
      </c>
      <c r="G2146" s="7">
        <v>0</v>
      </c>
      <c r="H2146" s="8">
        <v>0</v>
      </c>
      <c r="I2146" s="17">
        <f t="shared" si="525"/>
        <v>0</v>
      </c>
      <c r="J2146" s="7">
        <f t="shared" si="526"/>
        <v>1</v>
      </c>
      <c r="K2146" s="8">
        <f t="shared" si="527"/>
        <v>0</v>
      </c>
      <c r="L2146" s="9">
        <f t="shared" si="528"/>
        <v>1</v>
      </c>
    </row>
    <row r="2147" spans="1:12" x14ac:dyDescent="0.2">
      <c r="A2147" s="39"/>
      <c r="B2147" s="34"/>
      <c r="C2147" s="39" t="s">
        <v>146</v>
      </c>
      <c r="D2147" s="7">
        <v>0</v>
      </c>
      <c r="E2147" s="8">
        <v>1</v>
      </c>
      <c r="F2147" s="17">
        <f t="shared" si="524"/>
        <v>1</v>
      </c>
      <c r="G2147" s="7">
        <v>0</v>
      </c>
      <c r="H2147" s="8">
        <v>0</v>
      </c>
      <c r="I2147" s="17">
        <f t="shared" si="525"/>
        <v>0</v>
      </c>
      <c r="J2147" s="7">
        <f t="shared" si="526"/>
        <v>0</v>
      </c>
      <c r="K2147" s="8">
        <f t="shared" si="527"/>
        <v>1</v>
      </c>
      <c r="L2147" s="9">
        <f t="shared" si="528"/>
        <v>1</v>
      </c>
    </row>
    <row r="2148" spans="1:12" x14ac:dyDescent="0.2">
      <c r="A2148" s="39"/>
      <c r="B2148" s="34"/>
      <c r="C2148" s="39" t="s">
        <v>147</v>
      </c>
      <c r="D2148" s="7">
        <v>1</v>
      </c>
      <c r="E2148" s="8">
        <v>1</v>
      </c>
      <c r="F2148" s="17">
        <f t="shared" si="524"/>
        <v>2</v>
      </c>
      <c r="G2148" s="7">
        <v>0</v>
      </c>
      <c r="H2148" s="8">
        <v>0</v>
      </c>
      <c r="I2148" s="17">
        <f t="shared" si="525"/>
        <v>0</v>
      </c>
      <c r="J2148" s="7">
        <f t="shared" si="526"/>
        <v>1</v>
      </c>
      <c r="K2148" s="8">
        <f t="shared" si="527"/>
        <v>1</v>
      </c>
      <c r="L2148" s="9">
        <f t="shared" si="528"/>
        <v>2</v>
      </c>
    </row>
    <row r="2149" spans="1:12" x14ac:dyDescent="0.2">
      <c r="A2149" s="39"/>
      <c r="B2149" s="34"/>
      <c r="C2149" s="39" t="s">
        <v>148</v>
      </c>
      <c r="D2149" s="7">
        <v>2</v>
      </c>
      <c r="E2149" s="8">
        <v>0</v>
      </c>
      <c r="F2149" s="17">
        <f t="shared" si="524"/>
        <v>2</v>
      </c>
      <c r="G2149" s="7">
        <v>0</v>
      </c>
      <c r="H2149" s="8">
        <v>0</v>
      </c>
      <c r="I2149" s="17">
        <f t="shared" si="525"/>
        <v>0</v>
      </c>
      <c r="J2149" s="7">
        <f t="shared" si="526"/>
        <v>2</v>
      </c>
      <c r="K2149" s="8">
        <f t="shared" si="527"/>
        <v>0</v>
      </c>
      <c r="L2149" s="9">
        <f t="shared" si="528"/>
        <v>2</v>
      </c>
    </row>
    <row r="2150" spans="1:12" x14ac:dyDescent="0.2">
      <c r="A2150" s="39"/>
      <c r="B2150" s="34"/>
      <c r="C2150" s="39" t="s">
        <v>149</v>
      </c>
      <c r="D2150" s="7">
        <v>1</v>
      </c>
      <c r="E2150" s="8">
        <v>5</v>
      </c>
      <c r="F2150" s="17">
        <f t="shared" si="524"/>
        <v>6</v>
      </c>
      <c r="G2150" s="7">
        <v>0</v>
      </c>
      <c r="H2150" s="8">
        <v>0</v>
      </c>
      <c r="I2150" s="17">
        <f t="shared" si="525"/>
        <v>0</v>
      </c>
      <c r="J2150" s="7">
        <f t="shared" si="526"/>
        <v>1</v>
      </c>
      <c r="K2150" s="8">
        <f t="shared" si="527"/>
        <v>5</v>
      </c>
      <c r="L2150" s="9">
        <f t="shared" si="528"/>
        <v>6</v>
      </c>
    </row>
    <row r="2151" spans="1:12" x14ac:dyDescent="0.2">
      <c r="A2151" s="39"/>
      <c r="B2151" s="34"/>
      <c r="C2151" s="39" t="s">
        <v>150</v>
      </c>
      <c r="D2151" s="7">
        <v>2</v>
      </c>
      <c r="E2151" s="8">
        <v>4</v>
      </c>
      <c r="F2151" s="17">
        <f t="shared" si="524"/>
        <v>6</v>
      </c>
      <c r="G2151" s="7">
        <v>0</v>
      </c>
      <c r="H2151" s="8">
        <v>0</v>
      </c>
      <c r="I2151" s="17">
        <f t="shared" si="525"/>
        <v>0</v>
      </c>
      <c r="J2151" s="7">
        <f t="shared" si="526"/>
        <v>2</v>
      </c>
      <c r="K2151" s="8">
        <f t="shared" si="527"/>
        <v>4</v>
      </c>
      <c r="L2151" s="9">
        <f t="shared" si="528"/>
        <v>6</v>
      </c>
    </row>
    <row r="2152" spans="1:12" x14ac:dyDescent="0.2">
      <c r="A2152" s="39"/>
      <c r="B2152" s="34"/>
      <c r="C2152" s="66" t="s">
        <v>2</v>
      </c>
      <c r="D2152" s="21">
        <f t="shared" ref="D2152:L2152" si="529">SUM(D2128:D2151)</f>
        <v>34</v>
      </c>
      <c r="E2152" s="22">
        <f t="shared" si="529"/>
        <v>42</v>
      </c>
      <c r="F2152" s="67">
        <f t="shared" si="529"/>
        <v>76</v>
      </c>
      <c r="G2152" s="21">
        <f t="shared" si="529"/>
        <v>56</v>
      </c>
      <c r="H2152" s="22">
        <f t="shared" si="529"/>
        <v>145</v>
      </c>
      <c r="I2152" s="67">
        <f t="shared" si="529"/>
        <v>201</v>
      </c>
      <c r="J2152" s="21">
        <f t="shared" si="529"/>
        <v>90</v>
      </c>
      <c r="K2152" s="22">
        <f t="shared" si="529"/>
        <v>187</v>
      </c>
      <c r="L2152" s="23">
        <f t="shared" si="529"/>
        <v>277</v>
      </c>
    </row>
    <row r="2153" spans="1:12" x14ac:dyDescent="0.2">
      <c r="A2153" s="65" t="s">
        <v>238</v>
      </c>
      <c r="B2153" s="42"/>
      <c r="C2153" s="41"/>
      <c r="D2153" s="44"/>
      <c r="E2153" s="45"/>
      <c r="F2153" s="47"/>
      <c r="G2153" s="44"/>
      <c r="H2153" s="45"/>
      <c r="I2153" s="47"/>
      <c r="J2153" s="44"/>
      <c r="K2153" s="45"/>
      <c r="L2153" s="46"/>
    </row>
    <row r="2154" spans="1:12" x14ac:dyDescent="0.2">
      <c r="A2154" s="39"/>
      <c r="B2154" s="34"/>
      <c r="C2154" s="39" t="s">
        <v>124</v>
      </c>
      <c r="D2154" s="7">
        <v>7</v>
      </c>
      <c r="E2154" s="8">
        <v>19</v>
      </c>
      <c r="F2154" s="17">
        <f>D2154+E2154</f>
        <v>26</v>
      </c>
      <c r="G2154" s="7">
        <v>14</v>
      </c>
      <c r="H2154" s="8">
        <v>200</v>
      </c>
      <c r="I2154" s="17">
        <f>G2154+H2154</f>
        <v>214</v>
      </c>
      <c r="J2154" s="7">
        <f t="shared" ref="J2154:K2156" si="530">D2154+G2154</f>
        <v>21</v>
      </c>
      <c r="K2154" s="8">
        <f t="shared" si="530"/>
        <v>219</v>
      </c>
      <c r="L2154" s="9">
        <f>J2154+K2154</f>
        <v>240</v>
      </c>
    </row>
    <row r="2155" spans="1:12" x14ac:dyDescent="0.2">
      <c r="A2155" s="39"/>
      <c r="B2155" s="34"/>
      <c r="C2155" s="39" t="s">
        <v>3</v>
      </c>
      <c r="D2155" s="7">
        <v>0</v>
      </c>
      <c r="E2155" s="8">
        <v>0</v>
      </c>
      <c r="F2155" s="17">
        <f>D2155+E2155</f>
        <v>0</v>
      </c>
      <c r="G2155" s="7">
        <v>6</v>
      </c>
      <c r="H2155" s="8">
        <v>32</v>
      </c>
      <c r="I2155" s="17">
        <f>G2155+H2155</f>
        <v>38</v>
      </c>
      <c r="J2155" s="7">
        <f t="shared" si="530"/>
        <v>6</v>
      </c>
      <c r="K2155" s="8">
        <f t="shared" si="530"/>
        <v>32</v>
      </c>
      <c r="L2155" s="9">
        <f>J2155+K2155</f>
        <v>38</v>
      </c>
    </row>
    <row r="2156" spans="1:12" ht="12" thickBot="1" x14ac:dyDescent="0.25">
      <c r="A2156" s="52"/>
      <c r="B2156" s="68"/>
      <c r="C2156" s="52" t="s">
        <v>125</v>
      </c>
      <c r="D2156" s="24">
        <v>0</v>
      </c>
      <c r="E2156" s="25">
        <v>0</v>
      </c>
      <c r="F2156" s="69">
        <f>D2156+E2156</f>
        <v>0</v>
      </c>
      <c r="G2156" s="24">
        <v>0</v>
      </c>
      <c r="H2156" s="25">
        <v>8</v>
      </c>
      <c r="I2156" s="69">
        <f>G2156+H2156</f>
        <v>8</v>
      </c>
      <c r="J2156" s="24">
        <f t="shared" si="530"/>
        <v>0</v>
      </c>
      <c r="K2156" s="25">
        <f t="shared" si="530"/>
        <v>8</v>
      </c>
      <c r="L2156" s="26">
        <f>J2156+K2156</f>
        <v>8</v>
      </c>
    </row>
    <row r="2162" spans="1:12" ht="12" x14ac:dyDescent="0.2">
      <c r="A2162" s="85" t="s">
        <v>109</v>
      </c>
      <c r="B2162" s="85"/>
      <c r="C2162" s="85"/>
      <c r="D2162" s="85"/>
      <c r="E2162" s="85"/>
      <c r="F2162" s="85"/>
      <c r="G2162" s="85"/>
      <c r="H2162" s="85"/>
      <c r="I2162" s="85"/>
      <c r="J2162" s="85"/>
      <c r="K2162" s="85"/>
      <c r="L2162" s="85"/>
    </row>
    <row r="2163" spans="1:12" x14ac:dyDescent="0.2">
      <c r="A2163" s="86" t="s">
        <v>116</v>
      </c>
      <c r="B2163" s="86"/>
      <c r="C2163" s="86"/>
      <c r="D2163" s="86"/>
      <c r="E2163" s="86"/>
      <c r="F2163" s="86"/>
      <c r="G2163" s="86"/>
      <c r="H2163" s="86"/>
      <c r="I2163" s="86"/>
      <c r="J2163" s="86"/>
      <c r="K2163" s="86"/>
      <c r="L2163" s="86"/>
    </row>
    <row r="2164" spans="1:12" x14ac:dyDescent="0.2">
      <c r="A2164" s="86" t="s">
        <v>1066</v>
      </c>
      <c r="B2164" s="86"/>
      <c r="C2164" s="86"/>
      <c r="D2164" s="86"/>
      <c r="E2164" s="86"/>
      <c r="F2164" s="86"/>
      <c r="G2164" s="86"/>
      <c r="H2164" s="86"/>
      <c r="I2164" s="86"/>
      <c r="J2164" s="86"/>
      <c r="K2164" s="86"/>
      <c r="L2164" s="86"/>
    </row>
    <row r="2165" spans="1:12" ht="12" thickBot="1" x14ac:dyDescent="0.25"/>
    <row r="2166" spans="1:12" x14ac:dyDescent="0.2">
      <c r="A2166" s="113" t="s">
        <v>41</v>
      </c>
      <c r="B2166" s="149"/>
      <c r="C2166" s="151" t="s">
        <v>43</v>
      </c>
      <c r="D2166" s="117" t="s">
        <v>355</v>
      </c>
      <c r="E2166" s="118"/>
      <c r="F2166" s="119"/>
      <c r="G2166" s="117" t="s">
        <v>42</v>
      </c>
      <c r="H2166" s="118"/>
      <c r="I2166" s="119"/>
      <c r="J2166" s="117" t="s">
        <v>2</v>
      </c>
      <c r="K2166" s="118"/>
      <c r="L2166" s="119"/>
    </row>
    <row r="2167" spans="1:12" ht="12" thickBot="1" x14ac:dyDescent="0.25">
      <c r="A2167" s="115"/>
      <c r="B2167" s="150"/>
      <c r="C2167" s="152"/>
      <c r="D2167" s="153"/>
      <c r="E2167" s="154"/>
      <c r="F2167" s="155"/>
      <c r="G2167" s="153"/>
      <c r="H2167" s="154"/>
      <c r="I2167" s="155"/>
      <c r="J2167" s="153"/>
      <c r="K2167" s="154"/>
      <c r="L2167" s="155"/>
    </row>
    <row r="2168" spans="1:12" x14ac:dyDescent="0.2">
      <c r="A2168" s="115"/>
      <c r="B2168" s="150"/>
      <c r="C2168" s="152"/>
      <c r="D2168" s="161" t="s">
        <v>44</v>
      </c>
      <c r="E2168" s="157" t="s">
        <v>45</v>
      </c>
      <c r="F2168" s="159" t="s">
        <v>2</v>
      </c>
      <c r="G2168" s="161" t="s">
        <v>44</v>
      </c>
      <c r="H2168" s="157" t="s">
        <v>45</v>
      </c>
      <c r="I2168" s="159" t="s">
        <v>2</v>
      </c>
      <c r="J2168" s="156" t="s">
        <v>44</v>
      </c>
      <c r="K2168" s="157" t="s">
        <v>45</v>
      </c>
      <c r="L2168" s="159" t="s">
        <v>2</v>
      </c>
    </row>
    <row r="2169" spans="1:12" ht="12" thickBot="1" x14ac:dyDescent="0.25">
      <c r="A2169" s="115"/>
      <c r="B2169" s="150"/>
      <c r="C2169" s="152"/>
      <c r="D2169" s="162"/>
      <c r="E2169" s="158"/>
      <c r="F2169" s="160"/>
      <c r="G2169" s="162"/>
      <c r="H2169" s="158"/>
      <c r="I2169" s="160"/>
      <c r="J2169" s="136"/>
      <c r="K2169" s="158"/>
      <c r="L2169" s="160"/>
    </row>
    <row r="2170" spans="1:12" x14ac:dyDescent="0.2">
      <c r="A2170" s="35"/>
      <c r="B2170" s="36"/>
      <c r="C2170" s="35" t="s">
        <v>126</v>
      </c>
      <c r="D2170" s="3">
        <v>0</v>
      </c>
      <c r="E2170" s="4">
        <v>0</v>
      </c>
      <c r="F2170" s="18">
        <f t="shared" ref="F2170:F2185" si="531">D2170+E2170</f>
        <v>0</v>
      </c>
      <c r="G2170" s="3">
        <v>2</v>
      </c>
      <c r="H2170" s="4">
        <v>0</v>
      </c>
      <c r="I2170" s="18">
        <f t="shared" ref="I2170:I2185" si="532">G2170+H2170</f>
        <v>2</v>
      </c>
      <c r="J2170" s="3">
        <f t="shared" ref="J2170:J2185" si="533">D2170+G2170</f>
        <v>2</v>
      </c>
      <c r="K2170" s="4">
        <f t="shared" ref="K2170:K2185" si="534">E2170+H2170</f>
        <v>0</v>
      </c>
      <c r="L2170" s="5">
        <f t="shared" ref="L2170:L2185" si="535">J2170+K2170</f>
        <v>2</v>
      </c>
    </row>
    <row r="2171" spans="1:12" x14ac:dyDescent="0.2">
      <c r="A2171" s="39"/>
      <c r="B2171" s="34"/>
      <c r="C2171" s="39" t="s">
        <v>127</v>
      </c>
      <c r="D2171" s="7">
        <v>0</v>
      </c>
      <c r="E2171" s="8">
        <v>0</v>
      </c>
      <c r="F2171" s="17">
        <f t="shared" si="531"/>
        <v>0</v>
      </c>
      <c r="G2171" s="7">
        <v>8</v>
      </c>
      <c r="H2171" s="8">
        <v>163</v>
      </c>
      <c r="I2171" s="17">
        <f t="shared" si="532"/>
        <v>171</v>
      </c>
      <c r="J2171" s="7">
        <f t="shared" si="533"/>
        <v>8</v>
      </c>
      <c r="K2171" s="8">
        <f t="shared" si="534"/>
        <v>163</v>
      </c>
      <c r="L2171" s="9">
        <f t="shared" si="535"/>
        <v>171</v>
      </c>
    </row>
    <row r="2172" spans="1:12" x14ac:dyDescent="0.2">
      <c r="A2172" s="39"/>
      <c r="B2172" s="34"/>
      <c r="C2172" s="39" t="s">
        <v>128</v>
      </c>
      <c r="D2172" s="7">
        <v>0</v>
      </c>
      <c r="E2172" s="8">
        <v>0</v>
      </c>
      <c r="F2172" s="17">
        <f t="shared" si="531"/>
        <v>0</v>
      </c>
      <c r="G2172" s="7">
        <v>14</v>
      </c>
      <c r="H2172" s="8">
        <v>48</v>
      </c>
      <c r="I2172" s="17">
        <f t="shared" si="532"/>
        <v>62</v>
      </c>
      <c r="J2172" s="7">
        <f t="shared" si="533"/>
        <v>14</v>
      </c>
      <c r="K2172" s="8">
        <f t="shared" si="534"/>
        <v>48</v>
      </c>
      <c r="L2172" s="9">
        <f t="shared" si="535"/>
        <v>62</v>
      </c>
    </row>
    <row r="2173" spans="1:12" x14ac:dyDescent="0.2">
      <c r="A2173" s="39"/>
      <c r="B2173" s="34"/>
      <c r="C2173" s="39" t="s">
        <v>931</v>
      </c>
      <c r="D2173" s="7">
        <v>0</v>
      </c>
      <c r="E2173" s="8">
        <v>0</v>
      </c>
      <c r="F2173" s="17">
        <f t="shared" si="531"/>
        <v>0</v>
      </c>
      <c r="G2173" s="7">
        <v>0</v>
      </c>
      <c r="H2173" s="8">
        <v>2</v>
      </c>
      <c r="I2173" s="17">
        <f t="shared" si="532"/>
        <v>2</v>
      </c>
      <c r="J2173" s="7">
        <f t="shared" si="533"/>
        <v>0</v>
      </c>
      <c r="K2173" s="8">
        <f t="shared" si="534"/>
        <v>2</v>
      </c>
      <c r="L2173" s="9">
        <f t="shared" si="535"/>
        <v>2</v>
      </c>
    </row>
    <row r="2174" spans="1:12" x14ac:dyDescent="0.2">
      <c r="A2174" s="39"/>
      <c r="B2174" s="34"/>
      <c r="C2174" s="39" t="s">
        <v>130</v>
      </c>
      <c r="D2174" s="7">
        <v>2</v>
      </c>
      <c r="E2174" s="8">
        <v>0</v>
      </c>
      <c r="F2174" s="17">
        <f t="shared" si="531"/>
        <v>2</v>
      </c>
      <c r="G2174" s="7">
        <v>1</v>
      </c>
      <c r="H2174" s="8">
        <v>0</v>
      </c>
      <c r="I2174" s="17">
        <f t="shared" si="532"/>
        <v>1</v>
      </c>
      <c r="J2174" s="7">
        <f t="shared" si="533"/>
        <v>3</v>
      </c>
      <c r="K2174" s="8">
        <f t="shared" si="534"/>
        <v>0</v>
      </c>
      <c r="L2174" s="9">
        <f t="shared" si="535"/>
        <v>3</v>
      </c>
    </row>
    <row r="2175" spans="1:12" x14ac:dyDescent="0.2">
      <c r="A2175" s="39"/>
      <c r="B2175" s="34"/>
      <c r="C2175" s="39" t="s">
        <v>135</v>
      </c>
      <c r="D2175" s="7">
        <v>0</v>
      </c>
      <c r="E2175" s="8">
        <v>1</v>
      </c>
      <c r="F2175" s="17">
        <f t="shared" si="531"/>
        <v>1</v>
      </c>
      <c r="G2175" s="7">
        <v>1</v>
      </c>
      <c r="H2175" s="8">
        <v>0</v>
      </c>
      <c r="I2175" s="17">
        <f t="shared" si="532"/>
        <v>1</v>
      </c>
      <c r="J2175" s="7">
        <f t="shared" si="533"/>
        <v>1</v>
      </c>
      <c r="K2175" s="8">
        <f t="shared" si="534"/>
        <v>1</v>
      </c>
      <c r="L2175" s="9">
        <f t="shared" si="535"/>
        <v>2</v>
      </c>
    </row>
    <row r="2176" spans="1:12" x14ac:dyDescent="0.2">
      <c r="A2176" s="39"/>
      <c r="B2176" s="34"/>
      <c r="C2176" s="39" t="s">
        <v>932</v>
      </c>
      <c r="D2176" s="7">
        <v>0</v>
      </c>
      <c r="E2176" s="8">
        <v>0</v>
      </c>
      <c r="F2176" s="17">
        <f t="shared" si="531"/>
        <v>0</v>
      </c>
      <c r="G2176" s="7">
        <v>0</v>
      </c>
      <c r="H2176" s="8">
        <v>1</v>
      </c>
      <c r="I2176" s="17">
        <f t="shared" si="532"/>
        <v>1</v>
      </c>
      <c r="J2176" s="7">
        <f t="shared" si="533"/>
        <v>0</v>
      </c>
      <c r="K2176" s="8">
        <f t="shared" si="534"/>
        <v>1</v>
      </c>
      <c r="L2176" s="9">
        <f t="shared" si="535"/>
        <v>1</v>
      </c>
    </row>
    <row r="2177" spans="1:12" x14ac:dyDescent="0.2">
      <c r="A2177" s="39"/>
      <c r="B2177" s="34"/>
      <c r="C2177" s="39" t="s">
        <v>136</v>
      </c>
      <c r="D2177" s="7">
        <v>2</v>
      </c>
      <c r="E2177" s="8">
        <v>4</v>
      </c>
      <c r="F2177" s="17">
        <f t="shared" si="531"/>
        <v>6</v>
      </c>
      <c r="G2177" s="7">
        <v>1</v>
      </c>
      <c r="H2177" s="8">
        <v>0</v>
      </c>
      <c r="I2177" s="17">
        <f t="shared" si="532"/>
        <v>1</v>
      </c>
      <c r="J2177" s="7">
        <f t="shared" si="533"/>
        <v>3</v>
      </c>
      <c r="K2177" s="8">
        <f t="shared" si="534"/>
        <v>4</v>
      </c>
      <c r="L2177" s="9">
        <f t="shared" si="535"/>
        <v>7</v>
      </c>
    </row>
    <row r="2178" spans="1:12" x14ac:dyDescent="0.2">
      <c r="A2178" s="39"/>
      <c r="B2178" s="34"/>
      <c r="C2178" s="39" t="s">
        <v>137</v>
      </c>
      <c r="D2178" s="7">
        <v>6</v>
      </c>
      <c r="E2178" s="8">
        <v>0</v>
      </c>
      <c r="F2178" s="17">
        <f t="shared" si="531"/>
        <v>6</v>
      </c>
      <c r="G2178" s="7">
        <v>6</v>
      </c>
      <c r="H2178" s="8">
        <v>24</v>
      </c>
      <c r="I2178" s="17">
        <f t="shared" si="532"/>
        <v>30</v>
      </c>
      <c r="J2178" s="7">
        <f t="shared" si="533"/>
        <v>12</v>
      </c>
      <c r="K2178" s="8">
        <f t="shared" si="534"/>
        <v>24</v>
      </c>
      <c r="L2178" s="9">
        <f t="shared" si="535"/>
        <v>36</v>
      </c>
    </row>
    <row r="2179" spans="1:12" x14ac:dyDescent="0.2">
      <c r="A2179" s="39"/>
      <c r="B2179" s="34"/>
      <c r="C2179" s="39" t="s">
        <v>138</v>
      </c>
      <c r="D2179" s="7">
        <v>1</v>
      </c>
      <c r="E2179" s="8">
        <v>3</v>
      </c>
      <c r="F2179" s="17">
        <f t="shared" si="531"/>
        <v>4</v>
      </c>
      <c r="G2179" s="7">
        <v>0</v>
      </c>
      <c r="H2179" s="8">
        <v>0</v>
      </c>
      <c r="I2179" s="17">
        <f t="shared" si="532"/>
        <v>0</v>
      </c>
      <c r="J2179" s="7">
        <f t="shared" si="533"/>
        <v>1</v>
      </c>
      <c r="K2179" s="8">
        <f t="shared" si="534"/>
        <v>3</v>
      </c>
      <c r="L2179" s="9">
        <f t="shared" si="535"/>
        <v>4</v>
      </c>
    </row>
    <row r="2180" spans="1:12" x14ac:dyDescent="0.2">
      <c r="A2180" s="39"/>
      <c r="B2180" s="34"/>
      <c r="C2180" s="39" t="s">
        <v>139</v>
      </c>
      <c r="D2180" s="7">
        <v>1</v>
      </c>
      <c r="E2180" s="8">
        <v>0</v>
      </c>
      <c r="F2180" s="17">
        <f t="shared" si="531"/>
        <v>1</v>
      </c>
      <c r="G2180" s="7">
        <v>5</v>
      </c>
      <c r="H2180" s="8">
        <v>7</v>
      </c>
      <c r="I2180" s="17">
        <f t="shared" si="532"/>
        <v>12</v>
      </c>
      <c r="J2180" s="7">
        <f t="shared" si="533"/>
        <v>6</v>
      </c>
      <c r="K2180" s="8">
        <f t="shared" si="534"/>
        <v>7</v>
      </c>
      <c r="L2180" s="9">
        <f t="shared" si="535"/>
        <v>13</v>
      </c>
    </row>
    <row r="2181" spans="1:12" x14ac:dyDescent="0.2">
      <c r="A2181" s="39"/>
      <c r="B2181" s="34"/>
      <c r="C2181" s="39" t="s">
        <v>141</v>
      </c>
      <c r="D2181" s="7">
        <v>0</v>
      </c>
      <c r="E2181" s="8">
        <v>0</v>
      </c>
      <c r="F2181" s="17">
        <f t="shared" si="531"/>
        <v>0</v>
      </c>
      <c r="G2181" s="7">
        <v>1</v>
      </c>
      <c r="H2181" s="8">
        <v>0</v>
      </c>
      <c r="I2181" s="17">
        <f t="shared" si="532"/>
        <v>1</v>
      </c>
      <c r="J2181" s="7">
        <f t="shared" si="533"/>
        <v>1</v>
      </c>
      <c r="K2181" s="8">
        <f t="shared" si="534"/>
        <v>0</v>
      </c>
      <c r="L2181" s="9">
        <f t="shared" si="535"/>
        <v>1</v>
      </c>
    </row>
    <row r="2182" spans="1:12" x14ac:dyDescent="0.2">
      <c r="A2182" s="39"/>
      <c r="B2182" s="34"/>
      <c r="C2182" s="39" t="s">
        <v>143</v>
      </c>
      <c r="D2182" s="7">
        <v>0</v>
      </c>
      <c r="E2182" s="8">
        <v>1</v>
      </c>
      <c r="F2182" s="17">
        <f t="shared" si="531"/>
        <v>1</v>
      </c>
      <c r="G2182" s="7">
        <v>0</v>
      </c>
      <c r="H2182" s="8">
        <v>0</v>
      </c>
      <c r="I2182" s="17">
        <f t="shared" si="532"/>
        <v>0</v>
      </c>
      <c r="J2182" s="7">
        <f t="shared" si="533"/>
        <v>0</v>
      </c>
      <c r="K2182" s="8">
        <f t="shared" si="534"/>
        <v>1</v>
      </c>
      <c r="L2182" s="9">
        <f t="shared" si="535"/>
        <v>1</v>
      </c>
    </row>
    <row r="2183" spans="1:12" x14ac:dyDescent="0.2">
      <c r="A2183" s="39"/>
      <c r="B2183" s="34"/>
      <c r="C2183" s="39" t="s">
        <v>146</v>
      </c>
      <c r="D2183" s="7">
        <v>1</v>
      </c>
      <c r="E2183" s="8">
        <v>0</v>
      </c>
      <c r="F2183" s="17">
        <f t="shared" si="531"/>
        <v>1</v>
      </c>
      <c r="G2183" s="7">
        <v>0</v>
      </c>
      <c r="H2183" s="8">
        <v>0</v>
      </c>
      <c r="I2183" s="17">
        <f t="shared" si="532"/>
        <v>0</v>
      </c>
      <c r="J2183" s="7">
        <f t="shared" si="533"/>
        <v>1</v>
      </c>
      <c r="K2183" s="8">
        <f t="shared" si="534"/>
        <v>0</v>
      </c>
      <c r="L2183" s="9">
        <f t="shared" si="535"/>
        <v>1</v>
      </c>
    </row>
    <row r="2184" spans="1:12" x14ac:dyDescent="0.2">
      <c r="A2184" s="39"/>
      <c r="B2184" s="34"/>
      <c r="C2184" s="39" t="s">
        <v>150</v>
      </c>
      <c r="D2184" s="7">
        <v>2</v>
      </c>
      <c r="E2184" s="8">
        <v>3</v>
      </c>
      <c r="F2184" s="17">
        <f t="shared" si="531"/>
        <v>5</v>
      </c>
      <c r="G2184" s="7">
        <v>0</v>
      </c>
      <c r="H2184" s="8">
        <v>0</v>
      </c>
      <c r="I2184" s="17">
        <f t="shared" si="532"/>
        <v>0</v>
      </c>
      <c r="J2184" s="7">
        <f t="shared" si="533"/>
        <v>2</v>
      </c>
      <c r="K2184" s="8">
        <f t="shared" si="534"/>
        <v>3</v>
      </c>
      <c r="L2184" s="9">
        <f t="shared" si="535"/>
        <v>5</v>
      </c>
    </row>
    <row r="2185" spans="1:12" x14ac:dyDescent="0.2">
      <c r="A2185" s="39"/>
      <c r="B2185" s="34"/>
      <c r="C2185" s="39" t="s">
        <v>935</v>
      </c>
      <c r="D2185" s="7">
        <v>0</v>
      </c>
      <c r="E2185" s="8">
        <v>0</v>
      </c>
      <c r="F2185" s="17">
        <f t="shared" si="531"/>
        <v>0</v>
      </c>
      <c r="G2185" s="7">
        <v>1</v>
      </c>
      <c r="H2185" s="8">
        <v>0</v>
      </c>
      <c r="I2185" s="17">
        <f t="shared" si="532"/>
        <v>1</v>
      </c>
      <c r="J2185" s="7">
        <f t="shared" si="533"/>
        <v>1</v>
      </c>
      <c r="K2185" s="8">
        <f t="shared" si="534"/>
        <v>0</v>
      </c>
      <c r="L2185" s="9">
        <f t="shared" si="535"/>
        <v>1</v>
      </c>
    </row>
    <row r="2186" spans="1:12" x14ac:dyDescent="0.2">
      <c r="A2186" s="39"/>
      <c r="B2186" s="34"/>
      <c r="C2186" s="66" t="s">
        <v>2</v>
      </c>
      <c r="D2186" s="21">
        <f t="shared" ref="D2186:L2186" si="536">SUM(D2153:D2185)</f>
        <v>22</v>
      </c>
      <c r="E2186" s="22">
        <f t="shared" si="536"/>
        <v>31</v>
      </c>
      <c r="F2186" s="67">
        <f t="shared" si="536"/>
        <v>53</v>
      </c>
      <c r="G2186" s="21">
        <f t="shared" si="536"/>
        <v>60</v>
      </c>
      <c r="H2186" s="22">
        <f t="shared" si="536"/>
        <v>485</v>
      </c>
      <c r="I2186" s="67">
        <f t="shared" si="536"/>
        <v>545</v>
      </c>
      <c r="J2186" s="21">
        <f t="shared" si="536"/>
        <v>82</v>
      </c>
      <c r="K2186" s="22">
        <f t="shared" si="536"/>
        <v>516</v>
      </c>
      <c r="L2186" s="23">
        <f t="shared" si="536"/>
        <v>598</v>
      </c>
    </row>
    <row r="2187" spans="1:12" x14ac:dyDescent="0.2">
      <c r="A2187" s="65" t="s">
        <v>239</v>
      </c>
      <c r="B2187" s="42"/>
      <c r="C2187" s="41"/>
      <c r="D2187" s="44"/>
      <c r="E2187" s="45"/>
      <c r="F2187" s="47"/>
      <c r="G2187" s="44"/>
      <c r="H2187" s="45"/>
      <c r="I2187" s="47"/>
      <c r="J2187" s="44"/>
      <c r="K2187" s="45"/>
      <c r="L2187" s="46"/>
    </row>
    <row r="2188" spans="1:12" x14ac:dyDescent="0.2">
      <c r="A2188" s="39"/>
      <c r="B2188" s="34"/>
      <c r="C2188" s="39" t="s">
        <v>124</v>
      </c>
      <c r="D2188" s="7">
        <v>34</v>
      </c>
      <c r="E2188" s="8">
        <v>24</v>
      </c>
      <c r="F2188" s="17">
        <f t="shared" ref="F2188:F2204" si="537">D2188+E2188</f>
        <v>58</v>
      </c>
      <c r="G2188" s="7">
        <v>54</v>
      </c>
      <c r="H2188" s="8">
        <v>25</v>
      </c>
      <c r="I2188" s="17">
        <f t="shared" ref="I2188:I2204" si="538">G2188+H2188</f>
        <v>79</v>
      </c>
      <c r="J2188" s="7">
        <f t="shared" ref="J2188:J2204" si="539">D2188+G2188</f>
        <v>88</v>
      </c>
      <c r="K2188" s="8">
        <f t="shared" ref="K2188:K2204" si="540">E2188+H2188</f>
        <v>49</v>
      </c>
      <c r="L2188" s="9">
        <f t="shared" ref="L2188:L2204" si="541">J2188+K2188</f>
        <v>137</v>
      </c>
    </row>
    <row r="2189" spans="1:12" x14ac:dyDescent="0.2">
      <c r="A2189" s="39"/>
      <c r="B2189" s="34"/>
      <c r="C2189" s="39" t="s">
        <v>3</v>
      </c>
      <c r="D2189" s="7">
        <v>0</v>
      </c>
      <c r="E2189" s="8">
        <v>0</v>
      </c>
      <c r="F2189" s="17">
        <f t="shared" si="537"/>
        <v>0</v>
      </c>
      <c r="G2189" s="7">
        <v>14</v>
      </c>
      <c r="H2189" s="8">
        <v>3</v>
      </c>
      <c r="I2189" s="17">
        <f t="shared" si="538"/>
        <v>17</v>
      </c>
      <c r="J2189" s="7">
        <f t="shared" si="539"/>
        <v>14</v>
      </c>
      <c r="K2189" s="8">
        <f t="shared" si="540"/>
        <v>3</v>
      </c>
      <c r="L2189" s="9">
        <f t="shared" si="541"/>
        <v>17</v>
      </c>
    </row>
    <row r="2190" spans="1:12" x14ac:dyDescent="0.2">
      <c r="A2190" s="39"/>
      <c r="B2190" s="34"/>
      <c r="C2190" s="39" t="s">
        <v>125</v>
      </c>
      <c r="D2190" s="7">
        <v>0</v>
      </c>
      <c r="E2190" s="8">
        <v>0</v>
      </c>
      <c r="F2190" s="17">
        <f t="shared" si="537"/>
        <v>0</v>
      </c>
      <c r="G2190" s="7">
        <v>2</v>
      </c>
      <c r="H2190" s="8">
        <v>0</v>
      </c>
      <c r="I2190" s="17">
        <f t="shared" si="538"/>
        <v>2</v>
      </c>
      <c r="J2190" s="7">
        <f t="shared" si="539"/>
        <v>2</v>
      </c>
      <c r="K2190" s="8">
        <f t="shared" si="540"/>
        <v>0</v>
      </c>
      <c r="L2190" s="9">
        <f t="shared" si="541"/>
        <v>2</v>
      </c>
    </row>
    <row r="2191" spans="1:12" x14ac:dyDescent="0.2">
      <c r="A2191" s="39"/>
      <c r="B2191" s="34"/>
      <c r="C2191" s="39" t="s">
        <v>126</v>
      </c>
      <c r="D2191" s="7">
        <v>0</v>
      </c>
      <c r="E2191" s="8">
        <v>0</v>
      </c>
      <c r="F2191" s="17">
        <f t="shared" si="537"/>
        <v>0</v>
      </c>
      <c r="G2191" s="7">
        <v>4</v>
      </c>
      <c r="H2191" s="8">
        <v>0</v>
      </c>
      <c r="I2191" s="17">
        <f t="shared" si="538"/>
        <v>4</v>
      </c>
      <c r="J2191" s="7">
        <f t="shared" si="539"/>
        <v>4</v>
      </c>
      <c r="K2191" s="8">
        <f t="shared" si="540"/>
        <v>0</v>
      </c>
      <c r="L2191" s="9">
        <f t="shared" si="541"/>
        <v>4</v>
      </c>
    </row>
    <row r="2192" spans="1:12" x14ac:dyDescent="0.2">
      <c r="A2192" s="39"/>
      <c r="B2192" s="34"/>
      <c r="C2192" s="39" t="s">
        <v>127</v>
      </c>
      <c r="D2192" s="7">
        <v>1</v>
      </c>
      <c r="E2192" s="8">
        <v>0</v>
      </c>
      <c r="F2192" s="17">
        <f t="shared" si="537"/>
        <v>1</v>
      </c>
      <c r="G2192" s="7">
        <v>22</v>
      </c>
      <c r="H2192" s="8">
        <v>4</v>
      </c>
      <c r="I2192" s="17">
        <f t="shared" si="538"/>
        <v>26</v>
      </c>
      <c r="J2192" s="7">
        <f t="shared" si="539"/>
        <v>23</v>
      </c>
      <c r="K2192" s="8">
        <f t="shared" si="540"/>
        <v>4</v>
      </c>
      <c r="L2192" s="9">
        <f t="shared" si="541"/>
        <v>27</v>
      </c>
    </row>
    <row r="2193" spans="1:12" x14ac:dyDescent="0.2">
      <c r="A2193" s="39"/>
      <c r="B2193" s="34"/>
      <c r="C2193" s="39" t="s">
        <v>128</v>
      </c>
      <c r="D2193" s="7">
        <v>0</v>
      </c>
      <c r="E2193" s="8">
        <v>0</v>
      </c>
      <c r="F2193" s="17">
        <f t="shared" si="537"/>
        <v>0</v>
      </c>
      <c r="G2193" s="7">
        <v>32</v>
      </c>
      <c r="H2193" s="8">
        <v>13</v>
      </c>
      <c r="I2193" s="17">
        <f t="shared" si="538"/>
        <v>45</v>
      </c>
      <c r="J2193" s="7">
        <f t="shared" si="539"/>
        <v>32</v>
      </c>
      <c r="K2193" s="8">
        <f t="shared" si="540"/>
        <v>13</v>
      </c>
      <c r="L2193" s="9">
        <f t="shared" si="541"/>
        <v>45</v>
      </c>
    </row>
    <row r="2194" spans="1:12" x14ac:dyDescent="0.2">
      <c r="A2194" s="39"/>
      <c r="B2194" s="34"/>
      <c r="C2194" s="39" t="s">
        <v>931</v>
      </c>
      <c r="D2194" s="7">
        <v>0</v>
      </c>
      <c r="E2194" s="8">
        <v>0</v>
      </c>
      <c r="F2194" s="17">
        <f t="shared" si="537"/>
        <v>0</v>
      </c>
      <c r="G2194" s="7">
        <v>3</v>
      </c>
      <c r="H2194" s="8">
        <v>0</v>
      </c>
      <c r="I2194" s="17">
        <f t="shared" si="538"/>
        <v>3</v>
      </c>
      <c r="J2194" s="7">
        <f t="shared" si="539"/>
        <v>3</v>
      </c>
      <c r="K2194" s="8">
        <f t="shared" si="540"/>
        <v>0</v>
      </c>
      <c r="L2194" s="9">
        <f t="shared" si="541"/>
        <v>3</v>
      </c>
    </row>
    <row r="2195" spans="1:12" x14ac:dyDescent="0.2">
      <c r="A2195" s="39"/>
      <c r="B2195" s="34"/>
      <c r="C2195" s="39" t="s">
        <v>129</v>
      </c>
      <c r="D2195" s="7">
        <v>0</v>
      </c>
      <c r="E2195" s="8">
        <v>0</v>
      </c>
      <c r="F2195" s="17">
        <f t="shared" si="537"/>
        <v>0</v>
      </c>
      <c r="G2195" s="7">
        <v>1</v>
      </c>
      <c r="H2195" s="8">
        <v>0</v>
      </c>
      <c r="I2195" s="17">
        <f t="shared" si="538"/>
        <v>1</v>
      </c>
      <c r="J2195" s="7">
        <f t="shared" si="539"/>
        <v>1</v>
      </c>
      <c r="K2195" s="8">
        <f t="shared" si="540"/>
        <v>0</v>
      </c>
      <c r="L2195" s="9">
        <f t="shared" si="541"/>
        <v>1</v>
      </c>
    </row>
    <row r="2196" spans="1:12" x14ac:dyDescent="0.2">
      <c r="A2196" s="39"/>
      <c r="B2196" s="34"/>
      <c r="C2196" s="39" t="s">
        <v>130</v>
      </c>
      <c r="D2196" s="7">
        <v>2</v>
      </c>
      <c r="E2196" s="8">
        <v>0</v>
      </c>
      <c r="F2196" s="17">
        <f t="shared" si="537"/>
        <v>2</v>
      </c>
      <c r="G2196" s="7">
        <v>2</v>
      </c>
      <c r="H2196" s="8">
        <v>0</v>
      </c>
      <c r="I2196" s="17">
        <f t="shared" si="538"/>
        <v>2</v>
      </c>
      <c r="J2196" s="7">
        <f t="shared" si="539"/>
        <v>4</v>
      </c>
      <c r="K2196" s="8">
        <f t="shared" si="540"/>
        <v>0</v>
      </c>
      <c r="L2196" s="9">
        <f t="shared" si="541"/>
        <v>4</v>
      </c>
    </row>
    <row r="2197" spans="1:12" x14ac:dyDescent="0.2">
      <c r="A2197" s="39"/>
      <c r="B2197" s="34"/>
      <c r="C2197" s="39" t="s">
        <v>131</v>
      </c>
      <c r="D2197" s="7">
        <v>2</v>
      </c>
      <c r="E2197" s="8">
        <v>1</v>
      </c>
      <c r="F2197" s="17">
        <f t="shared" si="537"/>
        <v>3</v>
      </c>
      <c r="G2197" s="7">
        <v>0</v>
      </c>
      <c r="H2197" s="8">
        <v>0</v>
      </c>
      <c r="I2197" s="17">
        <f t="shared" si="538"/>
        <v>0</v>
      </c>
      <c r="J2197" s="7">
        <f t="shared" si="539"/>
        <v>2</v>
      </c>
      <c r="K2197" s="8">
        <f t="shared" si="540"/>
        <v>1</v>
      </c>
      <c r="L2197" s="9">
        <f t="shared" si="541"/>
        <v>3</v>
      </c>
    </row>
    <row r="2198" spans="1:12" x14ac:dyDescent="0.2">
      <c r="A2198" s="39"/>
      <c r="B2198" s="34"/>
      <c r="C2198" s="39" t="s">
        <v>133</v>
      </c>
      <c r="D2198" s="7">
        <v>2</v>
      </c>
      <c r="E2198" s="8">
        <v>1</v>
      </c>
      <c r="F2198" s="17">
        <f t="shared" si="537"/>
        <v>3</v>
      </c>
      <c r="G2198" s="7">
        <v>0</v>
      </c>
      <c r="H2198" s="8">
        <v>0</v>
      </c>
      <c r="I2198" s="17">
        <f t="shared" si="538"/>
        <v>0</v>
      </c>
      <c r="J2198" s="7">
        <f t="shared" si="539"/>
        <v>2</v>
      </c>
      <c r="K2198" s="8">
        <f t="shared" si="540"/>
        <v>1</v>
      </c>
      <c r="L2198" s="9">
        <f t="shared" si="541"/>
        <v>3</v>
      </c>
    </row>
    <row r="2199" spans="1:12" x14ac:dyDescent="0.2">
      <c r="A2199" s="39"/>
      <c r="B2199" s="34"/>
      <c r="C2199" s="39" t="s">
        <v>135</v>
      </c>
      <c r="D2199" s="7">
        <v>6</v>
      </c>
      <c r="E2199" s="8">
        <v>16</v>
      </c>
      <c r="F2199" s="17">
        <f t="shared" si="537"/>
        <v>22</v>
      </c>
      <c r="G2199" s="7">
        <v>4</v>
      </c>
      <c r="H2199" s="8">
        <v>0</v>
      </c>
      <c r="I2199" s="17">
        <f t="shared" si="538"/>
        <v>4</v>
      </c>
      <c r="J2199" s="7">
        <f t="shared" si="539"/>
        <v>10</v>
      </c>
      <c r="K2199" s="8">
        <f t="shared" si="540"/>
        <v>16</v>
      </c>
      <c r="L2199" s="9">
        <f t="shared" si="541"/>
        <v>26</v>
      </c>
    </row>
    <row r="2200" spans="1:12" x14ac:dyDescent="0.2">
      <c r="A2200" s="39"/>
      <c r="B2200" s="34"/>
      <c r="C2200" s="39" t="s">
        <v>136</v>
      </c>
      <c r="D2200" s="7">
        <v>7</v>
      </c>
      <c r="E2200" s="8">
        <v>8</v>
      </c>
      <c r="F2200" s="17">
        <f t="shared" si="537"/>
        <v>15</v>
      </c>
      <c r="G2200" s="7">
        <v>2</v>
      </c>
      <c r="H2200" s="8">
        <v>3</v>
      </c>
      <c r="I2200" s="17">
        <f t="shared" si="538"/>
        <v>5</v>
      </c>
      <c r="J2200" s="7">
        <f t="shared" si="539"/>
        <v>9</v>
      </c>
      <c r="K2200" s="8">
        <f t="shared" si="540"/>
        <v>11</v>
      </c>
      <c r="L2200" s="9">
        <f t="shared" si="541"/>
        <v>20</v>
      </c>
    </row>
    <row r="2201" spans="1:12" x14ac:dyDescent="0.2">
      <c r="A2201" s="39"/>
      <c r="B2201" s="34"/>
      <c r="C2201" s="39" t="s">
        <v>137</v>
      </c>
      <c r="D2201" s="7">
        <v>16</v>
      </c>
      <c r="E2201" s="8">
        <v>7</v>
      </c>
      <c r="F2201" s="17">
        <f t="shared" si="537"/>
        <v>23</v>
      </c>
      <c r="G2201" s="7">
        <v>10</v>
      </c>
      <c r="H2201" s="8">
        <v>1</v>
      </c>
      <c r="I2201" s="17">
        <f t="shared" si="538"/>
        <v>11</v>
      </c>
      <c r="J2201" s="7">
        <f t="shared" si="539"/>
        <v>26</v>
      </c>
      <c r="K2201" s="8">
        <f t="shared" si="540"/>
        <v>8</v>
      </c>
      <c r="L2201" s="9">
        <f t="shared" si="541"/>
        <v>34</v>
      </c>
    </row>
    <row r="2202" spans="1:12" x14ac:dyDescent="0.2">
      <c r="A2202" s="39"/>
      <c r="B2202" s="34"/>
      <c r="C2202" s="39" t="s">
        <v>138</v>
      </c>
      <c r="D2202" s="7">
        <v>5</v>
      </c>
      <c r="E2202" s="8">
        <v>6</v>
      </c>
      <c r="F2202" s="17">
        <f t="shared" si="537"/>
        <v>11</v>
      </c>
      <c r="G2202" s="7">
        <v>4</v>
      </c>
      <c r="H2202" s="8">
        <v>2</v>
      </c>
      <c r="I2202" s="17">
        <f t="shared" si="538"/>
        <v>6</v>
      </c>
      <c r="J2202" s="7">
        <f t="shared" si="539"/>
        <v>9</v>
      </c>
      <c r="K2202" s="8">
        <f t="shared" si="540"/>
        <v>8</v>
      </c>
      <c r="L2202" s="9">
        <f t="shared" si="541"/>
        <v>17</v>
      </c>
    </row>
    <row r="2203" spans="1:12" x14ac:dyDescent="0.2">
      <c r="A2203" s="39"/>
      <c r="B2203" s="34"/>
      <c r="C2203" s="39" t="s">
        <v>139</v>
      </c>
      <c r="D2203" s="7">
        <v>4</v>
      </c>
      <c r="E2203" s="8">
        <v>2</v>
      </c>
      <c r="F2203" s="17">
        <f t="shared" si="537"/>
        <v>6</v>
      </c>
      <c r="G2203" s="7">
        <v>13</v>
      </c>
      <c r="H2203" s="8">
        <v>14</v>
      </c>
      <c r="I2203" s="17">
        <f t="shared" si="538"/>
        <v>27</v>
      </c>
      <c r="J2203" s="7">
        <f t="shared" si="539"/>
        <v>17</v>
      </c>
      <c r="K2203" s="8">
        <f t="shared" si="540"/>
        <v>16</v>
      </c>
      <c r="L2203" s="9">
        <f t="shared" si="541"/>
        <v>33</v>
      </c>
    </row>
    <row r="2204" spans="1:12" ht="12" thickBot="1" x14ac:dyDescent="0.25">
      <c r="A2204" s="52"/>
      <c r="B2204" s="68"/>
      <c r="C2204" s="52" t="s">
        <v>140</v>
      </c>
      <c r="D2204" s="24">
        <v>1</v>
      </c>
      <c r="E2204" s="25">
        <v>0</v>
      </c>
      <c r="F2204" s="69">
        <f t="shared" si="537"/>
        <v>1</v>
      </c>
      <c r="G2204" s="24">
        <v>0</v>
      </c>
      <c r="H2204" s="25">
        <v>0</v>
      </c>
      <c r="I2204" s="69">
        <f t="shared" si="538"/>
        <v>0</v>
      </c>
      <c r="J2204" s="24">
        <f t="shared" si="539"/>
        <v>1</v>
      </c>
      <c r="K2204" s="25">
        <f t="shared" si="540"/>
        <v>0</v>
      </c>
      <c r="L2204" s="26">
        <f t="shared" si="541"/>
        <v>1</v>
      </c>
    </row>
    <row r="2210" spans="1:12" ht="12" x14ac:dyDescent="0.2">
      <c r="A2210" s="85" t="s">
        <v>109</v>
      </c>
      <c r="B2210" s="85"/>
      <c r="C2210" s="85"/>
      <c r="D2210" s="85"/>
      <c r="E2210" s="85"/>
      <c r="F2210" s="85"/>
      <c r="G2210" s="85"/>
      <c r="H2210" s="85"/>
      <c r="I2210" s="85"/>
      <c r="J2210" s="85"/>
      <c r="K2210" s="85"/>
      <c r="L2210" s="85"/>
    </row>
    <row r="2211" spans="1:12" x14ac:dyDescent="0.2">
      <c r="A2211" s="86" t="s">
        <v>116</v>
      </c>
      <c r="B2211" s="86"/>
      <c r="C2211" s="86"/>
      <c r="D2211" s="86"/>
      <c r="E2211" s="86"/>
      <c r="F2211" s="86"/>
      <c r="G2211" s="86"/>
      <c r="H2211" s="86"/>
      <c r="I2211" s="86"/>
      <c r="J2211" s="86"/>
      <c r="K2211" s="86"/>
      <c r="L2211" s="86"/>
    </row>
    <row r="2212" spans="1:12" x14ac:dyDescent="0.2">
      <c r="A2212" s="86" t="s">
        <v>1066</v>
      </c>
      <c r="B2212" s="86"/>
      <c r="C2212" s="86"/>
      <c r="D2212" s="86"/>
      <c r="E2212" s="86"/>
      <c r="F2212" s="86"/>
      <c r="G2212" s="86"/>
      <c r="H2212" s="86"/>
      <c r="I2212" s="86"/>
      <c r="J2212" s="86"/>
      <c r="K2212" s="86"/>
      <c r="L2212" s="86"/>
    </row>
    <row r="2213" spans="1:12" ht="12" thickBot="1" x14ac:dyDescent="0.25"/>
    <row r="2214" spans="1:12" x14ac:dyDescent="0.2">
      <c r="A2214" s="113" t="s">
        <v>41</v>
      </c>
      <c r="B2214" s="149"/>
      <c r="C2214" s="151" t="s">
        <v>43</v>
      </c>
      <c r="D2214" s="117" t="s">
        <v>355</v>
      </c>
      <c r="E2214" s="118"/>
      <c r="F2214" s="119"/>
      <c r="G2214" s="117" t="s">
        <v>42</v>
      </c>
      <c r="H2214" s="118"/>
      <c r="I2214" s="119"/>
      <c r="J2214" s="117" t="s">
        <v>2</v>
      </c>
      <c r="K2214" s="118"/>
      <c r="L2214" s="119"/>
    </row>
    <row r="2215" spans="1:12" ht="12" thickBot="1" x14ac:dyDescent="0.25">
      <c r="A2215" s="115"/>
      <c r="B2215" s="150"/>
      <c r="C2215" s="152"/>
      <c r="D2215" s="153"/>
      <c r="E2215" s="154"/>
      <c r="F2215" s="155"/>
      <c r="G2215" s="153"/>
      <c r="H2215" s="154"/>
      <c r="I2215" s="155"/>
      <c r="J2215" s="153"/>
      <c r="K2215" s="154"/>
      <c r="L2215" s="155"/>
    </row>
    <row r="2216" spans="1:12" x14ac:dyDescent="0.2">
      <c r="A2216" s="115"/>
      <c r="B2216" s="150"/>
      <c r="C2216" s="152"/>
      <c r="D2216" s="161" t="s">
        <v>44</v>
      </c>
      <c r="E2216" s="157" t="s">
        <v>45</v>
      </c>
      <c r="F2216" s="159" t="s">
        <v>2</v>
      </c>
      <c r="G2216" s="161" t="s">
        <v>44</v>
      </c>
      <c r="H2216" s="157" t="s">
        <v>45</v>
      </c>
      <c r="I2216" s="159" t="s">
        <v>2</v>
      </c>
      <c r="J2216" s="156" t="s">
        <v>44</v>
      </c>
      <c r="K2216" s="157" t="s">
        <v>45</v>
      </c>
      <c r="L2216" s="159" t="s">
        <v>2</v>
      </c>
    </row>
    <row r="2217" spans="1:12" ht="12" thickBot="1" x14ac:dyDescent="0.25">
      <c r="A2217" s="115"/>
      <c r="B2217" s="150"/>
      <c r="C2217" s="152"/>
      <c r="D2217" s="162"/>
      <c r="E2217" s="158"/>
      <c r="F2217" s="160"/>
      <c r="G2217" s="162"/>
      <c r="H2217" s="158"/>
      <c r="I2217" s="160"/>
      <c r="J2217" s="136"/>
      <c r="K2217" s="158"/>
      <c r="L2217" s="160"/>
    </row>
    <row r="2218" spans="1:12" x14ac:dyDescent="0.2">
      <c r="A2218" s="35"/>
      <c r="B2218" s="36"/>
      <c r="C2218" s="35" t="s">
        <v>141</v>
      </c>
      <c r="D2218" s="3">
        <v>0</v>
      </c>
      <c r="E2218" s="4">
        <v>0</v>
      </c>
      <c r="F2218" s="18">
        <f t="shared" ref="F2218:F2229" si="542">D2218+E2218</f>
        <v>0</v>
      </c>
      <c r="G2218" s="3">
        <v>1</v>
      </c>
      <c r="H2218" s="4">
        <v>1</v>
      </c>
      <c r="I2218" s="18">
        <f t="shared" ref="I2218:I2229" si="543">G2218+H2218</f>
        <v>2</v>
      </c>
      <c r="J2218" s="3">
        <f t="shared" ref="J2218:J2229" si="544">D2218+G2218</f>
        <v>1</v>
      </c>
      <c r="K2218" s="4">
        <f t="shared" ref="K2218:K2229" si="545">E2218+H2218</f>
        <v>1</v>
      </c>
      <c r="L2218" s="5">
        <f t="shared" ref="L2218:L2229" si="546">J2218+K2218</f>
        <v>2</v>
      </c>
    </row>
    <row r="2219" spans="1:12" x14ac:dyDescent="0.2">
      <c r="A2219" s="39"/>
      <c r="B2219" s="34"/>
      <c r="C2219" s="39" t="s">
        <v>142</v>
      </c>
      <c r="D2219" s="7">
        <v>0</v>
      </c>
      <c r="E2219" s="8">
        <v>2</v>
      </c>
      <c r="F2219" s="17">
        <f t="shared" si="542"/>
        <v>2</v>
      </c>
      <c r="G2219" s="7">
        <v>1</v>
      </c>
      <c r="H2219" s="8">
        <v>0</v>
      </c>
      <c r="I2219" s="17">
        <f t="shared" si="543"/>
        <v>1</v>
      </c>
      <c r="J2219" s="7">
        <f t="shared" si="544"/>
        <v>1</v>
      </c>
      <c r="K2219" s="8">
        <f t="shared" si="545"/>
        <v>2</v>
      </c>
      <c r="L2219" s="9">
        <f t="shared" si="546"/>
        <v>3</v>
      </c>
    </row>
    <row r="2220" spans="1:12" x14ac:dyDescent="0.2">
      <c r="A2220" s="39"/>
      <c r="B2220" s="34"/>
      <c r="C2220" s="39" t="s">
        <v>143</v>
      </c>
      <c r="D2220" s="7">
        <v>1</v>
      </c>
      <c r="E2220" s="8">
        <v>0</v>
      </c>
      <c r="F2220" s="17">
        <f t="shared" si="542"/>
        <v>1</v>
      </c>
      <c r="G2220" s="7">
        <v>0</v>
      </c>
      <c r="H2220" s="8">
        <v>0</v>
      </c>
      <c r="I2220" s="17">
        <f t="shared" si="543"/>
        <v>0</v>
      </c>
      <c r="J2220" s="7">
        <f t="shared" si="544"/>
        <v>1</v>
      </c>
      <c r="K2220" s="8">
        <f t="shared" si="545"/>
        <v>0</v>
      </c>
      <c r="L2220" s="9">
        <f t="shared" si="546"/>
        <v>1</v>
      </c>
    </row>
    <row r="2221" spans="1:12" x14ac:dyDescent="0.2">
      <c r="A2221" s="39"/>
      <c r="B2221" s="34"/>
      <c r="C2221" s="39" t="s">
        <v>144</v>
      </c>
      <c r="D2221" s="7">
        <v>3</v>
      </c>
      <c r="E2221" s="8">
        <v>8</v>
      </c>
      <c r="F2221" s="17">
        <f t="shared" si="542"/>
        <v>11</v>
      </c>
      <c r="G2221" s="7">
        <v>1</v>
      </c>
      <c r="H2221" s="8">
        <v>0</v>
      </c>
      <c r="I2221" s="17">
        <f t="shared" si="543"/>
        <v>1</v>
      </c>
      <c r="J2221" s="7">
        <f t="shared" si="544"/>
        <v>4</v>
      </c>
      <c r="K2221" s="8">
        <f t="shared" si="545"/>
        <v>8</v>
      </c>
      <c r="L2221" s="9">
        <f t="shared" si="546"/>
        <v>12</v>
      </c>
    </row>
    <row r="2222" spans="1:12" x14ac:dyDescent="0.2">
      <c r="A2222" s="39"/>
      <c r="B2222" s="34"/>
      <c r="C2222" s="39" t="s">
        <v>145</v>
      </c>
      <c r="D2222" s="7">
        <v>1</v>
      </c>
      <c r="E2222" s="8">
        <v>1</v>
      </c>
      <c r="F2222" s="17">
        <f t="shared" si="542"/>
        <v>2</v>
      </c>
      <c r="G2222" s="7">
        <v>0</v>
      </c>
      <c r="H2222" s="8">
        <v>0</v>
      </c>
      <c r="I2222" s="17">
        <f t="shared" si="543"/>
        <v>0</v>
      </c>
      <c r="J2222" s="7">
        <f t="shared" si="544"/>
        <v>1</v>
      </c>
      <c r="K2222" s="8">
        <f t="shared" si="545"/>
        <v>1</v>
      </c>
      <c r="L2222" s="9">
        <f t="shared" si="546"/>
        <v>2</v>
      </c>
    </row>
    <row r="2223" spans="1:12" x14ac:dyDescent="0.2">
      <c r="A2223" s="39"/>
      <c r="B2223" s="34"/>
      <c r="C2223" s="39" t="s">
        <v>146</v>
      </c>
      <c r="D2223" s="7">
        <v>1</v>
      </c>
      <c r="E2223" s="8">
        <v>1</v>
      </c>
      <c r="F2223" s="17">
        <f t="shared" si="542"/>
        <v>2</v>
      </c>
      <c r="G2223" s="7">
        <v>1</v>
      </c>
      <c r="H2223" s="8">
        <v>0</v>
      </c>
      <c r="I2223" s="17">
        <f t="shared" si="543"/>
        <v>1</v>
      </c>
      <c r="J2223" s="7">
        <f t="shared" si="544"/>
        <v>2</v>
      </c>
      <c r="K2223" s="8">
        <f t="shared" si="545"/>
        <v>1</v>
      </c>
      <c r="L2223" s="9">
        <f t="shared" si="546"/>
        <v>3</v>
      </c>
    </row>
    <row r="2224" spans="1:12" x14ac:dyDescent="0.2">
      <c r="A2224" s="39"/>
      <c r="B2224" s="34"/>
      <c r="C2224" s="39" t="s">
        <v>147</v>
      </c>
      <c r="D2224" s="7">
        <v>6</v>
      </c>
      <c r="E2224" s="8">
        <v>5</v>
      </c>
      <c r="F2224" s="17">
        <f t="shared" si="542"/>
        <v>11</v>
      </c>
      <c r="G2224" s="7">
        <v>0</v>
      </c>
      <c r="H2224" s="8">
        <v>0</v>
      </c>
      <c r="I2224" s="17">
        <f t="shared" si="543"/>
        <v>0</v>
      </c>
      <c r="J2224" s="7">
        <f t="shared" si="544"/>
        <v>6</v>
      </c>
      <c r="K2224" s="8">
        <f t="shared" si="545"/>
        <v>5</v>
      </c>
      <c r="L2224" s="9">
        <f t="shared" si="546"/>
        <v>11</v>
      </c>
    </row>
    <row r="2225" spans="1:12" x14ac:dyDescent="0.2">
      <c r="A2225" s="39"/>
      <c r="B2225" s="34"/>
      <c r="C2225" s="39" t="s">
        <v>148</v>
      </c>
      <c r="D2225" s="7">
        <v>6</v>
      </c>
      <c r="E2225" s="8">
        <v>3</v>
      </c>
      <c r="F2225" s="17">
        <f t="shared" si="542"/>
        <v>9</v>
      </c>
      <c r="G2225" s="7">
        <v>0</v>
      </c>
      <c r="H2225" s="8">
        <v>0</v>
      </c>
      <c r="I2225" s="17">
        <f t="shared" si="543"/>
        <v>0</v>
      </c>
      <c r="J2225" s="7">
        <f t="shared" si="544"/>
        <v>6</v>
      </c>
      <c r="K2225" s="8">
        <f t="shared" si="545"/>
        <v>3</v>
      </c>
      <c r="L2225" s="9">
        <f t="shared" si="546"/>
        <v>9</v>
      </c>
    </row>
    <row r="2226" spans="1:12" x14ac:dyDescent="0.2">
      <c r="A2226" s="39"/>
      <c r="B2226" s="34"/>
      <c r="C2226" s="39" t="s">
        <v>149</v>
      </c>
      <c r="D2226" s="7">
        <v>0</v>
      </c>
      <c r="E2226" s="8">
        <v>1</v>
      </c>
      <c r="F2226" s="17">
        <f t="shared" si="542"/>
        <v>1</v>
      </c>
      <c r="G2226" s="7">
        <v>0</v>
      </c>
      <c r="H2226" s="8">
        <v>0</v>
      </c>
      <c r="I2226" s="17">
        <f t="shared" si="543"/>
        <v>0</v>
      </c>
      <c r="J2226" s="7">
        <f t="shared" si="544"/>
        <v>0</v>
      </c>
      <c r="K2226" s="8">
        <f t="shared" si="545"/>
        <v>1</v>
      </c>
      <c r="L2226" s="9">
        <f t="shared" si="546"/>
        <v>1</v>
      </c>
    </row>
    <row r="2227" spans="1:12" x14ac:dyDescent="0.2">
      <c r="A2227" s="39"/>
      <c r="B2227" s="34"/>
      <c r="C2227" s="39" t="s">
        <v>150</v>
      </c>
      <c r="D2227" s="7">
        <v>14</v>
      </c>
      <c r="E2227" s="8">
        <v>6</v>
      </c>
      <c r="F2227" s="17">
        <f t="shared" si="542"/>
        <v>20</v>
      </c>
      <c r="G2227" s="7">
        <v>0</v>
      </c>
      <c r="H2227" s="8">
        <v>2</v>
      </c>
      <c r="I2227" s="17">
        <f t="shared" si="543"/>
        <v>2</v>
      </c>
      <c r="J2227" s="7">
        <f t="shared" si="544"/>
        <v>14</v>
      </c>
      <c r="K2227" s="8">
        <f t="shared" si="545"/>
        <v>8</v>
      </c>
      <c r="L2227" s="9">
        <f t="shared" si="546"/>
        <v>22</v>
      </c>
    </row>
    <row r="2228" spans="1:12" x14ac:dyDescent="0.2">
      <c r="A2228" s="39"/>
      <c r="B2228" s="34"/>
      <c r="C2228" s="39" t="s">
        <v>934</v>
      </c>
      <c r="D2228" s="7">
        <v>0</v>
      </c>
      <c r="E2228" s="8">
        <v>0</v>
      </c>
      <c r="F2228" s="17">
        <f t="shared" si="542"/>
        <v>0</v>
      </c>
      <c r="G2228" s="7">
        <v>1</v>
      </c>
      <c r="H2228" s="8">
        <v>1</v>
      </c>
      <c r="I2228" s="17">
        <f t="shared" si="543"/>
        <v>2</v>
      </c>
      <c r="J2228" s="7">
        <f t="shared" si="544"/>
        <v>1</v>
      </c>
      <c r="K2228" s="8">
        <f t="shared" si="545"/>
        <v>1</v>
      </c>
      <c r="L2228" s="9">
        <f t="shared" si="546"/>
        <v>2</v>
      </c>
    </row>
    <row r="2229" spans="1:12" x14ac:dyDescent="0.2">
      <c r="A2229" s="39"/>
      <c r="B2229" s="34"/>
      <c r="C2229" s="39" t="s">
        <v>935</v>
      </c>
      <c r="D2229" s="7">
        <v>0</v>
      </c>
      <c r="E2229" s="8">
        <v>0</v>
      </c>
      <c r="F2229" s="17">
        <f t="shared" si="542"/>
        <v>0</v>
      </c>
      <c r="G2229" s="7">
        <v>2</v>
      </c>
      <c r="H2229" s="8">
        <v>1</v>
      </c>
      <c r="I2229" s="17">
        <f t="shared" si="543"/>
        <v>3</v>
      </c>
      <c r="J2229" s="7">
        <f t="shared" si="544"/>
        <v>2</v>
      </c>
      <c r="K2229" s="8">
        <f t="shared" si="545"/>
        <v>1</v>
      </c>
      <c r="L2229" s="9">
        <f t="shared" si="546"/>
        <v>3</v>
      </c>
    </row>
    <row r="2230" spans="1:12" x14ac:dyDescent="0.2">
      <c r="A2230" s="39"/>
      <c r="B2230" s="34"/>
      <c r="C2230" s="66" t="s">
        <v>2</v>
      </c>
      <c r="D2230" s="21">
        <f t="shared" ref="D2230:L2230" si="547">SUM(D2187:D2229)</f>
        <v>112</v>
      </c>
      <c r="E2230" s="22">
        <f t="shared" si="547"/>
        <v>92</v>
      </c>
      <c r="F2230" s="67">
        <f t="shared" si="547"/>
        <v>204</v>
      </c>
      <c r="G2230" s="21">
        <f t="shared" si="547"/>
        <v>174</v>
      </c>
      <c r="H2230" s="22">
        <f t="shared" si="547"/>
        <v>70</v>
      </c>
      <c r="I2230" s="67">
        <f t="shared" si="547"/>
        <v>244</v>
      </c>
      <c r="J2230" s="21">
        <f t="shared" si="547"/>
        <v>286</v>
      </c>
      <c r="K2230" s="22">
        <f t="shared" si="547"/>
        <v>162</v>
      </c>
      <c r="L2230" s="23">
        <f t="shared" si="547"/>
        <v>448</v>
      </c>
    </row>
    <row r="2231" spans="1:12" x14ac:dyDescent="0.2">
      <c r="A2231" s="65" t="s">
        <v>240</v>
      </c>
      <c r="B2231" s="42"/>
      <c r="C2231" s="41"/>
      <c r="D2231" s="44"/>
      <c r="E2231" s="45"/>
      <c r="F2231" s="47"/>
      <c r="G2231" s="44"/>
      <c r="H2231" s="45"/>
      <c r="I2231" s="47"/>
      <c r="J2231" s="44"/>
      <c r="K2231" s="45"/>
      <c r="L2231" s="46"/>
    </row>
    <row r="2232" spans="1:12" x14ac:dyDescent="0.2">
      <c r="A2232" s="39"/>
      <c r="B2232" s="34"/>
      <c r="C2232" s="39" t="s">
        <v>124</v>
      </c>
      <c r="D2232" s="7">
        <v>18</v>
      </c>
      <c r="E2232" s="8">
        <v>28</v>
      </c>
      <c r="F2232" s="17">
        <f t="shared" ref="F2232:F2249" si="548">D2232+E2232</f>
        <v>46</v>
      </c>
      <c r="G2232" s="7">
        <v>10</v>
      </c>
      <c r="H2232" s="8">
        <v>21</v>
      </c>
      <c r="I2232" s="17">
        <f t="shared" ref="I2232:I2249" si="549">G2232+H2232</f>
        <v>31</v>
      </c>
      <c r="J2232" s="7">
        <f t="shared" ref="J2232:J2249" si="550">D2232+G2232</f>
        <v>28</v>
      </c>
      <c r="K2232" s="8">
        <f t="shared" ref="K2232:K2249" si="551">E2232+H2232</f>
        <v>49</v>
      </c>
      <c r="L2232" s="9">
        <f t="shared" ref="L2232:L2249" si="552">J2232+K2232</f>
        <v>77</v>
      </c>
    </row>
    <row r="2233" spans="1:12" x14ac:dyDescent="0.2">
      <c r="A2233" s="39"/>
      <c r="B2233" s="34"/>
      <c r="C2233" s="39" t="s">
        <v>3</v>
      </c>
      <c r="D2233" s="7">
        <v>0</v>
      </c>
      <c r="E2233" s="8">
        <v>0</v>
      </c>
      <c r="F2233" s="17">
        <f t="shared" si="548"/>
        <v>0</v>
      </c>
      <c r="G2233" s="7">
        <v>2</v>
      </c>
      <c r="H2233" s="8">
        <v>0</v>
      </c>
      <c r="I2233" s="17">
        <f t="shared" si="549"/>
        <v>2</v>
      </c>
      <c r="J2233" s="7">
        <f t="shared" si="550"/>
        <v>2</v>
      </c>
      <c r="K2233" s="8">
        <f t="shared" si="551"/>
        <v>0</v>
      </c>
      <c r="L2233" s="9">
        <f t="shared" si="552"/>
        <v>2</v>
      </c>
    </row>
    <row r="2234" spans="1:12" x14ac:dyDescent="0.2">
      <c r="A2234" s="39"/>
      <c r="B2234" s="34"/>
      <c r="C2234" s="39" t="s">
        <v>125</v>
      </c>
      <c r="D2234" s="7">
        <v>0</v>
      </c>
      <c r="E2234" s="8">
        <v>0</v>
      </c>
      <c r="F2234" s="17">
        <f t="shared" si="548"/>
        <v>0</v>
      </c>
      <c r="G2234" s="7">
        <v>4</v>
      </c>
      <c r="H2234" s="8">
        <v>0</v>
      </c>
      <c r="I2234" s="17">
        <f t="shared" si="549"/>
        <v>4</v>
      </c>
      <c r="J2234" s="7">
        <f t="shared" si="550"/>
        <v>4</v>
      </c>
      <c r="K2234" s="8">
        <f t="shared" si="551"/>
        <v>0</v>
      </c>
      <c r="L2234" s="9">
        <f t="shared" si="552"/>
        <v>4</v>
      </c>
    </row>
    <row r="2235" spans="1:12" x14ac:dyDescent="0.2">
      <c r="A2235" s="39"/>
      <c r="B2235" s="34"/>
      <c r="C2235" s="39" t="s">
        <v>127</v>
      </c>
      <c r="D2235" s="7">
        <v>0</v>
      </c>
      <c r="E2235" s="8">
        <v>0</v>
      </c>
      <c r="F2235" s="17">
        <f t="shared" si="548"/>
        <v>0</v>
      </c>
      <c r="G2235" s="7">
        <v>0</v>
      </c>
      <c r="H2235" s="8">
        <v>9</v>
      </c>
      <c r="I2235" s="17">
        <f t="shared" si="549"/>
        <v>9</v>
      </c>
      <c r="J2235" s="7">
        <f t="shared" si="550"/>
        <v>0</v>
      </c>
      <c r="K2235" s="8">
        <f t="shared" si="551"/>
        <v>9</v>
      </c>
      <c r="L2235" s="9">
        <f t="shared" si="552"/>
        <v>9</v>
      </c>
    </row>
    <row r="2236" spans="1:12" x14ac:dyDescent="0.2">
      <c r="A2236" s="39"/>
      <c r="B2236" s="34"/>
      <c r="C2236" s="39" t="s">
        <v>128</v>
      </c>
      <c r="D2236" s="7">
        <v>0</v>
      </c>
      <c r="E2236" s="8">
        <v>0</v>
      </c>
      <c r="F2236" s="17">
        <f t="shared" si="548"/>
        <v>0</v>
      </c>
      <c r="G2236" s="7">
        <v>4</v>
      </c>
      <c r="H2236" s="8">
        <v>1</v>
      </c>
      <c r="I2236" s="17">
        <f t="shared" si="549"/>
        <v>5</v>
      </c>
      <c r="J2236" s="7">
        <f t="shared" si="550"/>
        <v>4</v>
      </c>
      <c r="K2236" s="8">
        <f t="shared" si="551"/>
        <v>1</v>
      </c>
      <c r="L2236" s="9">
        <f t="shared" si="552"/>
        <v>5</v>
      </c>
    </row>
    <row r="2237" spans="1:12" x14ac:dyDescent="0.2">
      <c r="A2237" s="39"/>
      <c r="B2237" s="34"/>
      <c r="C2237" s="39" t="s">
        <v>131</v>
      </c>
      <c r="D2237" s="7">
        <v>1</v>
      </c>
      <c r="E2237" s="8">
        <v>0</v>
      </c>
      <c r="F2237" s="17">
        <f t="shared" si="548"/>
        <v>1</v>
      </c>
      <c r="G2237" s="7">
        <v>0</v>
      </c>
      <c r="H2237" s="8">
        <v>0</v>
      </c>
      <c r="I2237" s="17">
        <f t="shared" si="549"/>
        <v>0</v>
      </c>
      <c r="J2237" s="7">
        <f t="shared" si="550"/>
        <v>1</v>
      </c>
      <c r="K2237" s="8">
        <f t="shared" si="551"/>
        <v>0</v>
      </c>
      <c r="L2237" s="9">
        <f t="shared" si="552"/>
        <v>1</v>
      </c>
    </row>
    <row r="2238" spans="1:12" x14ac:dyDescent="0.2">
      <c r="A2238" s="39"/>
      <c r="B2238" s="34"/>
      <c r="C2238" s="39" t="s">
        <v>692</v>
      </c>
      <c r="D2238" s="7">
        <v>0</v>
      </c>
      <c r="E2238" s="8">
        <v>0</v>
      </c>
      <c r="F2238" s="17">
        <f t="shared" si="548"/>
        <v>0</v>
      </c>
      <c r="G2238" s="7">
        <v>1</v>
      </c>
      <c r="H2238" s="8">
        <v>0</v>
      </c>
      <c r="I2238" s="17">
        <f t="shared" si="549"/>
        <v>1</v>
      </c>
      <c r="J2238" s="7">
        <f t="shared" si="550"/>
        <v>1</v>
      </c>
      <c r="K2238" s="8">
        <f t="shared" si="551"/>
        <v>0</v>
      </c>
      <c r="L2238" s="9">
        <f t="shared" si="552"/>
        <v>1</v>
      </c>
    </row>
    <row r="2239" spans="1:12" x14ac:dyDescent="0.2">
      <c r="A2239" s="39"/>
      <c r="B2239" s="34"/>
      <c r="C2239" s="39" t="s">
        <v>135</v>
      </c>
      <c r="D2239" s="7">
        <v>3</v>
      </c>
      <c r="E2239" s="8">
        <v>0</v>
      </c>
      <c r="F2239" s="17">
        <f t="shared" si="548"/>
        <v>3</v>
      </c>
      <c r="G2239" s="7">
        <v>0</v>
      </c>
      <c r="H2239" s="8">
        <v>0</v>
      </c>
      <c r="I2239" s="17">
        <f t="shared" si="549"/>
        <v>0</v>
      </c>
      <c r="J2239" s="7">
        <f t="shared" si="550"/>
        <v>3</v>
      </c>
      <c r="K2239" s="8">
        <f t="shared" si="551"/>
        <v>0</v>
      </c>
      <c r="L2239" s="9">
        <f t="shared" si="552"/>
        <v>3</v>
      </c>
    </row>
    <row r="2240" spans="1:12" x14ac:dyDescent="0.2">
      <c r="A2240" s="39"/>
      <c r="B2240" s="34"/>
      <c r="C2240" s="39" t="s">
        <v>136</v>
      </c>
      <c r="D2240" s="7">
        <v>2</v>
      </c>
      <c r="E2240" s="8">
        <v>0</v>
      </c>
      <c r="F2240" s="17">
        <f t="shared" si="548"/>
        <v>2</v>
      </c>
      <c r="G2240" s="7">
        <v>0</v>
      </c>
      <c r="H2240" s="8">
        <v>0</v>
      </c>
      <c r="I2240" s="17">
        <f t="shared" si="549"/>
        <v>0</v>
      </c>
      <c r="J2240" s="7">
        <f t="shared" si="550"/>
        <v>2</v>
      </c>
      <c r="K2240" s="8">
        <f t="shared" si="551"/>
        <v>0</v>
      </c>
      <c r="L2240" s="9">
        <f t="shared" si="552"/>
        <v>2</v>
      </c>
    </row>
    <row r="2241" spans="1:12" x14ac:dyDescent="0.2">
      <c r="A2241" s="39"/>
      <c r="B2241" s="34"/>
      <c r="C2241" s="39" t="s">
        <v>137</v>
      </c>
      <c r="D2241" s="7">
        <v>0</v>
      </c>
      <c r="E2241" s="8">
        <v>0</v>
      </c>
      <c r="F2241" s="17">
        <f t="shared" si="548"/>
        <v>0</v>
      </c>
      <c r="G2241" s="7">
        <v>1</v>
      </c>
      <c r="H2241" s="8">
        <v>1</v>
      </c>
      <c r="I2241" s="17">
        <f t="shared" si="549"/>
        <v>2</v>
      </c>
      <c r="J2241" s="7">
        <f t="shared" si="550"/>
        <v>1</v>
      </c>
      <c r="K2241" s="8">
        <f t="shared" si="551"/>
        <v>1</v>
      </c>
      <c r="L2241" s="9">
        <f t="shared" si="552"/>
        <v>2</v>
      </c>
    </row>
    <row r="2242" spans="1:12" x14ac:dyDescent="0.2">
      <c r="A2242" s="39"/>
      <c r="B2242" s="34"/>
      <c r="C2242" s="39" t="s">
        <v>138</v>
      </c>
      <c r="D2242" s="7">
        <v>3</v>
      </c>
      <c r="E2242" s="8">
        <v>0</v>
      </c>
      <c r="F2242" s="17">
        <f t="shared" si="548"/>
        <v>3</v>
      </c>
      <c r="G2242" s="7">
        <v>1</v>
      </c>
      <c r="H2242" s="8">
        <v>0</v>
      </c>
      <c r="I2242" s="17">
        <f t="shared" si="549"/>
        <v>1</v>
      </c>
      <c r="J2242" s="7">
        <f t="shared" si="550"/>
        <v>4</v>
      </c>
      <c r="K2242" s="8">
        <f t="shared" si="551"/>
        <v>0</v>
      </c>
      <c r="L2242" s="9">
        <f t="shared" si="552"/>
        <v>4</v>
      </c>
    </row>
    <row r="2243" spans="1:12" x14ac:dyDescent="0.2">
      <c r="A2243" s="39"/>
      <c r="B2243" s="34"/>
      <c r="C2243" s="39" t="s">
        <v>139</v>
      </c>
      <c r="D2243" s="7">
        <v>0</v>
      </c>
      <c r="E2243" s="8">
        <v>0</v>
      </c>
      <c r="F2243" s="17">
        <f t="shared" si="548"/>
        <v>0</v>
      </c>
      <c r="G2243" s="7">
        <v>1</v>
      </c>
      <c r="H2243" s="8">
        <v>1</v>
      </c>
      <c r="I2243" s="17">
        <f t="shared" si="549"/>
        <v>2</v>
      </c>
      <c r="J2243" s="7">
        <f t="shared" si="550"/>
        <v>1</v>
      </c>
      <c r="K2243" s="8">
        <f t="shared" si="551"/>
        <v>1</v>
      </c>
      <c r="L2243" s="9">
        <f t="shared" si="552"/>
        <v>2</v>
      </c>
    </row>
    <row r="2244" spans="1:12" x14ac:dyDescent="0.2">
      <c r="A2244" s="39"/>
      <c r="B2244" s="34"/>
      <c r="C2244" s="39" t="s">
        <v>142</v>
      </c>
      <c r="D2244" s="7">
        <v>1</v>
      </c>
      <c r="E2244" s="8">
        <v>0</v>
      </c>
      <c r="F2244" s="17">
        <f t="shared" si="548"/>
        <v>1</v>
      </c>
      <c r="G2244" s="7">
        <v>0</v>
      </c>
      <c r="H2244" s="8">
        <v>0</v>
      </c>
      <c r="I2244" s="17">
        <f t="shared" si="549"/>
        <v>0</v>
      </c>
      <c r="J2244" s="7">
        <f t="shared" si="550"/>
        <v>1</v>
      </c>
      <c r="K2244" s="8">
        <f t="shared" si="551"/>
        <v>0</v>
      </c>
      <c r="L2244" s="9">
        <f t="shared" si="552"/>
        <v>1</v>
      </c>
    </row>
    <row r="2245" spans="1:12" x14ac:dyDescent="0.2">
      <c r="A2245" s="39"/>
      <c r="B2245" s="34"/>
      <c r="C2245" s="39" t="s">
        <v>143</v>
      </c>
      <c r="D2245" s="7">
        <v>1</v>
      </c>
      <c r="E2245" s="8">
        <v>0</v>
      </c>
      <c r="F2245" s="17">
        <f t="shared" si="548"/>
        <v>1</v>
      </c>
      <c r="G2245" s="7">
        <v>0</v>
      </c>
      <c r="H2245" s="8">
        <v>0</v>
      </c>
      <c r="I2245" s="17">
        <f t="shared" si="549"/>
        <v>0</v>
      </c>
      <c r="J2245" s="7">
        <f t="shared" si="550"/>
        <v>1</v>
      </c>
      <c r="K2245" s="8">
        <f t="shared" si="551"/>
        <v>0</v>
      </c>
      <c r="L2245" s="9">
        <f t="shared" si="552"/>
        <v>1</v>
      </c>
    </row>
    <row r="2246" spans="1:12" x14ac:dyDescent="0.2">
      <c r="A2246" s="39"/>
      <c r="B2246" s="34"/>
      <c r="C2246" s="39" t="s">
        <v>148</v>
      </c>
      <c r="D2246" s="7">
        <v>1</v>
      </c>
      <c r="E2246" s="8">
        <v>0</v>
      </c>
      <c r="F2246" s="17">
        <f t="shared" si="548"/>
        <v>1</v>
      </c>
      <c r="G2246" s="7">
        <v>0</v>
      </c>
      <c r="H2246" s="8">
        <v>0</v>
      </c>
      <c r="I2246" s="17">
        <f t="shared" si="549"/>
        <v>0</v>
      </c>
      <c r="J2246" s="7">
        <f t="shared" si="550"/>
        <v>1</v>
      </c>
      <c r="K2246" s="8">
        <f t="shared" si="551"/>
        <v>0</v>
      </c>
      <c r="L2246" s="9">
        <f t="shared" si="552"/>
        <v>1</v>
      </c>
    </row>
    <row r="2247" spans="1:12" x14ac:dyDescent="0.2">
      <c r="A2247" s="39"/>
      <c r="B2247" s="34"/>
      <c r="C2247" s="39" t="s">
        <v>149</v>
      </c>
      <c r="D2247" s="7">
        <v>1</v>
      </c>
      <c r="E2247" s="8">
        <v>0</v>
      </c>
      <c r="F2247" s="17">
        <f t="shared" si="548"/>
        <v>1</v>
      </c>
      <c r="G2247" s="7">
        <v>0</v>
      </c>
      <c r="H2247" s="8">
        <v>0</v>
      </c>
      <c r="I2247" s="17">
        <f t="shared" si="549"/>
        <v>0</v>
      </c>
      <c r="J2247" s="7">
        <f t="shared" si="550"/>
        <v>1</v>
      </c>
      <c r="K2247" s="8">
        <f t="shared" si="551"/>
        <v>0</v>
      </c>
      <c r="L2247" s="9">
        <f t="shared" si="552"/>
        <v>1</v>
      </c>
    </row>
    <row r="2248" spans="1:12" x14ac:dyDescent="0.2">
      <c r="A2248" s="39"/>
      <c r="B2248" s="34"/>
      <c r="C2248" s="39" t="s">
        <v>150</v>
      </c>
      <c r="D2248" s="7">
        <v>2</v>
      </c>
      <c r="E2248" s="8">
        <v>2</v>
      </c>
      <c r="F2248" s="17">
        <f t="shared" si="548"/>
        <v>4</v>
      </c>
      <c r="G2248" s="7">
        <v>0</v>
      </c>
      <c r="H2248" s="8">
        <v>1</v>
      </c>
      <c r="I2248" s="17">
        <f t="shared" si="549"/>
        <v>1</v>
      </c>
      <c r="J2248" s="7">
        <f t="shared" si="550"/>
        <v>2</v>
      </c>
      <c r="K2248" s="8">
        <f t="shared" si="551"/>
        <v>3</v>
      </c>
      <c r="L2248" s="9">
        <f t="shared" si="552"/>
        <v>5</v>
      </c>
    </row>
    <row r="2249" spans="1:12" x14ac:dyDescent="0.2">
      <c r="A2249" s="39"/>
      <c r="B2249" s="34"/>
      <c r="C2249" s="39" t="s">
        <v>934</v>
      </c>
      <c r="D2249" s="7">
        <v>0</v>
      </c>
      <c r="E2249" s="8">
        <v>0</v>
      </c>
      <c r="F2249" s="17">
        <f t="shared" si="548"/>
        <v>0</v>
      </c>
      <c r="G2249" s="7">
        <v>1</v>
      </c>
      <c r="H2249" s="8">
        <v>0</v>
      </c>
      <c r="I2249" s="17">
        <f t="shared" si="549"/>
        <v>1</v>
      </c>
      <c r="J2249" s="7">
        <f t="shared" si="550"/>
        <v>1</v>
      </c>
      <c r="K2249" s="8">
        <f t="shared" si="551"/>
        <v>0</v>
      </c>
      <c r="L2249" s="9">
        <f t="shared" si="552"/>
        <v>1</v>
      </c>
    </row>
    <row r="2250" spans="1:12" x14ac:dyDescent="0.2">
      <c r="A2250" s="39"/>
      <c r="B2250" s="34"/>
      <c r="C2250" s="66" t="s">
        <v>2</v>
      </c>
      <c r="D2250" s="21">
        <f t="shared" ref="D2250:L2250" si="553">SUM(D2231:D2249)</f>
        <v>33</v>
      </c>
      <c r="E2250" s="22">
        <f t="shared" si="553"/>
        <v>30</v>
      </c>
      <c r="F2250" s="67">
        <f t="shared" si="553"/>
        <v>63</v>
      </c>
      <c r="G2250" s="21">
        <f t="shared" si="553"/>
        <v>25</v>
      </c>
      <c r="H2250" s="22">
        <f t="shared" si="553"/>
        <v>34</v>
      </c>
      <c r="I2250" s="67">
        <f t="shared" si="553"/>
        <v>59</v>
      </c>
      <c r="J2250" s="21">
        <f t="shared" si="553"/>
        <v>58</v>
      </c>
      <c r="K2250" s="22">
        <f t="shared" si="553"/>
        <v>64</v>
      </c>
      <c r="L2250" s="23">
        <f t="shared" si="553"/>
        <v>122</v>
      </c>
    </row>
    <row r="2251" spans="1:12" x14ac:dyDescent="0.2">
      <c r="A2251" s="65" t="s">
        <v>241</v>
      </c>
      <c r="B2251" s="42"/>
      <c r="C2251" s="41"/>
      <c r="D2251" s="44"/>
      <c r="E2251" s="45"/>
      <c r="F2251" s="47"/>
      <c r="G2251" s="44"/>
      <c r="H2251" s="45"/>
      <c r="I2251" s="47"/>
      <c r="J2251" s="44"/>
      <c r="K2251" s="45"/>
      <c r="L2251" s="46"/>
    </row>
    <row r="2252" spans="1:12" ht="12" thickBot="1" x14ac:dyDescent="0.25">
      <c r="A2252" s="52"/>
      <c r="B2252" s="68"/>
      <c r="C2252" s="52" t="s">
        <v>124</v>
      </c>
      <c r="D2252" s="24">
        <v>168</v>
      </c>
      <c r="E2252" s="25">
        <v>40</v>
      </c>
      <c r="F2252" s="69">
        <f>D2252+E2252</f>
        <v>208</v>
      </c>
      <c r="G2252" s="24">
        <v>209</v>
      </c>
      <c r="H2252" s="25">
        <v>253</v>
      </c>
      <c r="I2252" s="69">
        <f>G2252+H2252</f>
        <v>462</v>
      </c>
      <c r="J2252" s="24">
        <f>D2252+G2252</f>
        <v>377</v>
      </c>
      <c r="K2252" s="25">
        <f>E2252+H2252</f>
        <v>293</v>
      </c>
      <c r="L2252" s="26">
        <f>J2252+K2252</f>
        <v>670</v>
      </c>
    </row>
    <row r="2258" spans="1:12" ht="12" x14ac:dyDescent="0.2">
      <c r="A2258" s="85" t="s">
        <v>109</v>
      </c>
      <c r="B2258" s="85"/>
      <c r="C2258" s="85"/>
      <c r="D2258" s="85"/>
      <c r="E2258" s="85"/>
      <c r="F2258" s="85"/>
      <c r="G2258" s="85"/>
      <c r="H2258" s="85"/>
      <c r="I2258" s="85"/>
      <c r="J2258" s="85"/>
      <c r="K2258" s="85"/>
      <c r="L2258" s="85"/>
    </row>
    <row r="2259" spans="1:12" x14ac:dyDescent="0.2">
      <c r="A2259" s="86" t="s">
        <v>116</v>
      </c>
      <c r="B2259" s="86"/>
      <c r="C2259" s="86"/>
      <c r="D2259" s="86"/>
      <c r="E2259" s="86"/>
      <c r="F2259" s="86"/>
      <c r="G2259" s="86"/>
      <c r="H2259" s="86"/>
      <c r="I2259" s="86"/>
      <c r="J2259" s="86"/>
      <c r="K2259" s="86"/>
      <c r="L2259" s="86"/>
    </row>
    <row r="2260" spans="1:12" x14ac:dyDescent="0.2">
      <c r="A2260" s="86" t="s">
        <v>1066</v>
      </c>
      <c r="B2260" s="86"/>
      <c r="C2260" s="86"/>
      <c r="D2260" s="86"/>
      <c r="E2260" s="86"/>
      <c r="F2260" s="86"/>
      <c r="G2260" s="86"/>
      <c r="H2260" s="86"/>
      <c r="I2260" s="86"/>
      <c r="J2260" s="86"/>
      <c r="K2260" s="86"/>
      <c r="L2260" s="86"/>
    </row>
    <row r="2261" spans="1:12" ht="12" thickBot="1" x14ac:dyDescent="0.25"/>
    <row r="2262" spans="1:12" x14ac:dyDescent="0.2">
      <c r="A2262" s="113" t="s">
        <v>41</v>
      </c>
      <c r="B2262" s="149"/>
      <c r="C2262" s="151" t="s">
        <v>43</v>
      </c>
      <c r="D2262" s="117" t="s">
        <v>355</v>
      </c>
      <c r="E2262" s="118"/>
      <c r="F2262" s="119"/>
      <c r="G2262" s="117" t="s">
        <v>42</v>
      </c>
      <c r="H2262" s="118"/>
      <c r="I2262" s="119"/>
      <c r="J2262" s="117" t="s">
        <v>2</v>
      </c>
      <c r="K2262" s="118"/>
      <c r="L2262" s="119"/>
    </row>
    <row r="2263" spans="1:12" ht="12" thickBot="1" x14ac:dyDescent="0.25">
      <c r="A2263" s="115"/>
      <c r="B2263" s="150"/>
      <c r="C2263" s="152"/>
      <c r="D2263" s="153"/>
      <c r="E2263" s="154"/>
      <c r="F2263" s="155"/>
      <c r="G2263" s="153"/>
      <c r="H2263" s="154"/>
      <c r="I2263" s="155"/>
      <c r="J2263" s="153"/>
      <c r="K2263" s="154"/>
      <c r="L2263" s="155"/>
    </row>
    <row r="2264" spans="1:12" x14ac:dyDescent="0.2">
      <c r="A2264" s="115"/>
      <c r="B2264" s="150"/>
      <c r="C2264" s="152"/>
      <c r="D2264" s="161" t="s">
        <v>44</v>
      </c>
      <c r="E2264" s="157" t="s">
        <v>45</v>
      </c>
      <c r="F2264" s="159" t="s">
        <v>2</v>
      </c>
      <c r="G2264" s="161" t="s">
        <v>44</v>
      </c>
      <c r="H2264" s="157" t="s">
        <v>45</v>
      </c>
      <c r="I2264" s="159" t="s">
        <v>2</v>
      </c>
      <c r="J2264" s="156" t="s">
        <v>44</v>
      </c>
      <c r="K2264" s="157" t="s">
        <v>45</v>
      </c>
      <c r="L2264" s="159" t="s">
        <v>2</v>
      </c>
    </row>
    <row r="2265" spans="1:12" ht="12" thickBot="1" x14ac:dyDescent="0.25">
      <c r="A2265" s="115"/>
      <c r="B2265" s="150"/>
      <c r="C2265" s="152"/>
      <c r="D2265" s="162"/>
      <c r="E2265" s="158"/>
      <c r="F2265" s="160"/>
      <c r="G2265" s="162"/>
      <c r="H2265" s="158"/>
      <c r="I2265" s="160"/>
      <c r="J2265" s="136"/>
      <c r="K2265" s="158"/>
      <c r="L2265" s="160"/>
    </row>
    <row r="2266" spans="1:12" x14ac:dyDescent="0.2">
      <c r="A2266" s="35"/>
      <c r="B2266" s="36"/>
      <c r="C2266" s="35" t="s">
        <v>3</v>
      </c>
      <c r="D2266" s="3">
        <v>0</v>
      </c>
      <c r="E2266" s="4">
        <v>0</v>
      </c>
      <c r="F2266" s="18">
        <f t="shared" ref="F2266:F2298" si="554">D2266+E2266</f>
        <v>0</v>
      </c>
      <c r="G2266" s="3">
        <v>85</v>
      </c>
      <c r="H2266" s="4">
        <v>5</v>
      </c>
      <c r="I2266" s="18">
        <f t="shared" ref="I2266:I2298" si="555">G2266+H2266</f>
        <v>90</v>
      </c>
      <c r="J2266" s="3">
        <f t="shared" ref="J2266:J2298" si="556">D2266+G2266</f>
        <v>85</v>
      </c>
      <c r="K2266" s="4">
        <f t="shared" ref="K2266:K2298" si="557">E2266+H2266</f>
        <v>5</v>
      </c>
      <c r="L2266" s="5">
        <f t="shared" ref="L2266:L2298" si="558">J2266+K2266</f>
        <v>90</v>
      </c>
    </row>
    <row r="2267" spans="1:12" x14ac:dyDescent="0.2">
      <c r="A2267" s="39"/>
      <c r="B2267" s="34"/>
      <c r="C2267" s="39" t="s">
        <v>125</v>
      </c>
      <c r="D2267" s="7">
        <v>0</v>
      </c>
      <c r="E2267" s="8">
        <v>0</v>
      </c>
      <c r="F2267" s="17">
        <f t="shared" si="554"/>
        <v>0</v>
      </c>
      <c r="G2267" s="7">
        <v>14</v>
      </c>
      <c r="H2267" s="8">
        <v>1</v>
      </c>
      <c r="I2267" s="17">
        <f t="shared" si="555"/>
        <v>15</v>
      </c>
      <c r="J2267" s="7">
        <f t="shared" si="556"/>
        <v>14</v>
      </c>
      <c r="K2267" s="8">
        <f t="shared" si="557"/>
        <v>1</v>
      </c>
      <c r="L2267" s="9">
        <f t="shared" si="558"/>
        <v>15</v>
      </c>
    </row>
    <row r="2268" spans="1:12" x14ac:dyDescent="0.2">
      <c r="A2268" s="39"/>
      <c r="B2268" s="34"/>
      <c r="C2268" s="39" t="s">
        <v>126</v>
      </c>
      <c r="D2268" s="7">
        <v>0</v>
      </c>
      <c r="E2268" s="8">
        <v>0</v>
      </c>
      <c r="F2268" s="17">
        <f t="shared" si="554"/>
        <v>0</v>
      </c>
      <c r="G2268" s="7">
        <v>24</v>
      </c>
      <c r="H2268" s="8">
        <v>16</v>
      </c>
      <c r="I2268" s="17">
        <f t="shared" si="555"/>
        <v>40</v>
      </c>
      <c r="J2268" s="7">
        <f t="shared" si="556"/>
        <v>24</v>
      </c>
      <c r="K2268" s="8">
        <f t="shared" si="557"/>
        <v>16</v>
      </c>
      <c r="L2268" s="9">
        <f t="shared" si="558"/>
        <v>40</v>
      </c>
    </row>
    <row r="2269" spans="1:12" x14ac:dyDescent="0.2">
      <c r="A2269" s="39"/>
      <c r="B2269" s="34"/>
      <c r="C2269" s="39" t="s">
        <v>127</v>
      </c>
      <c r="D2269" s="7">
        <v>5</v>
      </c>
      <c r="E2269" s="8">
        <v>3</v>
      </c>
      <c r="F2269" s="17">
        <f t="shared" si="554"/>
        <v>8</v>
      </c>
      <c r="G2269" s="7">
        <v>80</v>
      </c>
      <c r="H2269" s="8">
        <v>39</v>
      </c>
      <c r="I2269" s="17">
        <f t="shared" si="555"/>
        <v>119</v>
      </c>
      <c r="J2269" s="7">
        <f t="shared" si="556"/>
        <v>85</v>
      </c>
      <c r="K2269" s="8">
        <f t="shared" si="557"/>
        <v>42</v>
      </c>
      <c r="L2269" s="9">
        <f t="shared" si="558"/>
        <v>127</v>
      </c>
    </row>
    <row r="2270" spans="1:12" x14ac:dyDescent="0.2">
      <c r="A2270" s="39"/>
      <c r="B2270" s="34"/>
      <c r="C2270" s="39" t="s">
        <v>128</v>
      </c>
      <c r="D2270" s="7">
        <v>0</v>
      </c>
      <c r="E2270" s="8">
        <v>0</v>
      </c>
      <c r="F2270" s="17">
        <f t="shared" si="554"/>
        <v>0</v>
      </c>
      <c r="G2270" s="7">
        <v>127</v>
      </c>
      <c r="H2270" s="8">
        <v>12</v>
      </c>
      <c r="I2270" s="17">
        <f t="shared" si="555"/>
        <v>139</v>
      </c>
      <c r="J2270" s="7">
        <f t="shared" si="556"/>
        <v>127</v>
      </c>
      <c r="K2270" s="8">
        <f t="shared" si="557"/>
        <v>12</v>
      </c>
      <c r="L2270" s="9">
        <f t="shared" si="558"/>
        <v>139</v>
      </c>
    </row>
    <row r="2271" spans="1:12" x14ac:dyDescent="0.2">
      <c r="A2271" s="39"/>
      <c r="B2271" s="34"/>
      <c r="C2271" s="39" t="s">
        <v>931</v>
      </c>
      <c r="D2271" s="7">
        <v>0</v>
      </c>
      <c r="E2271" s="8">
        <v>0</v>
      </c>
      <c r="F2271" s="17">
        <f t="shared" si="554"/>
        <v>0</v>
      </c>
      <c r="G2271" s="7">
        <v>8</v>
      </c>
      <c r="H2271" s="8">
        <v>0</v>
      </c>
      <c r="I2271" s="17">
        <f t="shared" si="555"/>
        <v>8</v>
      </c>
      <c r="J2271" s="7">
        <f t="shared" si="556"/>
        <v>8</v>
      </c>
      <c r="K2271" s="8">
        <f t="shared" si="557"/>
        <v>0</v>
      </c>
      <c r="L2271" s="9">
        <f t="shared" si="558"/>
        <v>8</v>
      </c>
    </row>
    <row r="2272" spans="1:12" x14ac:dyDescent="0.2">
      <c r="A2272" s="39"/>
      <c r="B2272" s="34"/>
      <c r="C2272" s="39" t="s">
        <v>129</v>
      </c>
      <c r="D2272" s="7">
        <v>0</v>
      </c>
      <c r="E2272" s="8">
        <v>0</v>
      </c>
      <c r="F2272" s="17">
        <f t="shared" si="554"/>
        <v>0</v>
      </c>
      <c r="G2272" s="7">
        <v>3</v>
      </c>
      <c r="H2272" s="8">
        <v>1</v>
      </c>
      <c r="I2272" s="17">
        <f t="shared" si="555"/>
        <v>4</v>
      </c>
      <c r="J2272" s="7">
        <f t="shared" si="556"/>
        <v>3</v>
      </c>
      <c r="K2272" s="8">
        <f t="shared" si="557"/>
        <v>1</v>
      </c>
      <c r="L2272" s="9">
        <f t="shared" si="558"/>
        <v>4</v>
      </c>
    </row>
    <row r="2273" spans="1:12" x14ac:dyDescent="0.2">
      <c r="A2273" s="39"/>
      <c r="B2273" s="34"/>
      <c r="C2273" s="39" t="s">
        <v>130</v>
      </c>
      <c r="D2273" s="7">
        <v>5</v>
      </c>
      <c r="E2273" s="8">
        <v>0</v>
      </c>
      <c r="F2273" s="17">
        <f t="shared" si="554"/>
        <v>5</v>
      </c>
      <c r="G2273" s="7">
        <v>5</v>
      </c>
      <c r="H2273" s="8">
        <v>0</v>
      </c>
      <c r="I2273" s="17">
        <f t="shared" si="555"/>
        <v>5</v>
      </c>
      <c r="J2273" s="7">
        <f t="shared" si="556"/>
        <v>10</v>
      </c>
      <c r="K2273" s="8">
        <f t="shared" si="557"/>
        <v>0</v>
      </c>
      <c r="L2273" s="9">
        <f t="shared" si="558"/>
        <v>10</v>
      </c>
    </row>
    <row r="2274" spans="1:12" x14ac:dyDescent="0.2">
      <c r="A2274" s="39"/>
      <c r="B2274" s="34"/>
      <c r="C2274" s="39" t="s">
        <v>131</v>
      </c>
      <c r="D2274" s="7">
        <v>3</v>
      </c>
      <c r="E2274" s="8">
        <v>3</v>
      </c>
      <c r="F2274" s="17">
        <f t="shared" si="554"/>
        <v>6</v>
      </c>
      <c r="G2274" s="7">
        <v>5</v>
      </c>
      <c r="H2274" s="8">
        <v>1</v>
      </c>
      <c r="I2274" s="17">
        <f t="shared" si="555"/>
        <v>6</v>
      </c>
      <c r="J2274" s="7">
        <f t="shared" si="556"/>
        <v>8</v>
      </c>
      <c r="K2274" s="8">
        <f t="shared" si="557"/>
        <v>4</v>
      </c>
      <c r="L2274" s="9">
        <f t="shared" si="558"/>
        <v>12</v>
      </c>
    </row>
    <row r="2275" spans="1:12" x14ac:dyDescent="0.2">
      <c r="A2275" s="39"/>
      <c r="B2275" s="34"/>
      <c r="C2275" s="39" t="s">
        <v>132</v>
      </c>
      <c r="D2275" s="7">
        <v>0</v>
      </c>
      <c r="E2275" s="8">
        <v>0</v>
      </c>
      <c r="F2275" s="17">
        <f t="shared" si="554"/>
        <v>0</v>
      </c>
      <c r="G2275" s="7">
        <v>2</v>
      </c>
      <c r="H2275" s="8">
        <v>0</v>
      </c>
      <c r="I2275" s="17">
        <f t="shared" si="555"/>
        <v>2</v>
      </c>
      <c r="J2275" s="7">
        <f t="shared" si="556"/>
        <v>2</v>
      </c>
      <c r="K2275" s="8">
        <f t="shared" si="557"/>
        <v>0</v>
      </c>
      <c r="L2275" s="9">
        <f t="shared" si="558"/>
        <v>2</v>
      </c>
    </row>
    <row r="2276" spans="1:12" x14ac:dyDescent="0.2">
      <c r="A2276" s="39"/>
      <c r="B2276" s="34"/>
      <c r="C2276" s="39" t="s">
        <v>133</v>
      </c>
      <c r="D2276" s="7">
        <v>2</v>
      </c>
      <c r="E2276" s="8">
        <v>0</v>
      </c>
      <c r="F2276" s="17">
        <f t="shared" si="554"/>
        <v>2</v>
      </c>
      <c r="G2276" s="7">
        <v>0</v>
      </c>
      <c r="H2276" s="8">
        <v>0</v>
      </c>
      <c r="I2276" s="17">
        <f t="shared" si="555"/>
        <v>0</v>
      </c>
      <c r="J2276" s="7">
        <f t="shared" si="556"/>
        <v>2</v>
      </c>
      <c r="K2276" s="8">
        <f t="shared" si="557"/>
        <v>0</v>
      </c>
      <c r="L2276" s="9">
        <f t="shared" si="558"/>
        <v>2</v>
      </c>
    </row>
    <row r="2277" spans="1:12" x14ac:dyDescent="0.2">
      <c r="A2277" s="39"/>
      <c r="B2277" s="34"/>
      <c r="C2277" s="39" t="s">
        <v>692</v>
      </c>
      <c r="D2277" s="7">
        <v>0</v>
      </c>
      <c r="E2277" s="8">
        <v>0</v>
      </c>
      <c r="F2277" s="17">
        <f t="shared" si="554"/>
        <v>0</v>
      </c>
      <c r="G2277" s="7">
        <v>2</v>
      </c>
      <c r="H2277" s="8">
        <v>0</v>
      </c>
      <c r="I2277" s="17">
        <f t="shared" si="555"/>
        <v>2</v>
      </c>
      <c r="J2277" s="7">
        <f t="shared" si="556"/>
        <v>2</v>
      </c>
      <c r="K2277" s="8">
        <f t="shared" si="557"/>
        <v>0</v>
      </c>
      <c r="L2277" s="9">
        <f t="shared" si="558"/>
        <v>2</v>
      </c>
    </row>
    <row r="2278" spans="1:12" x14ac:dyDescent="0.2">
      <c r="A2278" s="39"/>
      <c r="B2278" s="34"/>
      <c r="C2278" s="39" t="s">
        <v>135</v>
      </c>
      <c r="D2278" s="7">
        <v>36</v>
      </c>
      <c r="E2278" s="8">
        <v>4</v>
      </c>
      <c r="F2278" s="17">
        <f t="shared" si="554"/>
        <v>40</v>
      </c>
      <c r="G2278" s="7">
        <v>21</v>
      </c>
      <c r="H2278" s="8">
        <v>5</v>
      </c>
      <c r="I2278" s="17">
        <f t="shared" si="555"/>
        <v>26</v>
      </c>
      <c r="J2278" s="7">
        <f t="shared" si="556"/>
        <v>57</v>
      </c>
      <c r="K2278" s="8">
        <f t="shared" si="557"/>
        <v>9</v>
      </c>
      <c r="L2278" s="9">
        <f t="shared" si="558"/>
        <v>66</v>
      </c>
    </row>
    <row r="2279" spans="1:12" x14ac:dyDescent="0.2">
      <c r="A2279" s="39"/>
      <c r="B2279" s="34"/>
      <c r="C2279" s="39" t="s">
        <v>932</v>
      </c>
      <c r="D2279" s="7">
        <v>15</v>
      </c>
      <c r="E2279" s="8">
        <v>72</v>
      </c>
      <c r="F2279" s="17">
        <f t="shared" si="554"/>
        <v>87</v>
      </c>
      <c r="G2279" s="7">
        <v>4</v>
      </c>
      <c r="H2279" s="8">
        <v>11</v>
      </c>
      <c r="I2279" s="17">
        <f t="shared" si="555"/>
        <v>15</v>
      </c>
      <c r="J2279" s="7">
        <f t="shared" si="556"/>
        <v>19</v>
      </c>
      <c r="K2279" s="8">
        <f t="shared" si="557"/>
        <v>83</v>
      </c>
      <c r="L2279" s="9">
        <f t="shared" si="558"/>
        <v>102</v>
      </c>
    </row>
    <row r="2280" spans="1:12" x14ac:dyDescent="0.2">
      <c r="A2280" s="39"/>
      <c r="B2280" s="34"/>
      <c r="C2280" s="39" t="s">
        <v>136</v>
      </c>
      <c r="D2280" s="7">
        <v>72</v>
      </c>
      <c r="E2280" s="8">
        <v>320</v>
      </c>
      <c r="F2280" s="17">
        <f t="shared" si="554"/>
        <v>392</v>
      </c>
      <c r="G2280" s="7">
        <v>101</v>
      </c>
      <c r="H2280" s="8">
        <v>78</v>
      </c>
      <c r="I2280" s="17">
        <f t="shared" si="555"/>
        <v>179</v>
      </c>
      <c r="J2280" s="7">
        <f t="shared" si="556"/>
        <v>173</v>
      </c>
      <c r="K2280" s="8">
        <f t="shared" si="557"/>
        <v>398</v>
      </c>
      <c r="L2280" s="9">
        <f t="shared" si="558"/>
        <v>571</v>
      </c>
    </row>
    <row r="2281" spans="1:12" x14ac:dyDescent="0.2">
      <c r="A2281" s="39"/>
      <c r="B2281" s="34"/>
      <c r="C2281" s="39" t="s">
        <v>137</v>
      </c>
      <c r="D2281" s="7">
        <v>54</v>
      </c>
      <c r="E2281" s="8">
        <v>178</v>
      </c>
      <c r="F2281" s="17">
        <f t="shared" si="554"/>
        <v>232</v>
      </c>
      <c r="G2281" s="7">
        <v>53</v>
      </c>
      <c r="H2281" s="8">
        <v>55</v>
      </c>
      <c r="I2281" s="17">
        <f t="shared" si="555"/>
        <v>108</v>
      </c>
      <c r="J2281" s="7">
        <f t="shared" si="556"/>
        <v>107</v>
      </c>
      <c r="K2281" s="8">
        <f t="shared" si="557"/>
        <v>233</v>
      </c>
      <c r="L2281" s="9">
        <f t="shared" si="558"/>
        <v>340</v>
      </c>
    </row>
    <row r="2282" spans="1:12" x14ac:dyDescent="0.2">
      <c r="A2282" s="39"/>
      <c r="B2282" s="34"/>
      <c r="C2282" s="39" t="s">
        <v>138</v>
      </c>
      <c r="D2282" s="7">
        <v>22</v>
      </c>
      <c r="E2282" s="8">
        <v>11</v>
      </c>
      <c r="F2282" s="17">
        <f t="shared" si="554"/>
        <v>33</v>
      </c>
      <c r="G2282" s="7">
        <v>34</v>
      </c>
      <c r="H2282" s="8">
        <v>118</v>
      </c>
      <c r="I2282" s="17">
        <f t="shared" si="555"/>
        <v>152</v>
      </c>
      <c r="J2282" s="7">
        <f t="shared" si="556"/>
        <v>56</v>
      </c>
      <c r="K2282" s="8">
        <f t="shared" si="557"/>
        <v>129</v>
      </c>
      <c r="L2282" s="9">
        <f t="shared" si="558"/>
        <v>185</v>
      </c>
    </row>
    <row r="2283" spans="1:12" x14ac:dyDescent="0.2">
      <c r="A2283" s="39"/>
      <c r="B2283" s="34"/>
      <c r="C2283" s="39" t="s">
        <v>139</v>
      </c>
      <c r="D2283" s="7">
        <v>12</v>
      </c>
      <c r="E2283" s="8">
        <v>4</v>
      </c>
      <c r="F2283" s="17">
        <f t="shared" si="554"/>
        <v>16</v>
      </c>
      <c r="G2283" s="7">
        <v>51</v>
      </c>
      <c r="H2283" s="8">
        <v>20</v>
      </c>
      <c r="I2283" s="17">
        <f t="shared" si="555"/>
        <v>71</v>
      </c>
      <c r="J2283" s="7">
        <f t="shared" si="556"/>
        <v>63</v>
      </c>
      <c r="K2283" s="8">
        <f t="shared" si="557"/>
        <v>24</v>
      </c>
      <c r="L2283" s="9">
        <f t="shared" si="558"/>
        <v>87</v>
      </c>
    </row>
    <row r="2284" spans="1:12" x14ac:dyDescent="0.2">
      <c r="A2284" s="39"/>
      <c r="B2284" s="34"/>
      <c r="C2284" s="39" t="s">
        <v>140</v>
      </c>
      <c r="D2284" s="7">
        <v>8</v>
      </c>
      <c r="E2284" s="8">
        <v>0</v>
      </c>
      <c r="F2284" s="17">
        <f t="shared" si="554"/>
        <v>8</v>
      </c>
      <c r="G2284" s="7">
        <v>3</v>
      </c>
      <c r="H2284" s="8">
        <v>0</v>
      </c>
      <c r="I2284" s="17">
        <f t="shared" si="555"/>
        <v>3</v>
      </c>
      <c r="J2284" s="7">
        <f t="shared" si="556"/>
        <v>11</v>
      </c>
      <c r="K2284" s="8">
        <f t="shared" si="557"/>
        <v>0</v>
      </c>
      <c r="L2284" s="9">
        <f t="shared" si="558"/>
        <v>11</v>
      </c>
    </row>
    <row r="2285" spans="1:12" x14ac:dyDescent="0.2">
      <c r="A2285" s="39"/>
      <c r="B2285" s="34"/>
      <c r="C2285" s="39" t="s">
        <v>141</v>
      </c>
      <c r="D2285" s="7">
        <v>0</v>
      </c>
      <c r="E2285" s="8">
        <v>0</v>
      </c>
      <c r="F2285" s="17">
        <f t="shared" si="554"/>
        <v>0</v>
      </c>
      <c r="G2285" s="7">
        <v>9</v>
      </c>
      <c r="H2285" s="8">
        <v>1</v>
      </c>
      <c r="I2285" s="17">
        <f t="shared" si="555"/>
        <v>10</v>
      </c>
      <c r="J2285" s="7">
        <f t="shared" si="556"/>
        <v>9</v>
      </c>
      <c r="K2285" s="8">
        <f t="shared" si="557"/>
        <v>1</v>
      </c>
      <c r="L2285" s="9">
        <f t="shared" si="558"/>
        <v>10</v>
      </c>
    </row>
    <row r="2286" spans="1:12" x14ac:dyDescent="0.2">
      <c r="A2286" s="39"/>
      <c r="B2286" s="34"/>
      <c r="C2286" s="39" t="s">
        <v>142</v>
      </c>
      <c r="D2286" s="7">
        <v>3</v>
      </c>
      <c r="E2286" s="8">
        <v>0</v>
      </c>
      <c r="F2286" s="17">
        <f t="shared" si="554"/>
        <v>3</v>
      </c>
      <c r="G2286" s="7">
        <v>3</v>
      </c>
      <c r="H2286" s="8">
        <v>0</v>
      </c>
      <c r="I2286" s="17">
        <f t="shared" si="555"/>
        <v>3</v>
      </c>
      <c r="J2286" s="7">
        <f t="shared" si="556"/>
        <v>6</v>
      </c>
      <c r="K2286" s="8">
        <f t="shared" si="557"/>
        <v>0</v>
      </c>
      <c r="L2286" s="9">
        <f t="shared" si="558"/>
        <v>6</v>
      </c>
    </row>
    <row r="2287" spans="1:12" x14ac:dyDescent="0.2">
      <c r="A2287" s="39"/>
      <c r="B2287" s="34"/>
      <c r="C2287" s="39" t="s">
        <v>143</v>
      </c>
      <c r="D2287" s="7">
        <v>0</v>
      </c>
      <c r="E2287" s="8">
        <v>4</v>
      </c>
      <c r="F2287" s="17">
        <f t="shared" si="554"/>
        <v>4</v>
      </c>
      <c r="G2287" s="7">
        <v>0</v>
      </c>
      <c r="H2287" s="8">
        <v>0</v>
      </c>
      <c r="I2287" s="17">
        <f t="shared" si="555"/>
        <v>0</v>
      </c>
      <c r="J2287" s="7">
        <f t="shared" si="556"/>
        <v>0</v>
      </c>
      <c r="K2287" s="8">
        <f t="shared" si="557"/>
        <v>4</v>
      </c>
      <c r="L2287" s="9">
        <f t="shared" si="558"/>
        <v>4</v>
      </c>
    </row>
    <row r="2288" spans="1:12" x14ac:dyDescent="0.2">
      <c r="A2288" s="39"/>
      <c r="B2288" s="34"/>
      <c r="C2288" s="39" t="s">
        <v>144</v>
      </c>
      <c r="D2288" s="7">
        <v>17</v>
      </c>
      <c r="E2288" s="8">
        <v>1</v>
      </c>
      <c r="F2288" s="17">
        <f t="shared" si="554"/>
        <v>18</v>
      </c>
      <c r="G2288" s="7">
        <v>0</v>
      </c>
      <c r="H2288" s="8">
        <v>0</v>
      </c>
      <c r="I2288" s="17">
        <f t="shared" si="555"/>
        <v>0</v>
      </c>
      <c r="J2288" s="7">
        <f t="shared" si="556"/>
        <v>17</v>
      </c>
      <c r="K2288" s="8">
        <f t="shared" si="557"/>
        <v>1</v>
      </c>
      <c r="L2288" s="9">
        <f t="shared" si="558"/>
        <v>18</v>
      </c>
    </row>
    <row r="2289" spans="1:12" x14ac:dyDescent="0.2">
      <c r="A2289" s="39"/>
      <c r="B2289" s="34"/>
      <c r="C2289" s="39" t="s">
        <v>145</v>
      </c>
      <c r="D2289" s="7">
        <v>9</v>
      </c>
      <c r="E2289" s="8">
        <v>1</v>
      </c>
      <c r="F2289" s="17">
        <f t="shared" si="554"/>
        <v>10</v>
      </c>
      <c r="G2289" s="7">
        <v>2</v>
      </c>
      <c r="H2289" s="8">
        <v>1</v>
      </c>
      <c r="I2289" s="17">
        <f t="shared" si="555"/>
        <v>3</v>
      </c>
      <c r="J2289" s="7">
        <f t="shared" si="556"/>
        <v>11</v>
      </c>
      <c r="K2289" s="8">
        <f t="shared" si="557"/>
        <v>2</v>
      </c>
      <c r="L2289" s="9">
        <f t="shared" si="558"/>
        <v>13</v>
      </c>
    </row>
    <row r="2290" spans="1:12" x14ac:dyDescent="0.2">
      <c r="A2290" s="39"/>
      <c r="B2290" s="34"/>
      <c r="C2290" s="39" t="s">
        <v>146</v>
      </c>
      <c r="D2290" s="7">
        <v>1</v>
      </c>
      <c r="E2290" s="8">
        <v>5</v>
      </c>
      <c r="F2290" s="17">
        <f t="shared" si="554"/>
        <v>6</v>
      </c>
      <c r="G2290" s="7">
        <v>0</v>
      </c>
      <c r="H2290" s="8">
        <v>2</v>
      </c>
      <c r="I2290" s="17">
        <f t="shared" si="555"/>
        <v>2</v>
      </c>
      <c r="J2290" s="7">
        <f t="shared" si="556"/>
        <v>1</v>
      </c>
      <c r="K2290" s="8">
        <f t="shared" si="557"/>
        <v>7</v>
      </c>
      <c r="L2290" s="9">
        <f t="shared" si="558"/>
        <v>8</v>
      </c>
    </row>
    <row r="2291" spans="1:12" x14ac:dyDescent="0.2">
      <c r="A2291" s="39"/>
      <c r="B2291" s="34"/>
      <c r="C2291" s="39" t="s">
        <v>147</v>
      </c>
      <c r="D2291" s="7">
        <v>14</v>
      </c>
      <c r="E2291" s="8">
        <v>16</v>
      </c>
      <c r="F2291" s="17">
        <f t="shared" si="554"/>
        <v>30</v>
      </c>
      <c r="G2291" s="7">
        <v>1</v>
      </c>
      <c r="H2291" s="8">
        <v>0</v>
      </c>
      <c r="I2291" s="17">
        <f t="shared" si="555"/>
        <v>1</v>
      </c>
      <c r="J2291" s="7">
        <f t="shared" si="556"/>
        <v>15</v>
      </c>
      <c r="K2291" s="8">
        <f t="shared" si="557"/>
        <v>16</v>
      </c>
      <c r="L2291" s="9">
        <f t="shared" si="558"/>
        <v>31</v>
      </c>
    </row>
    <row r="2292" spans="1:12" x14ac:dyDescent="0.2">
      <c r="A2292" s="39"/>
      <c r="B2292" s="34"/>
      <c r="C2292" s="39" t="s">
        <v>148</v>
      </c>
      <c r="D2292" s="7">
        <v>61</v>
      </c>
      <c r="E2292" s="8">
        <v>95</v>
      </c>
      <c r="F2292" s="17">
        <f t="shared" si="554"/>
        <v>156</v>
      </c>
      <c r="G2292" s="7">
        <v>1</v>
      </c>
      <c r="H2292" s="8">
        <v>0</v>
      </c>
      <c r="I2292" s="17">
        <f t="shared" si="555"/>
        <v>1</v>
      </c>
      <c r="J2292" s="7">
        <f t="shared" si="556"/>
        <v>62</v>
      </c>
      <c r="K2292" s="8">
        <f t="shared" si="557"/>
        <v>95</v>
      </c>
      <c r="L2292" s="9">
        <f t="shared" si="558"/>
        <v>157</v>
      </c>
    </row>
    <row r="2293" spans="1:12" x14ac:dyDescent="0.2">
      <c r="A2293" s="39"/>
      <c r="B2293" s="34"/>
      <c r="C2293" s="39" t="s">
        <v>149</v>
      </c>
      <c r="D2293" s="7">
        <v>15</v>
      </c>
      <c r="E2293" s="8">
        <v>1</v>
      </c>
      <c r="F2293" s="17">
        <f t="shared" si="554"/>
        <v>16</v>
      </c>
      <c r="G2293" s="7">
        <v>8</v>
      </c>
      <c r="H2293" s="8">
        <v>3</v>
      </c>
      <c r="I2293" s="17">
        <f t="shared" si="555"/>
        <v>11</v>
      </c>
      <c r="J2293" s="7">
        <f t="shared" si="556"/>
        <v>23</v>
      </c>
      <c r="K2293" s="8">
        <f t="shared" si="557"/>
        <v>4</v>
      </c>
      <c r="L2293" s="9">
        <f t="shared" si="558"/>
        <v>27</v>
      </c>
    </row>
    <row r="2294" spans="1:12" x14ac:dyDescent="0.2">
      <c r="A2294" s="39"/>
      <c r="B2294" s="34"/>
      <c r="C2294" s="39" t="s">
        <v>150</v>
      </c>
      <c r="D2294" s="7">
        <v>32</v>
      </c>
      <c r="E2294" s="8">
        <v>10</v>
      </c>
      <c r="F2294" s="17">
        <f t="shared" si="554"/>
        <v>42</v>
      </c>
      <c r="G2294" s="7">
        <v>3</v>
      </c>
      <c r="H2294" s="8">
        <v>6</v>
      </c>
      <c r="I2294" s="17">
        <f t="shared" si="555"/>
        <v>9</v>
      </c>
      <c r="J2294" s="7">
        <f t="shared" si="556"/>
        <v>35</v>
      </c>
      <c r="K2294" s="8">
        <f t="shared" si="557"/>
        <v>16</v>
      </c>
      <c r="L2294" s="9">
        <f t="shared" si="558"/>
        <v>51</v>
      </c>
    </row>
    <row r="2295" spans="1:12" x14ac:dyDescent="0.2">
      <c r="A2295" s="39"/>
      <c r="B2295" s="34"/>
      <c r="C2295" s="39" t="s">
        <v>933</v>
      </c>
      <c r="D2295" s="7">
        <v>2</v>
      </c>
      <c r="E2295" s="8">
        <v>0</v>
      </c>
      <c r="F2295" s="17">
        <f t="shared" si="554"/>
        <v>2</v>
      </c>
      <c r="G2295" s="7">
        <v>0</v>
      </c>
      <c r="H2295" s="8">
        <v>0</v>
      </c>
      <c r="I2295" s="17">
        <f t="shared" si="555"/>
        <v>0</v>
      </c>
      <c r="J2295" s="7">
        <f t="shared" si="556"/>
        <v>2</v>
      </c>
      <c r="K2295" s="8">
        <f t="shared" si="557"/>
        <v>0</v>
      </c>
      <c r="L2295" s="9">
        <f t="shared" si="558"/>
        <v>2</v>
      </c>
    </row>
    <row r="2296" spans="1:12" x14ac:dyDescent="0.2">
      <c r="A2296" s="39"/>
      <c r="B2296" s="34"/>
      <c r="C2296" s="39" t="s">
        <v>934</v>
      </c>
      <c r="D2296" s="7">
        <v>0</v>
      </c>
      <c r="E2296" s="8">
        <v>0</v>
      </c>
      <c r="F2296" s="17">
        <f t="shared" si="554"/>
        <v>0</v>
      </c>
      <c r="G2296" s="7">
        <v>6</v>
      </c>
      <c r="H2296" s="8">
        <v>3</v>
      </c>
      <c r="I2296" s="17">
        <f t="shared" si="555"/>
        <v>9</v>
      </c>
      <c r="J2296" s="7">
        <f t="shared" si="556"/>
        <v>6</v>
      </c>
      <c r="K2296" s="8">
        <f t="shared" si="557"/>
        <v>3</v>
      </c>
      <c r="L2296" s="9">
        <f t="shared" si="558"/>
        <v>9</v>
      </c>
    </row>
    <row r="2297" spans="1:12" x14ac:dyDescent="0.2">
      <c r="A2297" s="39"/>
      <c r="B2297" s="34"/>
      <c r="C2297" s="39" t="s">
        <v>935</v>
      </c>
      <c r="D2297" s="7">
        <v>0</v>
      </c>
      <c r="E2297" s="8">
        <v>0</v>
      </c>
      <c r="F2297" s="17">
        <f t="shared" si="554"/>
        <v>0</v>
      </c>
      <c r="G2297" s="7">
        <v>9</v>
      </c>
      <c r="H2297" s="8">
        <v>25</v>
      </c>
      <c r="I2297" s="17">
        <f t="shared" si="555"/>
        <v>34</v>
      </c>
      <c r="J2297" s="7">
        <f t="shared" si="556"/>
        <v>9</v>
      </c>
      <c r="K2297" s="8">
        <f t="shared" si="557"/>
        <v>25</v>
      </c>
      <c r="L2297" s="9">
        <f t="shared" si="558"/>
        <v>34</v>
      </c>
    </row>
    <row r="2298" spans="1:12" x14ac:dyDescent="0.2">
      <c r="A2298" s="39"/>
      <c r="B2298" s="34"/>
      <c r="C2298" s="39" t="s">
        <v>936</v>
      </c>
      <c r="D2298" s="7">
        <v>0</v>
      </c>
      <c r="E2298" s="8">
        <v>0</v>
      </c>
      <c r="F2298" s="17">
        <f t="shared" si="554"/>
        <v>0</v>
      </c>
      <c r="G2298" s="7">
        <v>5</v>
      </c>
      <c r="H2298" s="8">
        <v>10</v>
      </c>
      <c r="I2298" s="17">
        <f t="shared" si="555"/>
        <v>15</v>
      </c>
      <c r="J2298" s="7">
        <f t="shared" si="556"/>
        <v>5</v>
      </c>
      <c r="K2298" s="8">
        <f t="shared" si="557"/>
        <v>10</v>
      </c>
      <c r="L2298" s="9">
        <f t="shared" si="558"/>
        <v>15</v>
      </c>
    </row>
    <row r="2299" spans="1:12" x14ac:dyDescent="0.2">
      <c r="A2299" s="39"/>
      <c r="B2299" s="34"/>
      <c r="C2299" s="66" t="s">
        <v>2</v>
      </c>
      <c r="D2299" s="21">
        <f t="shared" ref="D2299:L2299" si="559">SUM(D2251:D2298)</f>
        <v>556</v>
      </c>
      <c r="E2299" s="22">
        <f t="shared" si="559"/>
        <v>768</v>
      </c>
      <c r="F2299" s="67">
        <f t="shared" si="559"/>
        <v>1324</v>
      </c>
      <c r="G2299" s="21">
        <f t="shared" si="559"/>
        <v>878</v>
      </c>
      <c r="H2299" s="22">
        <f t="shared" si="559"/>
        <v>666</v>
      </c>
      <c r="I2299" s="67">
        <f t="shared" si="559"/>
        <v>1544</v>
      </c>
      <c r="J2299" s="21">
        <f t="shared" si="559"/>
        <v>1434</v>
      </c>
      <c r="K2299" s="22">
        <f t="shared" si="559"/>
        <v>1434</v>
      </c>
      <c r="L2299" s="23">
        <f t="shared" si="559"/>
        <v>2868</v>
      </c>
    </row>
    <row r="2300" spans="1:12" x14ac:dyDescent="0.2">
      <c r="A2300" s="65" t="s">
        <v>242</v>
      </c>
      <c r="B2300" s="42"/>
      <c r="C2300" s="41"/>
      <c r="D2300" s="44"/>
      <c r="E2300" s="45"/>
      <c r="F2300" s="47"/>
      <c r="G2300" s="44"/>
      <c r="H2300" s="45"/>
      <c r="I2300" s="47"/>
      <c r="J2300" s="44"/>
      <c r="K2300" s="45"/>
      <c r="L2300" s="46"/>
    </row>
    <row r="2301" spans="1:12" ht="12" thickBot="1" x14ac:dyDescent="0.25">
      <c r="A2301" s="52"/>
      <c r="B2301" s="68"/>
      <c r="C2301" s="52" t="s">
        <v>124</v>
      </c>
      <c r="D2301" s="24">
        <v>7</v>
      </c>
      <c r="E2301" s="25">
        <v>43</v>
      </c>
      <c r="F2301" s="69">
        <f>D2301+E2301</f>
        <v>50</v>
      </c>
      <c r="G2301" s="24">
        <v>11</v>
      </c>
      <c r="H2301" s="25">
        <v>42</v>
      </c>
      <c r="I2301" s="69">
        <f>G2301+H2301</f>
        <v>53</v>
      </c>
      <c r="J2301" s="24">
        <f>D2301+G2301</f>
        <v>18</v>
      </c>
      <c r="K2301" s="25">
        <f>E2301+H2301</f>
        <v>85</v>
      </c>
      <c r="L2301" s="26">
        <f>J2301+K2301</f>
        <v>103</v>
      </c>
    </row>
    <row r="2306" spans="1:12" ht="12" x14ac:dyDescent="0.2">
      <c r="A2306" s="85" t="s">
        <v>109</v>
      </c>
      <c r="B2306" s="85"/>
      <c r="C2306" s="85"/>
      <c r="D2306" s="85"/>
      <c r="E2306" s="85"/>
      <c r="F2306" s="85"/>
      <c r="G2306" s="85"/>
      <c r="H2306" s="85"/>
      <c r="I2306" s="85"/>
      <c r="J2306" s="85"/>
      <c r="K2306" s="85"/>
      <c r="L2306" s="85"/>
    </row>
    <row r="2307" spans="1:12" x14ac:dyDescent="0.2">
      <c r="A2307" s="86" t="s">
        <v>116</v>
      </c>
      <c r="B2307" s="86"/>
      <c r="C2307" s="86"/>
      <c r="D2307" s="86"/>
      <c r="E2307" s="86"/>
      <c r="F2307" s="86"/>
      <c r="G2307" s="86"/>
      <c r="H2307" s="86"/>
      <c r="I2307" s="86"/>
      <c r="J2307" s="86"/>
      <c r="K2307" s="86"/>
      <c r="L2307" s="86"/>
    </row>
    <row r="2308" spans="1:12" x14ac:dyDescent="0.2">
      <c r="A2308" s="86" t="s">
        <v>1066</v>
      </c>
      <c r="B2308" s="86"/>
      <c r="C2308" s="86"/>
      <c r="D2308" s="86"/>
      <c r="E2308" s="86"/>
      <c r="F2308" s="86"/>
      <c r="G2308" s="86"/>
      <c r="H2308" s="86"/>
      <c r="I2308" s="86"/>
      <c r="J2308" s="86"/>
      <c r="K2308" s="86"/>
      <c r="L2308" s="86"/>
    </row>
    <row r="2309" spans="1:12" ht="12" thickBot="1" x14ac:dyDescent="0.25"/>
    <row r="2310" spans="1:12" x14ac:dyDescent="0.2">
      <c r="A2310" s="113" t="s">
        <v>41</v>
      </c>
      <c r="B2310" s="149"/>
      <c r="C2310" s="151" t="s">
        <v>43</v>
      </c>
      <c r="D2310" s="117" t="s">
        <v>355</v>
      </c>
      <c r="E2310" s="118"/>
      <c r="F2310" s="119"/>
      <c r="G2310" s="117" t="s">
        <v>42</v>
      </c>
      <c r="H2310" s="118"/>
      <c r="I2310" s="119"/>
      <c r="J2310" s="117" t="s">
        <v>2</v>
      </c>
      <c r="K2310" s="118"/>
      <c r="L2310" s="119"/>
    </row>
    <row r="2311" spans="1:12" ht="12" thickBot="1" x14ac:dyDescent="0.25">
      <c r="A2311" s="115"/>
      <c r="B2311" s="150"/>
      <c r="C2311" s="152"/>
      <c r="D2311" s="153"/>
      <c r="E2311" s="154"/>
      <c r="F2311" s="155"/>
      <c r="G2311" s="153"/>
      <c r="H2311" s="154"/>
      <c r="I2311" s="155"/>
      <c r="J2311" s="153"/>
      <c r="K2311" s="154"/>
      <c r="L2311" s="155"/>
    </row>
    <row r="2312" spans="1:12" x14ac:dyDescent="0.2">
      <c r="A2312" s="115"/>
      <c r="B2312" s="150"/>
      <c r="C2312" s="152"/>
      <c r="D2312" s="161" t="s">
        <v>44</v>
      </c>
      <c r="E2312" s="157" t="s">
        <v>45</v>
      </c>
      <c r="F2312" s="159" t="s">
        <v>2</v>
      </c>
      <c r="G2312" s="161" t="s">
        <v>44</v>
      </c>
      <c r="H2312" s="157" t="s">
        <v>45</v>
      </c>
      <c r="I2312" s="159" t="s">
        <v>2</v>
      </c>
      <c r="J2312" s="156" t="s">
        <v>44</v>
      </c>
      <c r="K2312" s="157" t="s">
        <v>45</v>
      </c>
      <c r="L2312" s="159" t="s">
        <v>2</v>
      </c>
    </row>
    <row r="2313" spans="1:12" ht="12" thickBot="1" x14ac:dyDescent="0.25">
      <c r="A2313" s="115"/>
      <c r="B2313" s="150"/>
      <c r="C2313" s="152"/>
      <c r="D2313" s="162"/>
      <c r="E2313" s="158"/>
      <c r="F2313" s="160"/>
      <c r="G2313" s="162"/>
      <c r="H2313" s="158"/>
      <c r="I2313" s="160"/>
      <c r="J2313" s="136"/>
      <c r="K2313" s="158"/>
      <c r="L2313" s="160"/>
    </row>
    <row r="2314" spans="1:12" x14ac:dyDescent="0.2">
      <c r="A2314" s="35"/>
      <c r="B2314" s="36"/>
      <c r="C2314" s="35" t="s">
        <v>3</v>
      </c>
      <c r="D2314" s="3">
        <v>0</v>
      </c>
      <c r="E2314" s="4">
        <v>0</v>
      </c>
      <c r="F2314" s="18">
        <f t="shared" ref="F2314:F2334" si="560">D2314+E2314</f>
        <v>0</v>
      </c>
      <c r="G2314" s="3">
        <v>6</v>
      </c>
      <c r="H2314" s="4">
        <v>10</v>
      </c>
      <c r="I2314" s="18">
        <f t="shared" ref="I2314:I2334" si="561">G2314+H2314</f>
        <v>16</v>
      </c>
      <c r="J2314" s="3">
        <f t="shared" ref="J2314:J2334" si="562">D2314+G2314</f>
        <v>6</v>
      </c>
      <c r="K2314" s="4">
        <f t="shared" ref="K2314:K2334" si="563">E2314+H2314</f>
        <v>10</v>
      </c>
      <c r="L2314" s="5">
        <f t="shared" ref="L2314:L2334" si="564">J2314+K2314</f>
        <v>16</v>
      </c>
    </row>
    <row r="2315" spans="1:12" x14ac:dyDescent="0.2">
      <c r="A2315" s="39"/>
      <c r="B2315" s="34"/>
      <c r="C2315" s="39" t="s">
        <v>125</v>
      </c>
      <c r="D2315" s="7">
        <v>0</v>
      </c>
      <c r="E2315" s="8">
        <v>0</v>
      </c>
      <c r="F2315" s="17">
        <f t="shared" si="560"/>
        <v>0</v>
      </c>
      <c r="G2315" s="7">
        <v>1</v>
      </c>
      <c r="H2315" s="8">
        <v>11</v>
      </c>
      <c r="I2315" s="17">
        <f t="shared" si="561"/>
        <v>12</v>
      </c>
      <c r="J2315" s="7">
        <f t="shared" si="562"/>
        <v>1</v>
      </c>
      <c r="K2315" s="8">
        <f t="shared" si="563"/>
        <v>11</v>
      </c>
      <c r="L2315" s="9">
        <f t="shared" si="564"/>
        <v>12</v>
      </c>
    </row>
    <row r="2316" spans="1:12" x14ac:dyDescent="0.2">
      <c r="A2316" s="39"/>
      <c r="B2316" s="34"/>
      <c r="C2316" s="39" t="s">
        <v>127</v>
      </c>
      <c r="D2316" s="7">
        <v>0</v>
      </c>
      <c r="E2316" s="8">
        <v>0</v>
      </c>
      <c r="F2316" s="17">
        <f t="shared" si="560"/>
        <v>0</v>
      </c>
      <c r="G2316" s="7">
        <v>1</v>
      </c>
      <c r="H2316" s="8">
        <v>0</v>
      </c>
      <c r="I2316" s="17">
        <f t="shared" si="561"/>
        <v>1</v>
      </c>
      <c r="J2316" s="7">
        <f t="shared" si="562"/>
        <v>1</v>
      </c>
      <c r="K2316" s="8">
        <f t="shared" si="563"/>
        <v>0</v>
      </c>
      <c r="L2316" s="9">
        <f t="shared" si="564"/>
        <v>1</v>
      </c>
    </row>
    <row r="2317" spans="1:12" x14ac:dyDescent="0.2">
      <c r="A2317" s="39"/>
      <c r="B2317" s="34"/>
      <c r="C2317" s="39" t="s">
        <v>128</v>
      </c>
      <c r="D2317" s="7">
        <v>0</v>
      </c>
      <c r="E2317" s="8">
        <v>0</v>
      </c>
      <c r="F2317" s="17">
        <f t="shared" si="560"/>
        <v>0</v>
      </c>
      <c r="G2317" s="7">
        <v>5</v>
      </c>
      <c r="H2317" s="8">
        <v>16</v>
      </c>
      <c r="I2317" s="17">
        <f t="shared" si="561"/>
        <v>21</v>
      </c>
      <c r="J2317" s="7">
        <f t="shared" si="562"/>
        <v>5</v>
      </c>
      <c r="K2317" s="8">
        <f t="shared" si="563"/>
        <v>16</v>
      </c>
      <c r="L2317" s="9">
        <f t="shared" si="564"/>
        <v>21</v>
      </c>
    </row>
    <row r="2318" spans="1:12" x14ac:dyDescent="0.2">
      <c r="A2318" s="39"/>
      <c r="B2318" s="34"/>
      <c r="C2318" s="39" t="s">
        <v>131</v>
      </c>
      <c r="D2318" s="7">
        <v>0</v>
      </c>
      <c r="E2318" s="8">
        <v>0</v>
      </c>
      <c r="F2318" s="17">
        <f t="shared" si="560"/>
        <v>0</v>
      </c>
      <c r="G2318" s="7">
        <v>1</v>
      </c>
      <c r="H2318" s="8">
        <v>0</v>
      </c>
      <c r="I2318" s="17">
        <f t="shared" si="561"/>
        <v>1</v>
      </c>
      <c r="J2318" s="7">
        <f t="shared" si="562"/>
        <v>1</v>
      </c>
      <c r="K2318" s="8">
        <f t="shared" si="563"/>
        <v>0</v>
      </c>
      <c r="L2318" s="9">
        <f t="shared" si="564"/>
        <v>1</v>
      </c>
    </row>
    <row r="2319" spans="1:12" x14ac:dyDescent="0.2">
      <c r="A2319" s="39"/>
      <c r="B2319" s="34"/>
      <c r="C2319" s="39" t="s">
        <v>132</v>
      </c>
      <c r="D2319" s="7">
        <v>0</v>
      </c>
      <c r="E2319" s="8">
        <v>0</v>
      </c>
      <c r="F2319" s="17">
        <f t="shared" si="560"/>
        <v>0</v>
      </c>
      <c r="G2319" s="7">
        <v>1</v>
      </c>
      <c r="H2319" s="8">
        <v>1</v>
      </c>
      <c r="I2319" s="17">
        <f t="shared" si="561"/>
        <v>2</v>
      </c>
      <c r="J2319" s="7">
        <f t="shared" si="562"/>
        <v>1</v>
      </c>
      <c r="K2319" s="8">
        <f t="shared" si="563"/>
        <v>1</v>
      </c>
      <c r="L2319" s="9">
        <f t="shared" si="564"/>
        <v>2</v>
      </c>
    </row>
    <row r="2320" spans="1:12" x14ac:dyDescent="0.2">
      <c r="A2320" s="39"/>
      <c r="B2320" s="34"/>
      <c r="C2320" s="39" t="s">
        <v>692</v>
      </c>
      <c r="D2320" s="7">
        <v>0</v>
      </c>
      <c r="E2320" s="8">
        <v>0</v>
      </c>
      <c r="F2320" s="17">
        <f t="shared" si="560"/>
        <v>0</v>
      </c>
      <c r="G2320" s="7">
        <v>0</v>
      </c>
      <c r="H2320" s="8">
        <v>1</v>
      </c>
      <c r="I2320" s="17">
        <f t="shared" si="561"/>
        <v>1</v>
      </c>
      <c r="J2320" s="7">
        <f t="shared" si="562"/>
        <v>0</v>
      </c>
      <c r="K2320" s="8">
        <f t="shared" si="563"/>
        <v>1</v>
      </c>
      <c r="L2320" s="9">
        <f t="shared" si="564"/>
        <v>1</v>
      </c>
    </row>
    <row r="2321" spans="1:12" x14ac:dyDescent="0.2">
      <c r="A2321" s="39"/>
      <c r="B2321" s="34"/>
      <c r="C2321" s="39" t="s">
        <v>135</v>
      </c>
      <c r="D2321" s="7">
        <v>2</v>
      </c>
      <c r="E2321" s="8">
        <v>0</v>
      </c>
      <c r="F2321" s="17">
        <f t="shared" si="560"/>
        <v>2</v>
      </c>
      <c r="G2321" s="7">
        <v>0</v>
      </c>
      <c r="H2321" s="8">
        <v>0</v>
      </c>
      <c r="I2321" s="17">
        <f t="shared" si="561"/>
        <v>0</v>
      </c>
      <c r="J2321" s="7">
        <f t="shared" si="562"/>
        <v>2</v>
      </c>
      <c r="K2321" s="8">
        <f t="shared" si="563"/>
        <v>0</v>
      </c>
      <c r="L2321" s="9">
        <f t="shared" si="564"/>
        <v>2</v>
      </c>
    </row>
    <row r="2322" spans="1:12" x14ac:dyDescent="0.2">
      <c r="A2322" s="39"/>
      <c r="B2322" s="34"/>
      <c r="C2322" s="39" t="s">
        <v>136</v>
      </c>
      <c r="D2322" s="7">
        <v>4</v>
      </c>
      <c r="E2322" s="8">
        <v>4</v>
      </c>
      <c r="F2322" s="17">
        <f t="shared" si="560"/>
        <v>8</v>
      </c>
      <c r="G2322" s="7">
        <v>0</v>
      </c>
      <c r="H2322" s="8">
        <v>0</v>
      </c>
      <c r="I2322" s="17">
        <f t="shared" si="561"/>
        <v>0</v>
      </c>
      <c r="J2322" s="7">
        <f t="shared" si="562"/>
        <v>4</v>
      </c>
      <c r="K2322" s="8">
        <f t="shared" si="563"/>
        <v>4</v>
      </c>
      <c r="L2322" s="9">
        <f t="shared" si="564"/>
        <v>8</v>
      </c>
    </row>
    <row r="2323" spans="1:12" x14ac:dyDescent="0.2">
      <c r="A2323" s="39"/>
      <c r="B2323" s="34"/>
      <c r="C2323" s="39" t="s">
        <v>137</v>
      </c>
      <c r="D2323" s="7">
        <v>1</v>
      </c>
      <c r="E2323" s="8">
        <v>0</v>
      </c>
      <c r="F2323" s="17">
        <f t="shared" si="560"/>
        <v>1</v>
      </c>
      <c r="G2323" s="7">
        <v>1</v>
      </c>
      <c r="H2323" s="8">
        <v>1</v>
      </c>
      <c r="I2323" s="17">
        <f t="shared" si="561"/>
        <v>2</v>
      </c>
      <c r="J2323" s="7">
        <f t="shared" si="562"/>
        <v>2</v>
      </c>
      <c r="K2323" s="8">
        <f t="shared" si="563"/>
        <v>1</v>
      </c>
      <c r="L2323" s="9">
        <f t="shared" si="564"/>
        <v>3</v>
      </c>
    </row>
    <row r="2324" spans="1:12" x14ac:dyDescent="0.2">
      <c r="A2324" s="39"/>
      <c r="B2324" s="34"/>
      <c r="C2324" s="39" t="s">
        <v>138</v>
      </c>
      <c r="D2324" s="7">
        <v>3</v>
      </c>
      <c r="E2324" s="8">
        <v>7</v>
      </c>
      <c r="F2324" s="17">
        <f t="shared" si="560"/>
        <v>10</v>
      </c>
      <c r="G2324" s="7">
        <v>0</v>
      </c>
      <c r="H2324" s="8">
        <v>0</v>
      </c>
      <c r="I2324" s="17">
        <f t="shared" si="561"/>
        <v>0</v>
      </c>
      <c r="J2324" s="7">
        <f t="shared" si="562"/>
        <v>3</v>
      </c>
      <c r="K2324" s="8">
        <f t="shared" si="563"/>
        <v>7</v>
      </c>
      <c r="L2324" s="9">
        <f t="shared" si="564"/>
        <v>10</v>
      </c>
    </row>
    <row r="2325" spans="1:12" x14ac:dyDescent="0.2">
      <c r="A2325" s="39"/>
      <c r="B2325" s="34"/>
      <c r="C2325" s="39" t="s">
        <v>140</v>
      </c>
      <c r="D2325" s="7">
        <v>6</v>
      </c>
      <c r="E2325" s="8">
        <v>2</v>
      </c>
      <c r="F2325" s="17">
        <f t="shared" si="560"/>
        <v>8</v>
      </c>
      <c r="G2325" s="7">
        <v>2</v>
      </c>
      <c r="H2325" s="8">
        <v>1</v>
      </c>
      <c r="I2325" s="17">
        <f t="shared" si="561"/>
        <v>3</v>
      </c>
      <c r="J2325" s="7">
        <f t="shared" si="562"/>
        <v>8</v>
      </c>
      <c r="K2325" s="8">
        <f t="shared" si="563"/>
        <v>3</v>
      </c>
      <c r="L2325" s="9">
        <f t="shared" si="564"/>
        <v>11</v>
      </c>
    </row>
    <row r="2326" spans="1:12" x14ac:dyDescent="0.2">
      <c r="A2326" s="39"/>
      <c r="B2326" s="34"/>
      <c r="C2326" s="39" t="s">
        <v>141</v>
      </c>
      <c r="D2326" s="7">
        <v>0</v>
      </c>
      <c r="E2326" s="8">
        <v>0</v>
      </c>
      <c r="F2326" s="17">
        <f t="shared" si="560"/>
        <v>0</v>
      </c>
      <c r="G2326" s="7">
        <v>0</v>
      </c>
      <c r="H2326" s="8">
        <v>1</v>
      </c>
      <c r="I2326" s="17">
        <f t="shared" si="561"/>
        <v>1</v>
      </c>
      <c r="J2326" s="7">
        <f t="shared" si="562"/>
        <v>0</v>
      </c>
      <c r="K2326" s="8">
        <f t="shared" si="563"/>
        <v>1</v>
      </c>
      <c r="L2326" s="9">
        <f t="shared" si="564"/>
        <v>1</v>
      </c>
    </row>
    <row r="2327" spans="1:12" x14ac:dyDescent="0.2">
      <c r="A2327" s="39"/>
      <c r="B2327" s="34"/>
      <c r="C2327" s="39" t="s">
        <v>142</v>
      </c>
      <c r="D2327" s="7">
        <v>1</v>
      </c>
      <c r="E2327" s="8">
        <v>0</v>
      </c>
      <c r="F2327" s="17">
        <f t="shared" si="560"/>
        <v>1</v>
      </c>
      <c r="G2327" s="7">
        <v>0</v>
      </c>
      <c r="H2327" s="8">
        <v>0</v>
      </c>
      <c r="I2327" s="17">
        <f t="shared" si="561"/>
        <v>0</v>
      </c>
      <c r="J2327" s="7">
        <f t="shared" si="562"/>
        <v>1</v>
      </c>
      <c r="K2327" s="8">
        <f t="shared" si="563"/>
        <v>0</v>
      </c>
      <c r="L2327" s="9">
        <f t="shared" si="564"/>
        <v>1</v>
      </c>
    </row>
    <row r="2328" spans="1:12" x14ac:dyDescent="0.2">
      <c r="A2328" s="39"/>
      <c r="B2328" s="34"/>
      <c r="C2328" s="39" t="s">
        <v>143</v>
      </c>
      <c r="D2328" s="7">
        <v>0</v>
      </c>
      <c r="E2328" s="8">
        <v>0</v>
      </c>
      <c r="F2328" s="17">
        <f t="shared" si="560"/>
        <v>0</v>
      </c>
      <c r="G2328" s="7">
        <v>1</v>
      </c>
      <c r="H2328" s="8">
        <v>0</v>
      </c>
      <c r="I2328" s="17">
        <f t="shared" si="561"/>
        <v>1</v>
      </c>
      <c r="J2328" s="7">
        <f t="shared" si="562"/>
        <v>1</v>
      </c>
      <c r="K2328" s="8">
        <f t="shared" si="563"/>
        <v>0</v>
      </c>
      <c r="L2328" s="9">
        <f t="shared" si="564"/>
        <v>1</v>
      </c>
    </row>
    <row r="2329" spans="1:12" x14ac:dyDescent="0.2">
      <c r="A2329" s="39"/>
      <c r="B2329" s="34"/>
      <c r="C2329" s="39" t="s">
        <v>144</v>
      </c>
      <c r="D2329" s="7">
        <v>1</v>
      </c>
      <c r="E2329" s="8">
        <v>1</v>
      </c>
      <c r="F2329" s="17">
        <f t="shared" si="560"/>
        <v>2</v>
      </c>
      <c r="G2329" s="7">
        <v>0</v>
      </c>
      <c r="H2329" s="8">
        <v>0</v>
      </c>
      <c r="I2329" s="17">
        <f t="shared" si="561"/>
        <v>0</v>
      </c>
      <c r="J2329" s="7">
        <f t="shared" si="562"/>
        <v>1</v>
      </c>
      <c r="K2329" s="8">
        <f t="shared" si="563"/>
        <v>1</v>
      </c>
      <c r="L2329" s="9">
        <f t="shared" si="564"/>
        <v>2</v>
      </c>
    </row>
    <row r="2330" spans="1:12" x14ac:dyDescent="0.2">
      <c r="A2330" s="39"/>
      <c r="B2330" s="34"/>
      <c r="C2330" s="39" t="s">
        <v>145</v>
      </c>
      <c r="D2330" s="7">
        <v>0</v>
      </c>
      <c r="E2330" s="8">
        <v>1</v>
      </c>
      <c r="F2330" s="17">
        <f t="shared" si="560"/>
        <v>1</v>
      </c>
      <c r="G2330" s="7">
        <v>0</v>
      </c>
      <c r="H2330" s="8">
        <v>0</v>
      </c>
      <c r="I2330" s="17">
        <f t="shared" si="561"/>
        <v>0</v>
      </c>
      <c r="J2330" s="7">
        <f t="shared" si="562"/>
        <v>0</v>
      </c>
      <c r="K2330" s="8">
        <f t="shared" si="563"/>
        <v>1</v>
      </c>
      <c r="L2330" s="9">
        <f t="shared" si="564"/>
        <v>1</v>
      </c>
    </row>
    <row r="2331" spans="1:12" x14ac:dyDescent="0.2">
      <c r="A2331" s="39"/>
      <c r="B2331" s="34"/>
      <c r="C2331" s="39" t="s">
        <v>147</v>
      </c>
      <c r="D2331" s="7">
        <v>2</v>
      </c>
      <c r="E2331" s="8">
        <v>2</v>
      </c>
      <c r="F2331" s="17">
        <f t="shared" si="560"/>
        <v>4</v>
      </c>
      <c r="G2331" s="7">
        <v>0</v>
      </c>
      <c r="H2331" s="8">
        <v>0</v>
      </c>
      <c r="I2331" s="17">
        <f t="shared" si="561"/>
        <v>0</v>
      </c>
      <c r="J2331" s="7">
        <f t="shared" si="562"/>
        <v>2</v>
      </c>
      <c r="K2331" s="8">
        <f t="shared" si="563"/>
        <v>2</v>
      </c>
      <c r="L2331" s="9">
        <f t="shared" si="564"/>
        <v>4</v>
      </c>
    </row>
    <row r="2332" spans="1:12" x14ac:dyDescent="0.2">
      <c r="A2332" s="39"/>
      <c r="B2332" s="34"/>
      <c r="C2332" s="39" t="s">
        <v>149</v>
      </c>
      <c r="D2332" s="7">
        <v>0</v>
      </c>
      <c r="E2332" s="8">
        <v>2</v>
      </c>
      <c r="F2332" s="17">
        <f t="shared" si="560"/>
        <v>2</v>
      </c>
      <c r="G2332" s="7">
        <v>0</v>
      </c>
      <c r="H2332" s="8">
        <v>0</v>
      </c>
      <c r="I2332" s="17">
        <f t="shared" si="561"/>
        <v>0</v>
      </c>
      <c r="J2332" s="7">
        <f t="shared" si="562"/>
        <v>0</v>
      </c>
      <c r="K2332" s="8">
        <f t="shared" si="563"/>
        <v>2</v>
      </c>
      <c r="L2332" s="9">
        <f t="shared" si="564"/>
        <v>2</v>
      </c>
    </row>
    <row r="2333" spans="1:12" x14ac:dyDescent="0.2">
      <c r="A2333" s="39"/>
      <c r="B2333" s="34"/>
      <c r="C2333" s="39" t="s">
        <v>150</v>
      </c>
      <c r="D2333" s="7">
        <v>2</v>
      </c>
      <c r="E2333" s="8">
        <v>1</v>
      </c>
      <c r="F2333" s="17">
        <f t="shared" si="560"/>
        <v>3</v>
      </c>
      <c r="G2333" s="7">
        <v>0</v>
      </c>
      <c r="H2333" s="8">
        <v>0</v>
      </c>
      <c r="I2333" s="17">
        <f t="shared" si="561"/>
        <v>0</v>
      </c>
      <c r="J2333" s="7">
        <f t="shared" si="562"/>
        <v>2</v>
      </c>
      <c r="K2333" s="8">
        <f t="shared" si="563"/>
        <v>1</v>
      </c>
      <c r="L2333" s="9">
        <f t="shared" si="564"/>
        <v>3</v>
      </c>
    </row>
    <row r="2334" spans="1:12" x14ac:dyDescent="0.2">
      <c r="A2334" s="39"/>
      <c r="B2334" s="34"/>
      <c r="C2334" s="39" t="s">
        <v>934</v>
      </c>
      <c r="D2334" s="7">
        <v>0</v>
      </c>
      <c r="E2334" s="8">
        <v>0</v>
      </c>
      <c r="F2334" s="17">
        <f t="shared" si="560"/>
        <v>0</v>
      </c>
      <c r="G2334" s="7">
        <v>1</v>
      </c>
      <c r="H2334" s="8">
        <v>2</v>
      </c>
      <c r="I2334" s="17">
        <f t="shared" si="561"/>
        <v>3</v>
      </c>
      <c r="J2334" s="7">
        <f t="shared" si="562"/>
        <v>1</v>
      </c>
      <c r="K2334" s="8">
        <f t="shared" si="563"/>
        <v>2</v>
      </c>
      <c r="L2334" s="9">
        <f t="shared" si="564"/>
        <v>3</v>
      </c>
    </row>
    <row r="2335" spans="1:12" x14ac:dyDescent="0.2">
      <c r="A2335" s="39"/>
      <c r="B2335" s="34"/>
      <c r="C2335" s="66" t="s">
        <v>2</v>
      </c>
      <c r="D2335" s="21">
        <f t="shared" ref="D2335:L2335" si="565">SUM(D2300:D2334)</f>
        <v>29</v>
      </c>
      <c r="E2335" s="22">
        <f t="shared" si="565"/>
        <v>63</v>
      </c>
      <c r="F2335" s="67">
        <f t="shared" si="565"/>
        <v>92</v>
      </c>
      <c r="G2335" s="21">
        <f t="shared" si="565"/>
        <v>31</v>
      </c>
      <c r="H2335" s="22">
        <f t="shared" si="565"/>
        <v>86</v>
      </c>
      <c r="I2335" s="67">
        <f t="shared" si="565"/>
        <v>117</v>
      </c>
      <c r="J2335" s="21">
        <f t="shared" si="565"/>
        <v>60</v>
      </c>
      <c r="K2335" s="22">
        <f t="shared" si="565"/>
        <v>149</v>
      </c>
      <c r="L2335" s="23">
        <f t="shared" si="565"/>
        <v>209</v>
      </c>
    </row>
    <row r="2336" spans="1:12" x14ac:dyDescent="0.2">
      <c r="A2336" s="65" t="s">
        <v>243</v>
      </c>
      <c r="B2336" s="42"/>
      <c r="C2336" s="41"/>
      <c r="D2336" s="44"/>
      <c r="E2336" s="45"/>
      <c r="F2336" s="47"/>
      <c r="G2336" s="44"/>
      <c r="H2336" s="45"/>
      <c r="I2336" s="47"/>
      <c r="J2336" s="44"/>
      <c r="K2336" s="45"/>
      <c r="L2336" s="46"/>
    </row>
    <row r="2337" spans="1:12" x14ac:dyDescent="0.2">
      <c r="A2337" s="39"/>
      <c r="B2337" s="34"/>
      <c r="C2337" s="39" t="s">
        <v>124</v>
      </c>
      <c r="D2337" s="7">
        <v>93</v>
      </c>
      <c r="E2337" s="8">
        <v>25</v>
      </c>
      <c r="F2337" s="17">
        <f t="shared" ref="F2337:F2348" si="566">D2337+E2337</f>
        <v>118</v>
      </c>
      <c r="G2337" s="7">
        <v>103</v>
      </c>
      <c r="H2337" s="8">
        <v>22</v>
      </c>
      <c r="I2337" s="17">
        <f t="shared" ref="I2337:I2348" si="567">G2337+H2337</f>
        <v>125</v>
      </c>
      <c r="J2337" s="7">
        <f t="shared" ref="J2337:J2348" si="568">D2337+G2337</f>
        <v>196</v>
      </c>
      <c r="K2337" s="8">
        <f t="shared" ref="K2337:K2348" si="569">E2337+H2337</f>
        <v>47</v>
      </c>
      <c r="L2337" s="9">
        <f t="shared" ref="L2337:L2348" si="570">J2337+K2337</f>
        <v>243</v>
      </c>
    </row>
    <row r="2338" spans="1:12" x14ac:dyDescent="0.2">
      <c r="A2338" s="39"/>
      <c r="B2338" s="34"/>
      <c r="C2338" s="39" t="s">
        <v>3</v>
      </c>
      <c r="D2338" s="7">
        <v>0</v>
      </c>
      <c r="E2338" s="8">
        <v>0</v>
      </c>
      <c r="F2338" s="17">
        <f t="shared" si="566"/>
        <v>0</v>
      </c>
      <c r="G2338" s="7">
        <v>73</v>
      </c>
      <c r="H2338" s="8">
        <v>6</v>
      </c>
      <c r="I2338" s="17">
        <f t="shared" si="567"/>
        <v>79</v>
      </c>
      <c r="J2338" s="7">
        <f t="shared" si="568"/>
        <v>73</v>
      </c>
      <c r="K2338" s="8">
        <f t="shared" si="569"/>
        <v>6</v>
      </c>
      <c r="L2338" s="9">
        <f t="shared" si="570"/>
        <v>79</v>
      </c>
    </row>
    <row r="2339" spans="1:12" x14ac:dyDescent="0.2">
      <c r="A2339" s="39"/>
      <c r="B2339" s="34"/>
      <c r="C2339" s="39" t="s">
        <v>125</v>
      </c>
      <c r="D2339" s="7">
        <v>0</v>
      </c>
      <c r="E2339" s="8">
        <v>0</v>
      </c>
      <c r="F2339" s="17">
        <f t="shared" si="566"/>
        <v>0</v>
      </c>
      <c r="G2339" s="7">
        <v>13</v>
      </c>
      <c r="H2339" s="8">
        <v>2</v>
      </c>
      <c r="I2339" s="17">
        <f t="shared" si="567"/>
        <v>15</v>
      </c>
      <c r="J2339" s="7">
        <f t="shared" si="568"/>
        <v>13</v>
      </c>
      <c r="K2339" s="8">
        <f t="shared" si="569"/>
        <v>2</v>
      </c>
      <c r="L2339" s="9">
        <f t="shared" si="570"/>
        <v>15</v>
      </c>
    </row>
    <row r="2340" spans="1:12" x14ac:dyDescent="0.2">
      <c r="A2340" s="39"/>
      <c r="B2340" s="34"/>
      <c r="C2340" s="39" t="s">
        <v>126</v>
      </c>
      <c r="D2340" s="7">
        <v>0</v>
      </c>
      <c r="E2340" s="8">
        <v>0</v>
      </c>
      <c r="F2340" s="17">
        <f t="shared" si="566"/>
        <v>0</v>
      </c>
      <c r="G2340" s="7">
        <v>9</v>
      </c>
      <c r="H2340" s="8">
        <v>0</v>
      </c>
      <c r="I2340" s="17">
        <f t="shared" si="567"/>
        <v>9</v>
      </c>
      <c r="J2340" s="7">
        <f t="shared" si="568"/>
        <v>9</v>
      </c>
      <c r="K2340" s="8">
        <f t="shared" si="569"/>
        <v>0</v>
      </c>
      <c r="L2340" s="9">
        <f t="shared" si="570"/>
        <v>9</v>
      </c>
    </row>
    <row r="2341" spans="1:12" x14ac:dyDescent="0.2">
      <c r="A2341" s="39"/>
      <c r="B2341" s="34"/>
      <c r="C2341" s="39" t="s">
        <v>127</v>
      </c>
      <c r="D2341" s="7">
        <v>2</v>
      </c>
      <c r="E2341" s="8">
        <v>0</v>
      </c>
      <c r="F2341" s="17">
        <f t="shared" si="566"/>
        <v>2</v>
      </c>
      <c r="G2341" s="7">
        <v>53</v>
      </c>
      <c r="H2341" s="8">
        <v>6</v>
      </c>
      <c r="I2341" s="17">
        <f t="shared" si="567"/>
        <v>59</v>
      </c>
      <c r="J2341" s="7">
        <f t="shared" si="568"/>
        <v>55</v>
      </c>
      <c r="K2341" s="8">
        <f t="shared" si="569"/>
        <v>6</v>
      </c>
      <c r="L2341" s="9">
        <f t="shared" si="570"/>
        <v>61</v>
      </c>
    </row>
    <row r="2342" spans="1:12" x14ac:dyDescent="0.2">
      <c r="A2342" s="39"/>
      <c r="B2342" s="34"/>
      <c r="C2342" s="39" t="s">
        <v>128</v>
      </c>
      <c r="D2342" s="7">
        <v>0</v>
      </c>
      <c r="E2342" s="8">
        <v>0</v>
      </c>
      <c r="F2342" s="17">
        <f t="shared" si="566"/>
        <v>0</v>
      </c>
      <c r="G2342" s="7">
        <v>92</v>
      </c>
      <c r="H2342" s="8">
        <v>7</v>
      </c>
      <c r="I2342" s="17">
        <f t="shared" si="567"/>
        <v>99</v>
      </c>
      <c r="J2342" s="7">
        <f t="shared" si="568"/>
        <v>92</v>
      </c>
      <c r="K2342" s="8">
        <f t="shared" si="569"/>
        <v>7</v>
      </c>
      <c r="L2342" s="9">
        <f t="shared" si="570"/>
        <v>99</v>
      </c>
    </row>
    <row r="2343" spans="1:12" x14ac:dyDescent="0.2">
      <c r="A2343" s="39"/>
      <c r="B2343" s="34"/>
      <c r="C2343" s="39" t="s">
        <v>931</v>
      </c>
      <c r="D2343" s="7">
        <v>0</v>
      </c>
      <c r="E2343" s="8">
        <v>0</v>
      </c>
      <c r="F2343" s="17">
        <f t="shared" si="566"/>
        <v>0</v>
      </c>
      <c r="G2343" s="7">
        <v>4</v>
      </c>
      <c r="H2343" s="8">
        <v>0</v>
      </c>
      <c r="I2343" s="17">
        <f t="shared" si="567"/>
        <v>4</v>
      </c>
      <c r="J2343" s="7">
        <f t="shared" si="568"/>
        <v>4</v>
      </c>
      <c r="K2343" s="8">
        <f t="shared" si="569"/>
        <v>0</v>
      </c>
      <c r="L2343" s="9">
        <f t="shared" si="570"/>
        <v>4</v>
      </c>
    </row>
    <row r="2344" spans="1:12" x14ac:dyDescent="0.2">
      <c r="A2344" s="39"/>
      <c r="B2344" s="34"/>
      <c r="C2344" s="39" t="s">
        <v>129</v>
      </c>
      <c r="D2344" s="7">
        <v>0</v>
      </c>
      <c r="E2344" s="8">
        <v>0</v>
      </c>
      <c r="F2344" s="17">
        <f t="shared" si="566"/>
        <v>0</v>
      </c>
      <c r="G2344" s="7">
        <v>3</v>
      </c>
      <c r="H2344" s="8">
        <v>0</v>
      </c>
      <c r="I2344" s="17">
        <f t="shared" si="567"/>
        <v>3</v>
      </c>
      <c r="J2344" s="7">
        <f t="shared" si="568"/>
        <v>3</v>
      </c>
      <c r="K2344" s="8">
        <f t="shared" si="569"/>
        <v>0</v>
      </c>
      <c r="L2344" s="9">
        <f t="shared" si="570"/>
        <v>3</v>
      </c>
    </row>
    <row r="2345" spans="1:12" x14ac:dyDescent="0.2">
      <c r="A2345" s="39"/>
      <c r="B2345" s="34"/>
      <c r="C2345" s="39" t="s">
        <v>130</v>
      </c>
      <c r="D2345" s="7">
        <v>0</v>
      </c>
      <c r="E2345" s="8">
        <v>0</v>
      </c>
      <c r="F2345" s="17">
        <f t="shared" si="566"/>
        <v>0</v>
      </c>
      <c r="G2345" s="7">
        <v>2</v>
      </c>
      <c r="H2345" s="8">
        <v>0</v>
      </c>
      <c r="I2345" s="17">
        <f t="shared" si="567"/>
        <v>2</v>
      </c>
      <c r="J2345" s="7">
        <f t="shared" si="568"/>
        <v>2</v>
      </c>
      <c r="K2345" s="8">
        <f t="shared" si="569"/>
        <v>0</v>
      </c>
      <c r="L2345" s="9">
        <f t="shared" si="570"/>
        <v>2</v>
      </c>
    </row>
    <row r="2346" spans="1:12" x14ac:dyDescent="0.2">
      <c r="A2346" s="39"/>
      <c r="B2346" s="34"/>
      <c r="C2346" s="39" t="s">
        <v>131</v>
      </c>
      <c r="D2346" s="7">
        <v>1</v>
      </c>
      <c r="E2346" s="8">
        <v>0</v>
      </c>
      <c r="F2346" s="17">
        <f t="shared" si="566"/>
        <v>1</v>
      </c>
      <c r="G2346" s="7">
        <v>0</v>
      </c>
      <c r="H2346" s="8">
        <v>0</v>
      </c>
      <c r="I2346" s="17">
        <f t="shared" si="567"/>
        <v>0</v>
      </c>
      <c r="J2346" s="7">
        <f t="shared" si="568"/>
        <v>1</v>
      </c>
      <c r="K2346" s="8">
        <f t="shared" si="569"/>
        <v>0</v>
      </c>
      <c r="L2346" s="9">
        <f t="shared" si="570"/>
        <v>1</v>
      </c>
    </row>
    <row r="2347" spans="1:12" x14ac:dyDescent="0.2">
      <c r="A2347" s="39"/>
      <c r="B2347" s="34"/>
      <c r="C2347" s="39" t="s">
        <v>132</v>
      </c>
      <c r="D2347" s="7">
        <v>0</v>
      </c>
      <c r="E2347" s="8">
        <v>0</v>
      </c>
      <c r="F2347" s="17">
        <f t="shared" si="566"/>
        <v>0</v>
      </c>
      <c r="G2347" s="7">
        <v>1</v>
      </c>
      <c r="H2347" s="8">
        <v>0</v>
      </c>
      <c r="I2347" s="17">
        <f t="shared" si="567"/>
        <v>1</v>
      </c>
      <c r="J2347" s="7">
        <f t="shared" si="568"/>
        <v>1</v>
      </c>
      <c r="K2347" s="8">
        <f t="shared" si="569"/>
        <v>0</v>
      </c>
      <c r="L2347" s="9">
        <f t="shared" si="570"/>
        <v>1</v>
      </c>
    </row>
    <row r="2348" spans="1:12" ht="12" thickBot="1" x14ac:dyDescent="0.25">
      <c r="A2348" s="52"/>
      <c r="B2348" s="68"/>
      <c r="C2348" s="52" t="s">
        <v>692</v>
      </c>
      <c r="D2348" s="24">
        <v>0</v>
      </c>
      <c r="E2348" s="25">
        <v>0</v>
      </c>
      <c r="F2348" s="69">
        <f t="shared" si="566"/>
        <v>0</v>
      </c>
      <c r="G2348" s="24">
        <v>5</v>
      </c>
      <c r="H2348" s="25">
        <v>2</v>
      </c>
      <c r="I2348" s="69">
        <f t="shared" si="567"/>
        <v>7</v>
      </c>
      <c r="J2348" s="24">
        <f t="shared" si="568"/>
        <v>5</v>
      </c>
      <c r="K2348" s="25">
        <f t="shared" si="569"/>
        <v>2</v>
      </c>
      <c r="L2348" s="26">
        <f t="shared" si="570"/>
        <v>7</v>
      </c>
    </row>
    <row r="2354" spans="1:12" ht="12" x14ac:dyDescent="0.2">
      <c r="A2354" s="85" t="s">
        <v>109</v>
      </c>
      <c r="B2354" s="85"/>
      <c r="C2354" s="85"/>
      <c r="D2354" s="85"/>
      <c r="E2354" s="85"/>
      <c r="F2354" s="85"/>
      <c r="G2354" s="85"/>
      <c r="H2354" s="85"/>
      <c r="I2354" s="85"/>
      <c r="J2354" s="85"/>
      <c r="K2354" s="85"/>
      <c r="L2354" s="85"/>
    </row>
    <row r="2355" spans="1:12" x14ac:dyDescent="0.2">
      <c r="A2355" s="86" t="s">
        <v>116</v>
      </c>
      <c r="B2355" s="86"/>
      <c r="C2355" s="86"/>
      <c r="D2355" s="86"/>
      <c r="E2355" s="86"/>
      <c r="F2355" s="86"/>
      <c r="G2355" s="86"/>
      <c r="H2355" s="86"/>
      <c r="I2355" s="86"/>
      <c r="J2355" s="86"/>
      <c r="K2355" s="86"/>
      <c r="L2355" s="86"/>
    </row>
    <row r="2356" spans="1:12" x14ac:dyDescent="0.2">
      <c r="A2356" s="86" t="s">
        <v>1066</v>
      </c>
      <c r="B2356" s="86"/>
      <c r="C2356" s="86"/>
      <c r="D2356" s="86"/>
      <c r="E2356" s="86"/>
      <c r="F2356" s="86"/>
      <c r="G2356" s="86"/>
      <c r="H2356" s="86"/>
      <c r="I2356" s="86"/>
      <c r="J2356" s="86"/>
      <c r="K2356" s="86"/>
      <c r="L2356" s="86"/>
    </row>
    <row r="2357" spans="1:12" ht="12" thickBot="1" x14ac:dyDescent="0.25"/>
    <row r="2358" spans="1:12" x14ac:dyDescent="0.2">
      <c r="A2358" s="113" t="s">
        <v>41</v>
      </c>
      <c r="B2358" s="149"/>
      <c r="C2358" s="151" t="s">
        <v>43</v>
      </c>
      <c r="D2358" s="117" t="s">
        <v>355</v>
      </c>
      <c r="E2358" s="118"/>
      <c r="F2358" s="119"/>
      <c r="G2358" s="117" t="s">
        <v>42</v>
      </c>
      <c r="H2358" s="118"/>
      <c r="I2358" s="119"/>
      <c r="J2358" s="117" t="s">
        <v>2</v>
      </c>
      <c r="K2358" s="118"/>
      <c r="L2358" s="119"/>
    </row>
    <row r="2359" spans="1:12" ht="12" thickBot="1" x14ac:dyDescent="0.25">
      <c r="A2359" s="115"/>
      <c r="B2359" s="150"/>
      <c r="C2359" s="152"/>
      <c r="D2359" s="153"/>
      <c r="E2359" s="154"/>
      <c r="F2359" s="155"/>
      <c r="G2359" s="153"/>
      <c r="H2359" s="154"/>
      <c r="I2359" s="155"/>
      <c r="J2359" s="153"/>
      <c r="K2359" s="154"/>
      <c r="L2359" s="155"/>
    </row>
    <row r="2360" spans="1:12" x14ac:dyDescent="0.2">
      <c r="A2360" s="115"/>
      <c r="B2360" s="150"/>
      <c r="C2360" s="152"/>
      <c r="D2360" s="161" t="s">
        <v>44</v>
      </c>
      <c r="E2360" s="157" t="s">
        <v>45</v>
      </c>
      <c r="F2360" s="159" t="s">
        <v>2</v>
      </c>
      <c r="G2360" s="161" t="s">
        <v>44</v>
      </c>
      <c r="H2360" s="157" t="s">
        <v>45</v>
      </c>
      <c r="I2360" s="159" t="s">
        <v>2</v>
      </c>
      <c r="J2360" s="156" t="s">
        <v>44</v>
      </c>
      <c r="K2360" s="157" t="s">
        <v>45</v>
      </c>
      <c r="L2360" s="159" t="s">
        <v>2</v>
      </c>
    </row>
    <row r="2361" spans="1:12" ht="12" thickBot="1" x14ac:dyDescent="0.25">
      <c r="A2361" s="115"/>
      <c r="B2361" s="150"/>
      <c r="C2361" s="152"/>
      <c r="D2361" s="162"/>
      <c r="E2361" s="158"/>
      <c r="F2361" s="160"/>
      <c r="G2361" s="162"/>
      <c r="H2361" s="158"/>
      <c r="I2361" s="160"/>
      <c r="J2361" s="136"/>
      <c r="K2361" s="158"/>
      <c r="L2361" s="160"/>
    </row>
    <row r="2362" spans="1:12" x14ac:dyDescent="0.2">
      <c r="A2362" s="35"/>
      <c r="B2362" s="36"/>
      <c r="C2362" s="35" t="s">
        <v>134</v>
      </c>
      <c r="D2362" s="3">
        <v>0</v>
      </c>
      <c r="E2362" s="4">
        <v>0</v>
      </c>
      <c r="F2362" s="18">
        <f t="shared" ref="F2362:F2380" si="571">D2362+E2362</f>
        <v>0</v>
      </c>
      <c r="G2362" s="3">
        <v>6</v>
      </c>
      <c r="H2362" s="4">
        <v>6</v>
      </c>
      <c r="I2362" s="18">
        <f t="shared" ref="I2362:I2380" si="572">G2362+H2362</f>
        <v>12</v>
      </c>
      <c r="J2362" s="3">
        <f t="shared" ref="J2362:J2380" si="573">D2362+G2362</f>
        <v>6</v>
      </c>
      <c r="K2362" s="4">
        <f t="shared" ref="K2362:K2380" si="574">E2362+H2362</f>
        <v>6</v>
      </c>
      <c r="L2362" s="5">
        <f t="shared" ref="L2362:L2380" si="575">J2362+K2362</f>
        <v>12</v>
      </c>
    </row>
    <row r="2363" spans="1:12" x14ac:dyDescent="0.2">
      <c r="A2363" s="39"/>
      <c r="B2363" s="34"/>
      <c r="C2363" s="39" t="s">
        <v>135</v>
      </c>
      <c r="D2363" s="7">
        <v>32</v>
      </c>
      <c r="E2363" s="8">
        <v>5</v>
      </c>
      <c r="F2363" s="17">
        <f t="shared" si="571"/>
        <v>37</v>
      </c>
      <c r="G2363" s="7">
        <v>6</v>
      </c>
      <c r="H2363" s="8">
        <v>0</v>
      </c>
      <c r="I2363" s="17">
        <f t="shared" si="572"/>
        <v>6</v>
      </c>
      <c r="J2363" s="7">
        <f t="shared" si="573"/>
        <v>38</v>
      </c>
      <c r="K2363" s="8">
        <f t="shared" si="574"/>
        <v>5</v>
      </c>
      <c r="L2363" s="9">
        <f t="shared" si="575"/>
        <v>43</v>
      </c>
    </row>
    <row r="2364" spans="1:12" x14ac:dyDescent="0.2">
      <c r="A2364" s="39"/>
      <c r="B2364" s="34"/>
      <c r="C2364" s="39" t="s">
        <v>932</v>
      </c>
      <c r="D2364" s="7">
        <v>1</v>
      </c>
      <c r="E2364" s="8">
        <v>0</v>
      </c>
      <c r="F2364" s="17">
        <f t="shared" si="571"/>
        <v>1</v>
      </c>
      <c r="G2364" s="7">
        <v>0</v>
      </c>
      <c r="H2364" s="8">
        <v>0</v>
      </c>
      <c r="I2364" s="17">
        <f t="shared" si="572"/>
        <v>0</v>
      </c>
      <c r="J2364" s="7">
        <f t="shared" si="573"/>
        <v>1</v>
      </c>
      <c r="K2364" s="8">
        <f t="shared" si="574"/>
        <v>0</v>
      </c>
      <c r="L2364" s="9">
        <f t="shared" si="575"/>
        <v>1</v>
      </c>
    </row>
    <row r="2365" spans="1:12" x14ac:dyDescent="0.2">
      <c r="A2365" s="39"/>
      <c r="B2365" s="34"/>
      <c r="C2365" s="39" t="s">
        <v>136</v>
      </c>
      <c r="D2365" s="7">
        <v>27</v>
      </c>
      <c r="E2365" s="8">
        <v>1</v>
      </c>
      <c r="F2365" s="17">
        <f t="shared" si="571"/>
        <v>28</v>
      </c>
      <c r="G2365" s="7">
        <v>19</v>
      </c>
      <c r="H2365" s="8">
        <v>1</v>
      </c>
      <c r="I2365" s="17">
        <f t="shared" si="572"/>
        <v>20</v>
      </c>
      <c r="J2365" s="7">
        <f t="shared" si="573"/>
        <v>46</v>
      </c>
      <c r="K2365" s="8">
        <f t="shared" si="574"/>
        <v>2</v>
      </c>
      <c r="L2365" s="9">
        <f t="shared" si="575"/>
        <v>48</v>
      </c>
    </row>
    <row r="2366" spans="1:12" x14ac:dyDescent="0.2">
      <c r="A2366" s="39"/>
      <c r="B2366" s="34"/>
      <c r="C2366" s="39" t="s">
        <v>137</v>
      </c>
      <c r="D2366" s="7">
        <v>16</v>
      </c>
      <c r="E2366" s="8">
        <v>3</v>
      </c>
      <c r="F2366" s="17">
        <f t="shared" si="571"/>
        <v>19</v>
      </c>
      <c r="G2366" s="7">
        <v>27</v>
      </c>
      <c r="H2366" s="8">
        <v>0</v>
      </c>
      <c r="I2366" s="17">
        <f t="shared" si="572"/>
        <v>27</v>
      </c>
      <c r="J2366" s="7">
        <f t="shared" si="573"/>
        <v>43</v>
      </c>
      <c r="K2366" s="8">
        <f t="shared" si="574"/>
        <v>3</v>
      </c>
      <c r="L2366" s="9">
        <f t="shared" si="575"/>
        <v>46</v>
      </c>
    </row>
    <row r="2367" spans="1:12" x14ac:dyDescent="0.2">
      <c r="A2367" s="39"/>
      <c r="B2367" s="34"/>
      <c r="C2367" s="39" t="s">
        <v>138</v>
      </c>
      <c r="D2367" s="7">
        <v>33</v>
      </c>
      <c r="E2367" s="8">
        <v>2</v>
      </c>
      <c r="F2367" s="17">
        <f t="shared" si="571"/>
        <v>35</v>
      </c>
      <c r="G2367" s="7">
        <v>15</v>
      </c>
      <c r="H2367" s="8">
        <v>0</v>
      </c>
      <c r="I2367" s="17">
        <f t="shared" si="572"/>
        <v>15</v>
      </c>
      <c r="J2367" s="7">
        <f t="shared" si="573"/>
        <v>48</v>
      </c>
      <c r="K2367" s="8">
        <f t="shared" si="574"/>
        <v>2</v>
      </c>
      <c r="L2367" s="9">
        <f t="shared" si="575"/>
        <v>50</v>
      </c>
    </row>
    <row r="2368" spans="1:12" x14ac:dyDescent="0.2">
      <c r="A2368" s="39"/>
      <c r="B2368" s="34"/>
      <c r="C2368" s="39" t="s">
        <v>139</v>
      </c>
      <c r="D2368" s="7">
        <v>9</v>
      </c>
      <c r="E2368" s="8">
        <v>0</v>
      </c>
      <c r="F2368" s="17">
        <f t="shared" si="571"/>
        <v>9</v>
      </c>
      <c r="G2368" s="7">
        <v>34</v>
      </c>
      <c r="H2368" s="8">
        <v>6</v>
      </c>
      <c r="I2368" s="17">
        <f t="shared" si="572"/>
        <v>40</v>
      </c>
      <c r="J2368" s="7">
        <f t="shared" si="573"/>
        <v>43</v>
      </c>
      <c r="K2368" s="8">
        <f t="shared" si="574"/>
        <v>6</v>
      </c>
      <c r="L2368" s="9">
        <f t="shared" si="575"/>
        <v>49</v>
      </c>
    </row>
    <row r="2369" spans="1:12" x14ac:dyDescent="0.2">
      <c r="A2369" s="39"/>
      <c r="B2369" s="34"/>
      <c r="C2369" s="39" t="s">
        <v>140</v>
      </c>
      <c r="D2369" s="7">
        <v>1</v>
      </c>
      <c r="E2369" s="8">
        <v>0</v>
      </c>
      <c r="F2369" s="17">
        <f t="shared" si="571"/>
        <v>1</v>
      </c>
      <c r="G2369" s="7">
        <v>0</v>
      </c>
      <c r="H2369" s="8">
        <v>0</v>
      </c>
      <c r="I2369" s="17">
        <f t="shared" si="572"/>
        <v>0</v>
      </c>
      <c r="J2369" s="7">
        <f t="shared" si="573"/>
        <v>1</v>
      </c>
      <c r="K2369" s="8">
        <f t="shared" si="574"/>
        <v>0</v>
      </c>
      <c r="L2369" s="9">
        <f t="shared" si="575"/>
        <v>1</v>
      </c>
    </row>
    <row r="2370" spans="1:12" x14ac:dyDescent="0.2">
      <c r="A2370" s="39"/>
      <c r="B2370" s="34"/>
      <c r="C2370" s="39" t="s">
        <v>141</v>
      </c>
      <c r="D2370" s="7">
        <v>0</v>
      </c>
      <c r="E2370" s="8">
        <v>0</v>
      </c>
      <c r="F2370" s="17">
        <f t="shared" si="571"/>
        <v>0</v>
      </c>
      <c r="G2370" s="7">
        <v>3</v>
      </c>
      <c r="H2370" s="8">
        <v>0</v>
      </c>
      <c r="I2370" s="17">
        <f t="shared" si="572"/>
        <v>3</v>
      </c>
      <c r="J2370" s="7">
        <f t="shared" si="573"/>
        <v>3</v>
      </c>
      <c r="K2370" s="8">
        <f t="shared" si="574"/>
        <v>0</v>
      </c>
      <c r="L2370" s="9">
        <f t="shared" si="575"/>
        <v>3</v>
      </c>
    </row>
    <row r="2371" spans="1:12" x14ac:dyDescent="0.2">
      <c r="A2371" s="39"/>
      <c r="B2371" s="34"/>
      <c r="C2371" s="39" t="s">
        <v>142</v>
      </c>
      <c r="D2371" s="7">
        <v>5</v>
      </c>
      <c r="E2371" s="8">
        <v>0</v>
      </c>
      <c r="F2371" s="17">
        <f t="shared" si="571"/>
        <v>5</v>
      </c>
      <c r="G2371" s="7">
        <v>2</v>
      </c>
      <c r="H2371" s="8">
        <v>0</v>
      </c>
      <c r="I2371" s="17">
        <f t="shared" si="572"/>
        <v>2</v>
      </c>
      <c r="J2371" s="7">
        <f t="shared" si="573"/>
        <v>7</v>
      </c>
      <c r="K2371" s="8">
        <f t="shared" si="574"/>
        <v>0</v>
      </c>
      <c r="L2371" s="9">
        <f t="shared" si="575"/>
        <v>7</v>
      </c>
    </row>
    <row r="2372" spans="1:12" x14ac:dyDescent="0.2">
      <c r="A2372" s="39"/>
      <c r="B2372" s="34"/>
      <c r="C2372" s="39" t="s">
        <v>143</v>
      </c>
      <c r="D2372" s="7">
        <v>1</v>
      </c>
      <c r="E2372" s="8">
        <v>0</v>
      </c>
      <c r="F2372" s="17">
        <f t="shared" si="571"/>
        <v>1</v>
      </c>
      <c r="G2372" s="7">
        <v>1</v>
      </c>
      <c r="H2372" s="8">
        <v>0</v>
      </c>
      <c r="I2372" s="17">
        <f t="shared" si="572"/>
        <v>1</v>
      </c>
      <c r="J2372" s="7">
        <f t="shared" si="573"/>
        <v>2</v>
      </c>
      <c r="K2372" s="8">
        <f t="shared" si="574"/>
        <v>0</v>
      </c>
      <c r="L2372" s="9">
        <f t="shared" si="575"/>
        <v>2</v>
      </c>
    </row>
    <row r="2373" spans="1:12" x14ac:dyDescent="0.2">
      <c r="A2373" s="39"/>
      <c r="B2373" s="34"/>
      <c r="C2373" s="39" t="s">
        <v>144</v>
      </c>
      <c r="D2373" s="7">
        <v>7</v>
      </c>
      <c r="E2373" s="8">
        <v>0</v>
      </c>
      <c r="F2373" s="17">
        <f t="shared" si="571"/>
        <v>7</v>
      </c>
      <c r="G2373" s="7">
        <v>0</v>
      </c>
      <c r="H2373" s="8">
        <v>0</v>
      </c>
      <c r="I2373" s="17">
        <f t="shared" si="572"/>
        <v>0</v>
      </c>
      <c r="J2373" s="7">
        <f t="shared" si="573"/>
        <v>7</v>
      </c>
      <c r="K2373" s="8">
        <f t="shared" si="574"/>
        <v>0</v>
      </c>
      <c r="L2373" s="9">
        <f t="shared" si="575"/>
        <v>7</v>
      </c>
    </row>
    <row r="2374" spans="1:12" x14ac:dyDescent="0.2">
      <c r="A2374" s="39"/>
      <c r="B2374" s="34"/>
      <c r="C2374" s="39" t="s">
        <v>145</v>
      </c>
      <c r="D2374" s="7">
        <v>4</v>
      </c>
      <c r="E2374" s="8">
        <v>0</v>
      </c>
      <c r="F2374" s="17">
        <f t="shared" si="571"/>
        <v>4</v>
      </c>
      <c r="G2374" s="7">
        <v>0</v>
      </c>
      <c r="H2374" s="8">
        <v>0</v>
      </c>
      <c r="I2374" s="17">
        <f t="shared" si="572"/>
        <v>0</v>
      </c>
      <c r="J2374" s="7">
        <f t="shared" si="573"/>
        <v>4</v>
      </c>
      <c r="K2374" s="8">
        <f t="shared" si="574"/>
        <v>0</v>
      </c>
      <c r="L2374" s="9">
        <f t="shared" si="575"/>
        <v>4</v>
      </c>
    </row>
    <row r="2375" spans="1:12" x14ac:dyDescent="0.2">
      <c r="A2375" s="39"/>
      <c r="B2375" s="34"/>
      <c r="C2375" s="39" t="s">
        <v>146</v>
      </c>
      <c r="D2375" s="7">
        <v>3</v>
      </c>
      <c r="E2375" s="8">
        <v>0</v>
      </c>
      <c r="F2375" s="17">
        <f t="shared" si="571"/>
        <v>3</v>
      </c>
      <c r="G2375" s="7">
        <v>0</v>
      </c>
      <c r="H2375" s="8">
        <v>0</v>
      </c>
      <c r="I2375" s="17">
        <f t="shared" si="572"/>
        <v>0</v>
      </c>
      <c r="J2375" s="7">
        <f t="shared" si="573"/>
        <v>3</v>
      </c>
      <c r="K2375" s="8">
        <f t="shared" si="574"/>
        <v>0</v>
      </c>
      <c r="L2375" s="9">
        <f t="shared" si="575"/>
        <v>3</v>
      </c>
    </row>
    <row r="2376" spans="1:12" x14ac:dyDescent="0.2">
      <c r="A2376" s="39"/>
      <c r="B2376" s="34"/>
      <c r="C2376" s="39" t="s">
        <v>147</v>
      </c>
      <c r="D2376" s="7">
        <v>10</v>
      </c>
      <c r="E2376" s="8">
        <v>17</v>
      </c>
      <c r="F2376" s="17">
        <f t="shared" si="571"/>
        <v>27</v>
      </c>
      <c r="G2376" s="7">
        <v>5</v>
      </c>
      <c r="H2376" s="8">
        <v>0</v>
      </c>
      <c r="I2376" s="17">
        <f t="shared" si="572"/>
        <v>5</v>
      </c>
      <c r="J2376" s="7">
        <f t="shared" si="573"/>
        <v>15</v>
      </c>
      <c r="K2376" s="8">
        <f t="shared" si="574"/>
        <v>17</v>
      </c>
      <c r="L2376" s="9">
        <f t="shared" si="575"/>
        <v>32</v>
      </c>
    </row>
    <row r="2377" spans="1:12" x14ac:dyDescent="0.2">
      <c r="A2377" s="39"/>
      <c r="B2377" s="34"/>
      <c r="C2377" s="39" t="s">
        <v>148</v>
      </c>
      <c r="D2377" s="7">
        <v>5</v>
      </c>
      <c r="E2377" s="8">
        <v>0</v>
      </c>
      <c r="F2377" s="17">
        <f t="shared" si="571"/>
        <v>5</v>
      </c>
      <c r="G2377" s="7">
        <v>0</v>
      </c>
      <c r="H2377" s="8">
        <v>0</v>
      </c>
      <c r="I2377" s="17">
        <f t="shared" si="572"/>
        <v>0</v>
      </c>
      <c r="J2377" s="7">
        <f t="shared" si="573"/>
        <v>5</v>
      </c>
      <c r="K2377" s="8">
        <f t="shared" si="574"/>
        <v>0</v>
      </c>
      <c r="L2377" s="9">
        <f t="shared" si="575"/>
        <v>5</v>
      </c>
    </row>
    <row r="2378" spans="1:12" x14ac:dyDescent="0.2">
      <c r="A2378" s="39"/>
      <c r="B2378" s="34"/>
      <c r="C2378" s="39" t="s">
        <v>149</v>
      </c>
      <c r="D2378" s="7">
        <v>11</v>
      </c>
      <c r="E2378" s="8">
        <v>0</v>
      </c>
      <c r="F2378" s="17">
        <f t="shared" si="571"/>
        <v>11</v>
      </c>
      <c r="G2378" s="7">
        <v>6</v>
      </c>
      <c r="H2378" s="8">
        <v>0</v>
      </c>
      <c r="I2378" s="17">
        <f t="shared" si="572"/>
        <v>6</v>
      </c>
      <c r="J2378" s="7">
        <f t="shared" si="573"/>
        <v>17</v>
      </c>
      <c r="K2378" s="8">
        <f t="shared" si="574"/>
        <v>0</v>
      </c>
      <c r="L2378" s="9">
        <f t="shared" si="575"/>
        <v>17</v>
      </c>
    </row>
    <row r="2379" spans="1:12" x14ac:dyDescent="0.2">
      <c r="A2379" s="39"/>
      <c r="B2379" s="34"/>
      <c r="C2379" s="39" t="s">
        <v>150</v>
      </c>
      <c r="D2379" s="7">
        <v>22</v>
      </c>
      <c r="E2379" s="8">
        <v>6</v>
      </c>
      <c r="F2379" s="17">
        <f t="shared" si="571"/>
        <v>28</v>
      </c>
      <c r="G2379" s="7">
        <v>16</v>
      </c>
      <c r="H2379" s="8">
        <v>3</v>
      </c>
      <c r="I2379" s="17">
        <f t="shared" si="572"/>
        <v>19</v>
      </c>
      <c r="J2379" s="7">
        <f t="shared" si="573"/>
        <v>38</v>
      </c>
      <c r="K2379" s="8">
        <f t="shared" si="574"/>
        <v>9</v>
      </c>
      <c r="L2379" s="9">
        <f t="shared" si="575"/>
        <v>47</v>
      </c>
    </row>
    <row r="2380" spans="1:12" x14ac:dyDescent="0.2">
      <c r="A2380" s="39"/>
      <c r="B2380" s="34"/>
      <c r="C2380" s="39" t="s">
        <v>934</v>
      </c>
      <c r="D2380" s="7">
        <v>0</v>
      </c>
      <c r="E2380" s="8">
        <v>0</v>
      </c>
      <c r="F2380" s="17">
        <f t="shared" si="571"/>
        <v>0</v>
      </c>
      <c r="G2380" s="7">
        <v>11</v>
      </c>
      <c r="H2380" s="8">
        <v>0</v>
      </c>
      <c r="I2380" s="17">
        <f t="shared" si="572"/>
        <v>11</v>
      </c>
      <c r="J2380" s="7">
        <f t="shared" si="573"/>
        <v>11</v>
      </c>
      <c r="K2380" s="8">
        <f t="shared" si="574"/>
        <v>0</v>
      </c>
      <c r="L2380" s="9">
        <f t="shared" si="575"/>
        <v>11</v>
      </c>
    </row>
    <row r="2381" spans="1:12" x14ac:dyDescent="0.2">
      <c r="A2381" s="39"/>
      <c r="B2381" s="34"/>
      <c r="C2381" s="66" t="s">
        <v>2</v>
      </c>
      <c r="D2381" s="21">
        <f t="shared" ref="D2381:L2381" si="576">SUM(D2336:D2380)</f>
        <v>283</v>
      </c>
      <c r="E2381" s="22">
        <f t="shared" si="576"/>
        <v>59</v>
      </c>
      <c r="F2381" s="67">
        <f t="shared" si="576"/>
        <v>342</v>
      </c>
      <c r="G2381" s="21">
        <f t="shared" si="576"/>
        <v>509</v>
      </c>
      <c r="H2381" s="22">
        <f t="shared" si="576"/>
        <v>61</v>
      </c>
      <c r="I2381" s="67">
        <f t="shared" si="576"/>
        <v>570</v>
      </c>
      <c r="J2381" s="21">
        <f t="shared" si="576"/>
        <v>792</v>
      </c>
      <c r="K2381" s="22">
        <f t="shared" si="576"/>
        <v>120</v>
      </c>
      <c r="L2381" s="23">
        <f t="shared" si="576"/>
        <v>912</v>
      </c>
    </row>
    <row r="2382" spans="1:12" x14ac:dyDescent="0.2">
      <c r="A2382" s="65" t="s">
        <v>244</v>
      </c>
      <c r="B2382" s="42"/>
      <c r="C2382" s="41"/>
      <c r="D2382" s="44"/>
      <c r="E2382" s="45"/>
      <c r="F2382" s="47"/>
      <c r="G2382" s="44"/>
      <c r="H2382" s="45"/>
      <c r="I2382" s="47"/>
      <c r="J2382" s="44"/>
      <c r="K2382" s="45"/>
      <c r="L2382" s="46"/>
    </row>
    <row r="2383" spans="1:12" x14ac:dyDescent="0.2">
      <c r="A2383" s="39"/>
      <c r="B2383" s="34"/>
      <c r="C2383" s="39" t="s">
        <v>124</v>
      </c>
      <c r="D2383" s="7">
        <v>31</v>
      </c>
      <c r="E2383" s="8">
        <v>66</v>
      </c>
      <c r="F2383" s="17">
        <f t="shared" ref="F2383:F2396" si="577">D2383+E2383</f>
        <v>97</v>
      </c>
      <c r="G2383" s="7">
        <v>34</v>
      </c>
      <c r="H2383" s="8">
        <v>32</v>
      </c>
      <c r="I2383" s="17">
        <f t="shared" ref="I2383:I2396" si="578">G2383+H2383</f>
        <v>66</v>
      </c>
      <c r="J2383" s="7">
        <f t="shared" ref="J2383:J2396" si="579">D2383+G2383</f>
        <v>65</v>
      </c>
      <c r="K2383" s="8">
        <f t="shared" ref="K2383:K2396" si="580">E2383+H2383</f>
        <v>98</v>
      </c>
      <c r="L2383" s="9">
        <f t="shared" ref="L2383:L2396" si="581">J2383+K2383</f>
        <v>163</v>
      </c>
    </row>
    <row r="2384" spans="1:12" x14ac:dyDescent="0.2">
      <c r="A2384" s="39"/>
      <c r="B2384" s="34"/>
      <c r="C2384" s="39" t="s">
        <v>3</v>
      </c>
      <c r="D2384" s="7">
        <v>0</v>
      </c>
      <c r="E2384" s="8">
        <v>0</v>
      </c>
      <c r="F2384" s="17">
        <f t="shared" si="577"/>
        <v>0</v>
      </c>
      <c r="G2384" s="7">
        <v>19</v>
      </c>
      <c r="H2384" s="8">
        <v>48</v>
      </c>
      <c r="I2384" s="17">
        <f t="shared" si="578"/>
        <v>67</v>
      </c>
      <c r="J2384" s="7">
        <f t="shared" si="579"/>
        <v>19</v>
      </c>
      <c r="K2384" s="8">
        <f t="shared" si="580"/>
        <v>48</v>
      </c>
      <c r="L2384" s="9">
        <f t="shared" si="581"/>
        <v>67</v>
      </c>
    </row>
    <row r="2385" spans="1:12" x14ac:dyDescent="0.2">
      <c r="A2385" s="39"/>
      <c r="B2385" s="34"/>
      <c r="C2385" s="39" t="s">
        <v>125</v>
      </c>
      <c r="D2385" s="7">
        <v>0</v>
      </c>
      <c r="E2385" s="8">
        <v>0</v>
      </c>
      <c r="F2385" s="17">
        <f t="shared" si="577"/>
        <v>0</v>
      </c>
      <c r="G2385" s="7">
        <v>2</v>
      </c>
      <c r="H2385" s="8">
        <v>10</v>
      </c>
      <c r="I2385" s="17">
        <f t="shared" si="578"/>
        <v>12</v>
      </c>
      <c r="J2385" s="7">
        <f t="shared" si="579"/>
        <v>2</v>
      </c>
      <c r="K2385" s="8">
        <f t="shared" si="580"/>
        <v>10</v>
      </c>
      <c r="L2385" s="9">
        <f t="shared" si="581"/>
        <v>12</v>
      </c>
    </row>
    <row r="2386" spans="1:12" x14ac:dyDescent="0.2">
      <c r="A2386" s="39"/>
      <c r="B2386" s="34"/>
      <c r="C2386" s="39" t="s">
        <v>126</v>
      </c>
      <c r="D2386" s="7">
        <v>0</v>
      </c>
      <c r="E2386" s="8">
        <v>0</v>
      </c>
      <c r="F2386" s="17">
        <f t="shared" si="577"/>
        <v>0</v>
      </c>
      <c r="G2386" s="7">
        <v>7</v>
      </c>
      <c r="H2386" s="8">
        <v>1</v>
      </c>
      <c r="I2386" s="17">
        <f t="shared" si="578"/>
        <v>8</v>
      </c>
      <c r="J2386" s="7">
        <f t="shared" si="579"/>
        <v>7</v>
      </c>
      <c r="K2386" s="8">
        <f t="shared" si="580"/>
        <v>1</v>
      </c>
      <c r="L2386" s="9">
        <f t="shared" si="581"/>
        <v>8</v>
      </c>
    </row>
    <row r="2387" spans="1:12" x14ac:dyDescent="0.2">
      <c r="A2387" s="39"/>
      <c r="B2387" s="34"/>
      <c r="C2387" s="39" t="s">
        <v>127</v>
      </c>
      <c r="D2387" s="7">
        <v>1</v>
      </c>
      <c r="E2387" s="8">
        <v>0</v>
      </c>
      <c r="F2387" s="17">
        <f t="shared" si="577"/>
        <v>1</v>
      </c>
      <c r="G2387" s="7">
        <v>17</v>
      </c>
      <c r="H2387" s="8">
        <v>185</v>
      </c>
      <c r="I2387" s="17">
        <f t="shared" si="578"/>
        <v>202</v>
      </c>
      <c r="J2387" s="7">
        <f t="shared" si="579"/>
        <v>18</v>
      </c>
      <c r="K2387" s="8">
        <f t="shared" si="580"/>
        <v>185</v>
      </c>
      <c r="L2387" s="9">
        <f t="shared" si="581"/>
        <v>203</v>
      </c>
    </row>
    <row r="2388" spans="1:12" x14ac:dyDescent="0.2">
      <c r="A2388" s="39"/>
      <c r="B2388" s="34"/>
      <c r="C2388" s="39" t="s">
        <v>128</v>
      </c>
      <c r="D2388" s="7">
        <v>0</v>
      </c>
      <c r="E2388" s="8">
        <v>0</v>
      </c>
      <c r="F2388" s="17">
        <f t="shared" si="577"/>
        <v>0</v>
      </c>
      <c r="G2388" s="7">
        <v>22</v>
      </c>
      <c r="H2388" s="8">
        <v>73</v>
      </c>
      <c r="I2388" s="17">
        <f t="shared" si="578"/>
        <v>95</v>
      </c>
      <c r="J2388" s="7">
        <f t="shared" si="579"/>
        <v>22</v>
      </c>
      <c r="K2388" s="8">
        <f t="shared" si="580"/>
        <v>73</v>
      </c>
      <c r="L2388" s="9">
        <f t="shared" si="581"/>
        <v>95</v>
      </c>
    </row>
    <row r="2389" spans="1:12" x14ac:dyDescent="0.2">
      <c r="A2389" s="39"/>
      <c r="B2389" s="34"/>
      <c r="C2389" s="39" t="s">
        <v>931</v>
      </c>
      <c r="D2389" s="7">
        <v>0</v>
      </c>
      <c r="E2389" s="8">
        <v>0</v>
      </c>
      <c r="F2389" s="17">
        <f t="shared" si="577"/>
        <v>0</v>
      </c>
      <c r="G2389" s="7">
        <v>2</v>
      </c>
      <c r="H2389" s="8">
        <v>5</v>
      </c>
      <c r="I2389" s="17">
        <f t="shared" si="578"/>
        <v>7</v>
      </c>
      <c r="J2389" s="7">
        <f t="shared" si="579"/>
        <v>2</v>
      </c>
      <c r="K2389" s="8">
        <f t="shared" si="580"/>
        <v>5</v>
      </c>
      <c r="L2389" s="9">
        <f t="shared" si="581"/>
        <v>7</v>
      </c>
    </row>
    <row r="2390" spans="1:12" x14ac:dyDescent="0.2">
      <c r="A2390" s="39"/>
      <c r="B2390" s="34"/>
      <c r="C2390" s="39" t="s">
        <v>130</v>
      </c>
      <c r="D2390" s="7">
        <v>8</v>
      </c>
      <c r="E2390" s="8">
        <v>1</v>
      </c>
      <c r="F2390" s="17">
        <f t="shared" si="577"/>
        <v>9</v>
      </c>
      <c r="G2390" s="7">
        <v>6</v>
      </c>
      <c r="H2390" s="8">
        <v>0</v>
      </c>
      <c r="I2390" s="17">
        <f t="shared" si="578"/>
        <v>6</v>
      </c>
      <c r="J2390" s="7">
        <f t="shared" si="579"/>
        <v>14</v>
      </c>
      <c r="K2390" s="8">
        <f t="shared" si="580"/>
        <v>1</v>
      </c>
      <c r="L2390" s="9">
        <f t="shared" si="581"/>
        <v>15</v>
      </c>
    </row>
    <row r="2391" spans="1:12" x14ac:dyDescent="0.2">
      <c r="A2391" s="39"/>
      <c r="B2391" s="34"/>
      <c r="C2391" s="39" t="s">
        <v>135</v>
      </c>
      <c r="D2391" s="7">
        <v>6</v>
      </c>
      <c r="E2391" s="8">
        <v>0</v>
      </c>
      <c r="F2391" s="17">
        <f t="shared" si="577"/>
        <v>6</v>
      </c>
      <c r="G2391" s="7">
        <v>2</v>
      </c>
      <c r="H2391" s="8">
        <v>4</v>
      </c>
      <c r="I2391" s="17">
        <f t="shared" si="578"/>
        <v>6</v>
      </c>
      <c r="J2391" s="7">
        <f t="shared" si="579"/>
        <v>8</v>
      </c>
      <c r="K2391" s="8">
        <f t="shared" si="580"/>
        <v>4</v>
      </c>
      <c r="L2391" s="9">
        <f t="shared" si="581"/>
        <v>12</v>
      </c>
    </row>
    <row r="2392" spans="1:12" x14ac:dyDescent="0.2">
      <c r="A2392" s="39"/>
      <c r="B2392" s="34"/>
      <c r="C2392" s="39" t="s">
        <v>136</v>
      </c>
      <c r="D2392" s="7">
        <v>3</v>
      </c>
      <c r="E2392" s="8">
        <v>0</v>
      </c>
      <c r="F2392" s="17">
        <f t="shared" si="577"/>
        <v>3</v>
      </c>
      <c r="G2392" s="7">
        <v>2</v>
      </c>
      <c r="H2392" s="8">
        <v>0</v>
      </c>
      <c r="I2392" s="17">
        <f t="shared" si="578"/>
        <v>2</v>
      </c>
      <c r="J2392" s="7">
        <f t="shared" si="579"/>
        <v>5</v>
      </c>
      <c r="K2392" s="8">
        <f t="shared" si="580"/>
        <v>0</v>
      </c>
      <c r="L2392" s="9">
        <f t="shared" si="581"/>
        <v>5</v>
      </c>
    </row>
    <row r="2393" spans="1:12" x14ac:dyDescent="0.2">
      <c r="A2393" s="39"/>
      <c r="B2393" s="34"/>
      <c r="C2393" s="39" t="s">
        <v>137</v>
      </c>
      <c r="D2393" s="7">
        <v>3</v>
      </c>
      <c r="E2393" s="8">
        <v>0</v>
      </c>
      <c r="F2393" s="17">
        <f t="shared" si="577"/>
        <v>3</v>
      </c>
      <c r="G2393" s="7">
        <v>11</v>
      </c>
      <c r="H2393" s="8">
        <v>31</v>
      </c>
      <c r="I2393" s="17">
        <f t="shared" si="578"/>
        <v>42</v>
      </c>
      <c r="J2393" s="7">
        <f t="shared" si="579"/>
        <v>14</v>
      </c>
      <c r="K2393" s="8">
        <f t="shared" si="580"/>
        <v>31</v>
      </c>
      <c r="L2393" s="9">
        <f t="shared" si="581"/>
        <v>45</v>
      </c>
    </row>
    <row r="2394" spans="1:12" x14ac:dyDescent="0.2">
      <c r="A2394" s="39"/>
      <c r="B2394" s="34"/>
      <c r="C2394" s="39" t="s">
        <v>138</v>
      </c>
      <c r="D2394" s="7">
        <v>2</v>
      </c>
      <c r="E2394" s="8">
        <v>7</v>
      </c>
      <c r="F2394" s="17">
        <f t="shared" si="577"/>
        <v>9</v>
      </c>
      <c r="G2394" s="7">
        <v>2</v>
      </c>
      <c r="H2394" s="8">
        <v>2</v>
      </c>
      <c r="I2394" s="17">
        <f t="shared" si="578"/>
        <v>4</v>
      </c>
      <c r="J2394" s="7">
        <f t="shared" si="579"/>
        <v>4</v>
      </c>
      <c r="K2394" s="8">
        <f t="shared" si="580"/>
        <v>9</v>
      </c>
      <c r="L2394" s="9">
        <f t="shared" si="581"/>
        <v>13</v>
      </c>
    </row>
    <row r="2395" spans="1:12" x14ac:dyDescent="0.2">
      <c r="A2395" s="39"/>
      <c r="B2395" s="34"/>
      <c r="C2395" s="39" t="s">
        <v>139</v>
      </c>
      <c r="D2395" s="7">
        <v>4</v>
      </c>
      <c r="E2395" s="8">
        <v>6</v>
      </c>
      <c r="F2395" s="17">
        <f t="shared" si="577"/>
        <v>10</v>
      </c>
      <c r="G2395" s="7">
        <v>8</v>
      </c>
      <c r="H2395" s="8">
        <v>15</v>
      </c>
      <c r="I2395" s="17">
        <f t="shared" si="578"/>
        <v>23</v>
      </c>
      <c r="J2395" s="7">
        <f t="shared" si="579"/>
        <v>12</v>
      </c>
      <c r="K2395" s="8">
        <f t="shared" si="580"/>
        <v>21</v>
      </c>
      <c r="L2395" s="9">
        <f t="shared" si="581"/>
        <v>33</v>
      </c>
    </row>
    <row r="2396" spans="1:12" ht="12" thickBot="1" x14ac:dyDescent="0.25">
      <c r="A2396" s="52"/>
      <c r="B2396" s="68"/>
      <c r="C2396" s="52" t="s">
        <v>142</v>
      </c>
      <c r="D2396" s="24">
        <v>1</v>
      </c>
      <c r="E2396" s="25">
        <v>0</v>
      </c>
      <c r="F2396" s="69">
        <f t="shared" si="577"/>
        <v>1</v>
      </c>
      <c r="G2396" s="24">
        <v>3</v>
      </c>
      <c r="H2396" s="25">
        <v>0</v>
      </c>
      <c r="I2396" s="69">
        <f t="shared" si="578"/>
        <v>3</v>
      </c>
      <c r="J2396" s="24">
        <f t="shared" si="579"/>
        <v>4</v>
      </c>
      <c r="K2396" s="25">
        <f t="shared" si="580"/>
        <v>0</v>
      </c>
      <c r="L2396" s="26">
        <f t="shared" si="581"/>
        <v>4</v>
      </c>
    </row>
    <row r="2402" spans="1:12" ht="12" x14ac:dyDescent="0.2">
      <c r="A2402" s="85" t="s">
        <v>109</v>
      </c>
      <c r="B2402" s="85"/>
      <c r="C2402" s="85"/>
      <c r="D2402" s="85"/>
      <c r="E2402" s="85"/>
      <c r="F2402" s="85"/>
      <c r="G2402" s="85"/>
      <c r="H2402" s="85"/>
      <c r="I2402" s="85"/>
      <c r="J2402" s="85"/>
      <c r="K2402" s="85"/>
      <c r="L2402" s="85"/>
    </row>
    <row r="2403" spans="1:12" x14ac:dyDescent="0.2">
      <c r="A2403" s="86" t="s">
        <v>116</v>
      </c>
      <c r="B2403" s="86"/>
      <c r="C2403" s="86"/>
      <c r="D2403" s="86"/>
      <c r="E2403" s="86"/>
      <c r="F2403" s="86"/>
      <c r="G2403" s="86"/>
      <c r="H2403" s="86"/>
      <c r="I2403" s="86"/>
      <c r="J2403" s="86"/>
      <c r="K2403" s="86"/>
      <c r="L2403" s="86"/>
    </row>
    <row r="2404" spans="1:12" x14ac:dyDescent="0.2">
      <c r="A2404" s="86" t="s">
        <v>1066</v>
      </c>
      <c r="B2404" s="86"/>
      <c r="C2404" s="86"/>
      <c r="D2404" s="86"/>
      <c r="E2404" s="86"/>
      <c r="F2404" s="86"/>
      <c r="G2404" s="86"/>
      <c r="H2404" s="86"/>
      <c r="I2404" s="86"/>
      <c r="J2404" s="86"/>
      <c r="K2404" s="86"/>
      <c r="L2404" s="86"/>
    </row>
    <row r="2405" spans="1:12" ht="12" thickBot="1" x14ac:dyDescent="0.25"/>
    <row r="2406" spans="1:12" x14ac:dyDescent="0.2">
      <c r="A2406" s="113" t="s">
        <v>41</v>
      </c>
      <c r="B2406" s="149"/>
      <c r="C2406" s="151" t="s">
        <v>43</v>
      </c>
      <c r="D2406" s="117" t="s">
        <v>355</v>
      </c>
      <c r="E2406" s="118"/>
      <c r="F2406" s="119"/>
      <c r="G2406" s="117" t="s">
        <v>42</v>
      </c>
      <c r="H2406" s="118"/>
      <c r="I2406" s="119"/>
      <c r="J2406" s="117" t="s">
        <v>2</v>
      </c>
      <c r="K2406" s="118"/>
      <c r="L2406" s="119"/>
    </row>
    <row r="2407" spans="1:12" ht="12" thickBot="1" x14ac:dyDescent="0.25">
      <c r="A2407" s="115"/>
      <c r="B2407" s="150"/>
      <c r="C2407" s="152"/>
      <c r="D2407" s="153"/>
      <c r="E2407" s="154"/>
      <c r="F2407" s="155"/>
      <c r="G2407" s="153"/>
      <c r="H2407" s="154"/>
      <c r="I2407" s="155"/>
      <c r="J2407" s="153"/>
      <c r="K2407" s="154"/>
      <c r="L2407" s="155"/>
    </row>
    <row r="2408" spans="1:12" x14ac:dyDescent="0.2">
      <c r="A2408" s="115"/>
      <c r="B2408" s="150"/>
      <c r="C2408" s="152"/>
      <c r="D2408" s="161" t="s">
        <v>44</v>
      </c>
      <c r="E2408" s="157" t="s">
        <v>45</v>
      </c>
      <c r="F2408" s="159" t="s">
        <v>2</v>
      </c>
      <c r="G2408" s="161" t="s">
        <v>44</v>
      </c>
      <c r="H2408" s="157" t="s">
        <v>45</v>
      </c>
      <c r="I2408" s="159" t="s">
        <v>2</v>
      </c>
      <c r="J2408" s="156" t="s">
        <v>44</v>
      </c>
      <c r="K2408" s="157" t="s">
        <v>45</v>
      </c>
      <c r="L2408" s="159" t="s">
        <v>2</v>
      </c>
    </row>
    <row r="2409" spans="1:12" ht="12" thickBot="1" x14ac:dyDescent="0.25">
      <c r="A2409" s="115"/>
      <c r="B2409" s="150"/>
      <c r="C2409" s="152"/>
      <c r="D2409" s="162"/>
      <c r="E2409" s="158"/>
      <c r="F2409" s="160"/>
      <c r="G2409" s="162"/>
      <c r="H2409" s="158"/>
      <c r="I2409" s="160"/>
      <c r="J2409" s="136"/>
      <c r="K2409" s="158"/>
      <c r="L2409" s="160"/>
    </row>
    <row r="2410" spans="1:12" x14ac:dyDescent="0.2">
      <c r="A2410" s="35"/>
      <c r="B2410" s="36"/>
      <c r="C2410" s="35" t="s">
        <v>144</v>
      </c>
      <c r="D2410" s="3">
        <v>1</v>
      </c>
      <c r="E2410" s="4">
        <v>2</v>
      </c>
      <c r="F2410" s="18">
        <f t="shared" ref="F2410:F2416" si="582">D2410+E2410</f>
        <v>3</v>
      </c>
      <c r="G2410" s="3">
        <v>0</v>
      </c>
      <c r="H2410" s="4">
        <v>0</v>
      </c>
      <c r="I2410" s="18">
        <f t="shared" ref="I2410:I2416" si="583">G2410+H2410</f>
        <v>0</v>
      </c>
      <c r="J2410" s="3">
        <f t="shared" ref="J2410:K2416" si="584">D2410+G2410</f>
        <v>1</v>
      </c>
      <c r="K2410" s="4">
        <f t="shared" si="584"/>
        <v>2</v>
      </c>
      <c r="L2410" s="5">
        <f t="shared" ref="L2410:L2416" si="585">J2410+K2410</f>
        <v>3</v>
      </c>
    </row>
    <row r="2411" spans="1:12" x14ac:dyDescent="0.2">
      <c r="A2411" s="39"/>
      <c r="B2411" s="34"/>
      <c r="C2411" s="39" t="s">
        <v>147</v>
      </c>
      <c r="D2411" s="7">
        <v>1</v>
      </c>
      <c r="E2411" s="8">
        <v>0</v>
      </c>
      <c r="F2411" s="17">
        <f t="shared" si="582"/>
        <v>1</v>
      </c>
      <c r="G2411" s="7">
        <v>0</v>
      </c>
      <c r="H2411" s="8">
        <v>0</v>
      </c>
      <c r="I2411" s="17">
        <f t="shared" si="583"/>
        <v>0</v>
      </c>
      <c r="J2411" s="7">
        <f t="shared" si="584"/>
        <v>1</v>
      </c>
      <c r="K2411" s="8">
        <f t="shared" si="584"/>
        <v>0</v>
      </c>
      <c r="L2411" s="9">
        <f t="shared" si="585"/>
        <v>1</v>
      </c>
    </row>
    <row r="2412" spans="1:12" x14ac:dyDescent="0.2">
      <c r="A2412" s="39"/>
      <c r="B2412" s="34"/>
      <c r="C2412" s="39" t="s">
        <v>148</v>
      </c>
      <c r="D2412" s="7">
        <v>1</v>
      </c>
      <c r="E2412" s="8">
        <v>1</v>
      </c>
      <c r="F2412" s="17">
        <f t="shared" si="582"/>
        <v>2</v>
      </c>
      <c r="G2412" s="7">
        <v>0</v>
      </c>
      <c r="H2412" s="8">
        <v>0</v>
      </c>
      <c r="I2412" s="17">
        <f t="shared" si="583"/>
        <v>0</v>
      </c>
      <c r="J2412" s="7">
        <f t="shared" si="584"/>
        <v>1</v>
      </c>
      <c r="K2412" s="8">
        <f t="shared" si="584"/>
        <v>1</v>
      </c>
      <c r="L2412" s="9">
        <f t="shared" si="585"/>
        <v>2</v>
      </c>
    </row>
    <row r="2413" spans="1:12" x14ac:dyDescent="0.2">
      <c r="A2413" s="39"/>
      <c r="B2413" s="34"/>
      <c r="C2413" s="39" t="s">
        <v>149</v>
      </c>
      <c r="D2413" s="7">
        <v>2</v>
      </c>
      <c r="E2413" s="8">
        <v>0</v>
      </c>
      <c r="F2413" s="17">
        <f t="shared" si="582"/>
        <v>2</v>
      </c>
      <c r="G2413" s="7">
        <v>0</v>
      </c>
      <c r="H2413" s="8">
        <v>1</v>
      </c>
      <c r="I2413" s="17">
        <f t="shared" si="583"/>
        <v>1</v>
      </c>
      <c r="J2413" s="7">
        <f t="shared" si="584"/>
        <v>2</v>
      </c>
      <c r="K2413" s="8">
        <f t="shared" si="584"/>
        <v>1</v>
      </c>
      <c r="L2413" s="9">
        <f t="shared" si="585"/>
        <v>3</v>
      </c>
    </row>
    <row r="2414" spans="1:12" x14ac:dyDescent="0.2">
      <c r="A2414" s="39"/>
      <c r="B2414" s="34"/>
      <c r="C2414" s="39" t="s">
        <v>150</v>
      </c>
      <c r="D2414" s="7">
        <v>5</v>
      </c>
      <c r="E2414" s="8">
        <v>1</v>
      </c>
      <c r="F2414" s="17">
        <f t="shared" si="582"/>
        <v>6</v>
      </c>
      <c r="G2414" s="7">
        <v>1</v>
      </c>
      <c r="H2414" s="8">
        <v>1</v>
      </c>
      <c r="I2414" s="17">
        <f t="shared" si="583"/>
        <v>2</v>
      </c>
      <c r="J2414" s="7">
        <f t="shared" si="584"/>
        <v>6</v>
      </c>
      <c r="K2414" s="8">
        <f t="shared" si="584"/>
        <v>2</v>
      </c>
      <c r="L2414" s="9">
        <f t="shared" si="585"/>
        <v>8</v>
      </c>
    </row>
    <row r="2415" spans="1:12" x14ac:dyDescent="0.2">
      <c r="A2415" s="39"/>
      <c r="B2415" s="34"/>
      <c r="C2415" s="39" t="s">
        <v>933</v>
      </c>
      <c r="D2415" s="7">
        <v>1</v>
      </c>
      <c r="E2415" s="8">
        <v>0</v>
      </c>
      <c r="F2415" s="17">
        <f t="shared" si="582"/>
        <v>1</v>
      </c>
      <c r="G2415" s="7">
        <v>0</v>
      </c>
      <c r="H2415" s="8">
        <v>0</v>
      </c>
      <c r="I2415" s="17">
        <f t="shared" si="583"/>
        <v>0</v>
      </c>
      <c r="J2415" s="7">
        <f t="shared" si="584"/>
        <v>1</v>
      </c>
      <c r="K2415" s="8">
        <f t="shared" si="584"/>
        <v>0</v>
      </c>
      <c r="L2415" s="9">
        <f t="shared" si="585"/>
        <v>1</v>
      </c>
    </row>
    <row r="2416" spans="1:12" x14ac:dyDescent="0.2">
      <c r="A2416" s="39"/>
      <c r="B2416" s="34"/>
      <c r="C2416" s="39" t="s">
        <v>935</v>
      </c>
      <c r="D2416" s="7">
        <v>0</v>
      </c>
      <c r="E2416" s="8">
        <v>0</v>
      </c>
      <c r="F2416" s="17">
        <f t="shared" si="582"/>
        <v>0</v>
      </c>
      <c r="G2416" s="7">
        <v>0</v>
      </c>
      <c r="H2416" s="8">
        <v>1</v>
      </c>
      <c r="I2416" s="17">
        <f t="shared" si="583"/>
        <v>1</v>
      </c>
      <c r="J2416" s="7">
        <f t="shared" si="584"/>
        <v>0</v>
      </c>
      <c r="K2416" s="8">
        <f t="shared" si="584"/>
        <v>1</v>
      </c>
      <c r="L2416" s="9">
        <f t="shared" si="585"/>
        <v>1</v>
      </c>
    </row>
    <row r="2417" spans="1:12" x14ac:dyDescent="0.2">
      <c r="A2417" s="39"/>
      <c r="B2417" s="34"/>
      <c r="C2417" s="66" t="s">
        <v>2</v>
      </c>
      <c r="D2417" s="21">
        <f t="shared" ref="D2417:L2417" si="586">SUM(D2382:D2416)</f>
        <v>70</v>
      </c>
      <c r="E2417" s="22">
        <f t="shared" si="586"/>
        <v>84</v>
      </c>
      <c r="F2417" s="67">
        <f t="shared" si="586"/>
        <v>154</v>
      </c>
      <c r="G2417" s="21">
        <f t="shared" si="586"/>
        <v>138</v>
      </c>
      <c r="H2417" s="22">
        <f t="shared" si="586"/>
        <v>409</v>
      </c>
      <c r="I2417" s="67">
        <f t="shared" si="586"/>
        <v>547</v>
      </c>
      <c r="J2417" s="21">
        <f t="shared" si="586"/>
        <v>208</v>
      </c>
      <c r="K2417" s="22">
        <f t="shared" si="586"/>
        <v>493</v>
      </c>
      <c r="L2417" s="23">
        <f t="shared" si="586"/>
        <v>701</v>
      </c>
    </row>
    <row r="2418" spans="1:12" x14ac:dyDescent="0.2">
      <c r="A2418" s="65" t="s">
        <v>245</v>
      </c>
      <c r="B2418" s="42"/>
      <c r="C2418" s="41"/>
      <c r="D2418" s="44"/>
      <c r="E2418" s="45"/>
      <c r="F2418" s="47"/>
      <c r="G2418" s="44"/>
      <c r="H2418" s="45"/>
      <c r="I2418" s="47"/>
      <c r="J2418" s="44"/>
      <c r="K2418" s="45"/>
      <c r="L2418" s="46"/>
    </row>
    <row r="2419" spans="1:12" x14ac:dyDescent="0.2">
      <c r="A2419" s="39"/>
      <c r="B2419" s="34"/>
      <c r="C2419" s="39" t="s">
        <v>124</v>
      </c>
      <c r="D2419" s="7">
        <v>7</v>
      </c>
      <c r="E2419" s="8">
        <v>2</v>
      </c>
      <c r="F2419" s="17">
        <f t="shared" ref="F2419:F2433" si="587">D2419+E2419</f>
        <v>9</v>
      </c>
      <c r="G2419" s="7">
        <v>6</v>
      </c>
      <c r="H2419" s="8">
        <v>3</v>
      </c>
      <c r="I2419" s="17">
        <f t="shared" ref="I2419:I2433" si="588">G2419+H2419</f>
        <v>9</v>
      </c>
      <c r="J2419" s="7">
        <f t="shared" ref="J2419:J2433" si="589">D2419+G2419</f>
        <v>13</v>
      </c>
      <c r="K2419" s="8">
        <f t="shared" ref="K2419:K2433" si="590">E2419+H2419</f>
        <v>5</v>
      </c>
      <c r="L2419" s="9">
        <f t="shared" ref="L2419:L2433" si="591">J2419+K2419</f>
        <v>18</v>
      </c>
    </row>
    <row r="2420" spans="1:12" x14ac:dyDescent="0.2">
      <c r="A2420" s="39"/>
      <c r="B2420" s="34"/>
      <c r="C2420" s="39" t="s">
        <v>3</v>
      </c>
      <c r="D2420" s="7">
        <v>0</v>
      </c>
      <c r="E2420" s="8">
        <v>0</v>
      </c>
      <c r="F2420" s="17">
        <f t="shared" si="587"/>
        <v>0</v>
      </c>
      <c r="G2420" s="7">
        <v>3</v>
      </c>
      <c r="H2420" s="8">
        <v>28</v>
      </c>
      <c r="I2420" s="17">
        <f t="shared" si="588"/>
        <v>31</v>
      </c>
      <c r="J2420" s="7">
        <f t="shared" si="589"/>
        <v>3</v>
      </c>
      <c r="K2420" s="8">
        <f t="shared" si="590"/>
        <v>28</v>
      </c>
      <c r="L2420" s="9">
        <f t="shared" si="591"/>
        <v>31</v>
      </c>
    </row>
    <row r="2421" spans="1:12" x14ac:dyDescent="0.2">
      <c r="A2421" s="39"/>
      <c r="B2421" s="34"/>
      <c r="C2421" s="39" t="s">
        <v>125</v>
      </c>
      <c r="D2421" s="7">
        <v>0</v>
      </c>
      <c r="E2421" s="8">
        <v>0</v>
      </c>
      <c r="F2421" s="17">
        <f t="shared" si="587"/>
        <v>0</v>
      </c>
      <c r="G2421" s="7">
        <v>1</v>
      </c>
      <c r="H2421" s="8">
        <v>7</v>
      </c>
      <c r="I2421" s="17">
        <f t="shared" si="588"/>
        <v>8</v>
      </c>
      <c r="J2421" s="7">
        <f t="shared" si="589"/>
        <v>1</v>
      </c>
      <c r="K2421" s="8">
        <f t="shared" si="590"/>
        <v>7</v>
      </c>
      <c r="L2421" s="9">
        <f t="shared" si="591"/>
        <v>8</v>
      </c>
    </row>
    <row r="2422" spans="1:12" x14ac:dyDescent="0.2">
      <c r="A2422" s="39"/>
      <c r="B2422" s="34"/>
      <c r="C2422" s="39" t="s">
        <v>127</v>
      </c>
      <c r="D2422" s="7">
        <v>0</v>
      </c>
      <c r="E2422" s="8">
        <v>0</v>
      </c>
      <c r="F2422" s="17">
        <f t="shared" si="587"/>
        <v>0</v>
      </c>
      <c r="G2422" s="7">
        <v>1</v>
      </c>
      <c r="H2422" s="8">
        <v>15</v>
      </c>
      <c r="I2422" s="17">
        <f t="shared" si="588"/>
        <v>16</v>
      </c>
      <c r="J2422" s="7">
        <f t="shared" si="589"/>
        <v>1</v>
      </c>
      <c r="K2422" s="8">
        <f t="shared" si="590"/>
        <v>15</v>
      </c>
      <c r="L2422" s="9">
        <f t="shared" si="591"/>
        <v>16</v>
      </c>
    </row>
    <row r="2423" spans="1:12" x14ac:dyDescent="0.2">
      <c r="A2423" s="39"/>
      <c r="B2423" s="34"/>
      <c r="C2423" s="39" t="s">
        <v>128</v>
      </c>
      <c r="D2423" s="7">
        <v>0</v>
      </c>
      <c r="E2423" s="8">
        <v>0</v>
      </c>
      <c r="F2423" s="17">
        <f t="shared" si="587"/>
        <v>0</v>
      </c>
      <c r="G2423" s="7">
        <v>4</v>
      </c>
      <c r="H2423" s="8">
        <v>12</v>
      </c>
      <c r="I2423" s="17">
        <f t="shared" si="588"/>
        <v>16</v>
      </c>
      <c r="J2423" s="7">
        <f t="shared" si="589"/>
        <v>4</v>
      </c>
      <c r="K2423" s="8">
        <f t="shared" si="590"/>
        <v>12</v>
      </c>
      <c r="L2423" s="9">
        <f t="shared" si="591"/>
        <v>16</v>
      </c>
    </row>
    <row r="2424" spans="1:12" x14ac:dyDescent="0.2">
      <c r="A2424" s="39"/>
      <c r="B2424" s="34"/>
      <c r="C2424" s="39" t="s">
        <v>931</v>
      </c>
      <c r="D2424" s="7">
        <v>0</v>
      </c>
      <c r="E2424" s="8">
        <v>0</v>
      </c>
      <c r="F2424" s="17">
        <f t="shared" si="587"/>
        <v>0</v>
      </c>
      <c r="G2424" s="7">
        <v>1</v>
      </c>
      <c r="H2424" s="8">
        <v>3</v>
      </c>
      <c r="I2424" s="17">
        <f t="shared" si="588"/>
        <v>4</v>
      </c>
      <c r="J2424" s="7">
        <f t="shared" si="589"/>
        <v>1</v>
      </c>
      <c r="K2424" s="8">
        <f t="shared" si="590"/>
        <v>3</v>
      </c>
      <c r="L2424" s="9">
        <f t="shared" si="591"/>
        <v>4</v>
      </c>
    </row>
    <row r="2425" spans="1:12" x14ac:dyDescent="0.2">
      <c r="A2425" s="39"/>
      <c r="B2425" s="34"/>
      <c r="C2425" s="39" t="s">
        <v>135</v>
      </c>
      <c r="D2425" s="7">
        <v>0</v>
      </c>
      <c r="E2425" s="8">
        <v>0</v>
      </c>
      <c r="F2425" s="17">
        <f t="shared" si="587"/>
        <v>0</v>
      </c>
      <c r="G2425" s="7">
        <v>1</v>
      </c>
      <c r="H2425" s="8">
        <v>1</v>
      </c>
      <c r="I2425" s="17">
        <f t="shared" si="588"/>
        <v>2</v>
      </c>
      <c r="J2425" s="7">
        <f t="shared" si="589"/>
        <v>1</v>
      </c>
      <c r="K2425" s="8">
        <f t="shared" si="590"/>
        <v>1</v>
      </c>
      <c r="L2425" s="9">
        <f t="shared" si="591"/>
        <v>2</v>
      </c>
    </row>
    <row r="2426" spans="1:12" x14ac:dyDescent="0.2">
      <c r="A2426" s="39"/>
      <c r="B2426" s="34"/>
      <c r="C2426" s="39" t="s">
        <v>136</v>
      </c>
      <c r="D2426" s="7">
        <v>2</v>
      </c>
      <c r="E2426" s="8">
        <v>1</v>
      </c>
      <c r="F2426" s="17">
        <f t="shared" si="587"/>
        <v>3</v>
      </c>
      <c r="G2426" s="7">
        <v>0</v>
      </c>
      <c r="H2426" s="8">
        <v>0</v>
      </c>
      <c r="I2426" s="17">
        <f t="shared" si="588"/>
        <v>0</v>
      </c>
      <c r="J2426" s="7">
        <f t="shared" si="589"/>
        <v>2</v>
      </c>
      <c r="K2426" s="8">
        <f t="shared" si="590"/>
        <v>1</v>
      </c>
      <c r="L2426" s="9">
        <f t="shared" si="591"/>
        <v>3</v>
      </c>
    </row>
    <row r="2427" spans="1:12" x14ac:dyDescent="0.2">
      <c r="A2427" s="39"/>
      <c r="B2427" s="34"/>
      <c r="C2427" s="39" t="s">
        <v>138</v>
      </c>
      <c r="D2427" s="7">
        <v>1</v>
      </c>
      <c r="E2427" s="8">
        <v>4</v>
      </c>
      <c r="F2427" s="17">
        <f t="shared" si="587"/>
        <v>5</v>
      </c>
      <c r="G2427" s="7">
        <v>0</v>
      </c>
      <c r="H2427" s="8">
        <v>0</v>
      </c>
      <c r="I2427" s="17">
        <f t="shared" si="588"/>
        <v>0</v>
      </c>
      <c r="J2427" s="7">
        <f t="shared" si="589"/>
        <v>1</v>
      </c>
      <c r="K2427" s="8">
        <f t="shared" si="590"/>
        <v>4</v>
      </c>
      <c r="L2427" s="9">
        <f t="shared" si="591"/>
        <v>5</v>
      </c>
    </row>
    <row r="2428" spans="1:12" x14ac:dyDescent="0.2">
      <c r="A2428" s="39"/>
      <c r="B2428" s="34"/>
      <c r="C2428" s="39" t="s">
        <v>139</v>
      </c>
      <c r="D2428" s="7">
        <v>1</v>
      </c>
      <c r="E2428" s="8">
        <v>2</v>
      </c>
      <c r="F2428" s="17">
        <f t="shared" si="587"/>
        <v>3</v>
      </c>
      <c r="G2428" s="7">
        <v>4</v>
      </c>
      <c r="H2428" s="8">
        <v>0</v>
      </c>
      <c r="I2428" s="17">
        <f t="shared" si="588"/>
        <v>4</v>
      </c>
      <c r="J2428" s="7">
        <f t="shared" si="589"/>
        <v>5</v>
      </c>
      <c r="K2428" s="8">
        <f t="shared" si="590"/>
        <v>2</v>
      </c>
      <c r="L2428" s="9">
        <f t="shared" si="591"/>
        <v>7</v>
      </c>
    </row>
    <row r="2429" spans="1:12" x14ac:dyDescent="0.2">
      <c r="A2429" s="39"/>
      <c r="B2429" s="34"/>
      <c r="C2429" s="39" t="s">
        <v>141</v>
      </c>
      <c r="D2429" s="7">
        <v>0</v>
      </c>
      <c r="E2429" s="8">
        <v>0</v>
      </c>
      <c r="F2429" s="17">
        <f t="shared" si="587"/>
        <v>0</v>
      </c>
      <c r="G2429" s="7">
        <v>0</v>
      </c>
      <c r="H2429" s="8">
        <v>1</v>
      </c>
      <c r="I2429" s="17">
        <f t="shared" si="588"/>
        <v>1</v>
      </c>
      <c r="J2429" s="7">
        <f t="shared" si="589"/>
        <v>0</v>
      </c>
      <c r="K2429" s="8">
        <f t="shared" si="590"/>
        <v>1</v>
      </c>
      <c r="L2429" s="9">
        <f t="shared" si="591"/>
        <v>1</v>
      </c>
    </row>
    <row r="2430" spans="1:12" x14ac:dyDescent="0.2">
      <c r="A2430" s="39"/>
      <c r="B2430" s="34"/>
      <c r="C2430" s="39" t="s">
        <v>147</v>
      </c>
      <c r="D2430" s="7">
        <v>1</v>
      </c>
      <c r="E2430" s="8">
        <v>0</v>
      </c>
      <c r="F2430" s="17">
        <f t="shared" si="587"/>
        <v>1</v>
      </c>
      <c r="G2430" s="7">
        <v>0</v>
      </c>
      <c r="H2430" s="8">
        <v>0</v>
      </c>
      <c r="I2430" s="17">
        <f t="shared" si="588"/>
        <v>0</v>
      </c>
      <c r="J2430" s="7">
        <f t="shared" si="589"/>
        <v>1</v>
      </c>
      <c r="K2430" s="8">
        <f t="shared" si="590"/>
        <v>0</v>
      </c>
      <c r="L2430" s="9">
        <f t="shared" si="591"/>
        <v>1</v>
      </c>
    </row>
    <row r="2431" spans="1:12" x14ac:dyDescent="0.2">
      <c r="A2431" s="39"/>
      <c r="B2431" s="34"/>
      <c r="C2431" s="39" t="s">
        <v>150</v>
      </c>
      <c r="D2431" s="7">
        <v>3</v>
      </c>
      <c r="E2431" s="8">
        <v>0</v>
      </c>
      <c r="F2431" s="17">
        <f t="shared" si="587"/>
        <v>3</v>
      </c>
      <c r="G2431" s="7">
        <v>0</v>
      </c>
      <c r="H2431" s="8">
        <v>1</v>
      </c>
      <c r="I2431" s="17">
        <f t="shared" si="588"/>
        <v>1</v>
      </c>
      <c r="J2431" s="7">
        <f t="shared" si="589"/>
        <v>3</v>
      </c>
      <c r="K2431" s="8">
        <f t="shared" si="590"/>
        <v>1</v>
      </c>
      <c r="L2431" s="9">
        <f t="shared" si="591"/>
        <v>4</v>
      </c>
    </row>
    <row r="2432" spans="1:12" x14ac:dyDescent="0.2">
      <c r="A2432" s="39"/>
      <c r="B2432" s="34"/>
      <c r="C2432" s="39" t="s">
        <v>934</v>
      </c>
      <c r="D2432" s="7">
        <v>0</v>
      </c>
      <c r="E2432" s="8">
        <v>0</v>
      </c>
      <c r="F2432" s="17">
        <f t="shared" si="587"/>
        <v>0</v>
      </c>
      <c r="G2432" s="7">
        <v>4</v>
      </c>
      <c r="H2432" s="8">
        <v>0</v>
      </c>
      <c r="I2432" s="17">
        <f t="shared" si="588"/>
        <v>4</v>
      </c>
      <c r="J2432" s="7">
        <f t="shared" si="589"/>
        <v>4</v>
      </c>
      <c r="K2432" s="8">
        <f t="shared" si="590"/>
        <v>0</v>
      </c>
      <c r="L2432" s="9">
        <f t="shared" si="591"/>
        <v>4</v>
      </c>
    </row>
    <row r="2433" spans="1:12" x14ac:dyDescent="0.2">
      <c r="A2433" s="39"/>
      <c r="B2433" s="34"/>
      <c r="C2433" s="39" t="s">
        <v>935</v>
      </c>
      <c r="D2433" s="7">
        <v>0</v>
      </c>
      <c r="E2433" s="8">
        <v>0</v>
      </c>
      <c r="F2433" s="17">
        <f t="shared" si="587"/>
        <v>0</v>
      </c>
      <c r="G2433" s="7">
        <v>0</v>
      </c>
      <c r="H2433" s="8">
        <v>1</v>
      </c>
      <c r="I2433" s="17">
        <f t="shared" si="588"/>
        <v>1</v>
      </c>
      <c r="J2433" s="7">
        <f t="shared" si="589"/>
        <v>0</v>
      </c>
      <c r="K2433" s="8">
        <f t="shared" si="590"/>
        <v>1</v>
      </c>
      <c r="L2433" s="9">
        <f t="shared" si="591"/>
        <v>1</v>
      </c>
    </row>
    <row r="2434" spans="1:12" x14ac:dyDescent="0.2">
      <c r="A2434" s="39"/>
      <c r="B2434" s="34"/>
      <c r="C2434" s="66" t="s">
        <v>2</v>
      </c>
      <c r="D2434" s="21">
        <f t="shared" ref="D2434:L2434" si="592">SUM(D2418:D2433)</f>
        <v>15</v>
      </c>
      <c r="E2434" s="22">
        <f t="shared" si="592"/>
        <v>9</v>
      </c>
      <c r="F2434" s="67">
        <f t="shared" si="592"/>
        <v>24</v>
      </c>
      <c r="G2434" s="21">
        <f t="shared" si="592"/>
        <v>25</v>
      </c>
      <c r="H2434" s="22">
        <f t="shared" si="592"/>
        <v>72</v>
      </c>
      <c r="I2434" s="67">
        <f t="shared" si="592"/>
        <v>97</v>
      </c>
      <c r="J2434" s="21">
        <f t="shared" si="592"/>
        <v>40</v>
      </c>
      <c r="K2434" s="22">
        <f t="shared" si="592"/>
        <v>81</v>
      </c>
      <c r="L2434" s="23">
        <f t="shared" si="592"/>
        <v>121</v>
      </c>
    </row>
    <row r="2435" spans="1:12" x14ac:dyDescent="0.2">
      <c r="A2435" s="65" t="s">
        <v>246</v>
      </c>
      <c r="B2435" s="42"/>
      <c r="C2435" s="41"/>
      <c r="D2435" s="44"/>
      <c r="E2435" s="45"/>
      <c r="F2435" s="47"/>
      <c r="G2435" s="44"/>
      <c r="H2435" s="45"/>
      <c r="I2435" s="47"/>
      <c r="J2435" s="44"/>
      <c r="K2435" s="45"/>
      <c r="L2435" s="46"/>
    </row>
    <row r="2436" spans="1:12" x14ac:dyDescent="0.2">
      <c r="A2436" s="39"/>
      <c r="B2436" s="34"/>
      <c r="C2436" s="39" t="s">
        <v>124</v>
      </c>
      <c r="D2436" s="7">
        <v>53</v>
      </c>
      <c r="E2436" s="8">
        <v>347</v>
      </c>
      <c r="F2436" s="17">
        <f t="shared" ref="F2436:F2444" si="593">D2436+E2436</f>
        <v>400</v>
      </c>
      <c r="G2436" s="7">
        <v>198</v>
      </c>
      <c r="H2436" s="8">
        <v>919</v>
      </c>
      <c r="I2436" s="17">
        <f t="shared" ref="I2436:I2444" si="594">G2436+H2436</f>
        <v>1117</v>
      </c>
      <c r="J2436" s="7">
        <f t="shared" ref="J2436:J2444" si="595">D2436+G2436</f>
        <v>251</v>
      </c>
      <c r="K2436" s="8">
        <f t="shared" ref="K2436:K2444" si="596">E2436+H2436</f>
        <v>1266</v>
      </c>
      <c r="L2436" s="9">
        <f t="shared" ref="L2436:L2444" si="597">J2436+K2436</f>
        <v>1517</v>
      </c>
    </row>
    <row r="2437" spans="1:12" x14ac:dyDescent="0.2">
      <c r="A2437" s="39"/>
      <c r="B2437" s="34"/>
      <c r="C2437" s="39" t="s">
        <v>3</v>
      </c>
      <c r="D2437" s="7">
        <v>0</v>
      </c>
      <c r="E2437" s="8">
        <v>0</v>
      </c>
      <c r="F2437" s="17">
        <f t="shared" si="593"/>
        <v>0</v>
      </c>
      <c r="G2437" s="7">
        <v>48</v>
      </c>
      <c r="H2437" s="8">
        <v>80</v>
      </c>
      <c r="I2437" s="17">
        <f t="shared" si="594"/>
        <v>128</v>
      </c>
      <c r="J2437" s="7">
        <f t="shared" si="595"/>
        <v>48</v>
      </c>
      <c r="K2437" s="8">
        <f t="shared" si="596"/>
        <v>80</v>
      </c>
      <c r="L2437" s="9">
        <f t="shared" si="597"/>
        <v>128</v>
      </c>
    </row>
    <row r="2438" spans="1:12" x14ac:dyDescent="0.2">
      <c r="A2438" s="39"/>
      <c r="B2438" s="34"/>
      <c r="C2438" s="39" t="s">
        <v>125</v>
      </c>
      <c r="D2438" s="7">
        <v>0</v>
      </c>
      <c r="E2438" s="8">
        <v>0</v>
      </c>
      <c r="F2438" s="17">
        <f t="shared" si="593"/>
        <v>0</v>
      </c>
      <c r="G2438" s="7">
        <v>13</v>
      </c>
      <c r="H2438" s="8">
        <v>16</v>
      </c>
      <c r="I2438" s="17">
        <f t="shared" si="594"/>
        <v>29</v>
      </c>
      <c r="J2438" s="7">
        <f t="shared" si="595"/>
        <v>13</v>
      </c>
      <c r="K2438" s="8">
        <f t="shared" si="596"/>
        <v>16</v>
      </c>
      <c r="L2438" s="9">
        <f t="shared" si="597"/>
        <v>29</v>
      </c>
    </row>
    <row r="2439" spans="1:12" x14ac:dyDescent="0.2">
      <c r="A2439" s="39"/>
      <c r="B2439" s="34"/>
      <c r="C2439" s="39" t="s">
        <v>126</v>
      </c>
      <c r="D2439" s="7">
        <v>0</v>
      </c>
      <c r="E2439" s="8">
        <v>0</v>
      </c>
      <c r="F2439" s="17">
        <f t="shared" si="593"/>
        <v>0</v>
      </c>
      <c r="G2439" s="7">
        <v>10</v>
      </c>
      <c r="H2439" s="8">
        <v>7</v>
      </c>
      <c r="I2439" s="17">
        <f t="shared" si="594"/>
        <v>17</v>
      </c>
      <c r="J2439" s="7">
        <f t="shared" si="595"/>
        <v>10</v>
      </c>
      <c r="K2439" s="8">
        <f t="shared" si="596"/>
        <v>7</v>
      </c>
      <c r="L2439" s="9">
        <f t="shared" si="597"/>
        <v>17</v>
      </c>
    </row>
    <row r="2440" spans="1:12" x14ac:dyDescent="0.2">
      <c r="A2440" s="39"/>
      <c r="B2440" s="34"/>
      <c r="C2440" s="39" t="s">
        <v>127</v>
      </c>
      <c r="D2440" s="7">
        <v>1</v>
      </c>
      <c r="E2440" s="8">
        <v>1</v>
      </c>
      <c r="F2440" s="17">
        <f t="shared" si="593"/>
        <v>2</v>
      </c>
      <c r="G2440" s="7">
        <v>68</v>
      </c>
      <c r="H2440" s="8">
        <v>279</v>
      </c>
      <c r="I2440" s="17">
        <f t="shared" si="594"/>
        <v>347</v>
      </c>
      <c r="J2440" s="7">
        <f t="shared" si="595"/>
        <v>69</v>
      </c>
      <c r="K2440" s="8">
        <f t="shared" si="596"/>
        <v>280</v>
      </c>
      <c r="L2440" s="9">
        <f t="shared" si="597"/>
        <v>349</v>
      </c>
    </row>
    <row r="2441" spans="1:12" x14ac:dyDescent="0.2">
      <c r="A2441" s="39"/>
      <c r="B2441" s="34"/>
      <c r="C2441" s="39" t="s">
        <v>128</v>
      </c>
      <c r="D2441" s="7">
        <v>0</v>
      </c>
      <c r="E2441" s="8">
        <v>0</v>
      </c>
      <c r="F2441" s="17">
        <f t="shared" si="593"/>
        <v>0</v>
      </c>
      <c r="G2441" s="7">
        <v>100</v>
      </c>
      <c r="H2441" s="8">
        <v>143</v>
      </c>
      <c r="I2441" s="17">
        <f t="shared" si="594"/>
        <v>243</v>
      </c>
      <c r="J2441" s="7">
        <f t="shared" si="595"/>
        <v>100</v>
      </c>
      <c r="K2441" s="8">
        <f t="shared" si="596"/>
        <v>143</v>
      </c>
      <c r="L2441" s="9">
        <f t="shared" si="597"/>
        <v>243</v>
      </c>
    </row>
    <row r="2442" spans="1:12" x14ac:dyDescent="0.2">
      <c r="A2442" s="39"/>
      <c r="B2442" s="34"/>
      <c r="C2442" s="39" t="s">
        <v>931</v>
      </c>
      <c r="D2442" s="7">
        <v>0</v>
      </c>
      <c r="E2442" s="8">
        <v>0</v>
      </c>
      <c r="F2442" s="17">
        <f t="shared" si="593"/>
        <v>0</v>
      </c>
      <c r="G2442" s="7">
        <v>9</v>
      </c>
      <c r="H2442" s="8">
        <v>8</v>
      </c>
      <c r="I2442" s="17">
        <f t="shared" si="594"/>
        <v>17</v>
      </c>
      <c r="J2442" s="7">
        <f t="shared" si="595"/>
        <v>9</v>
      </c>
      <c r="K2442" s="8">
        <f t="shared" si="596"/>
        <v>8</v>
      </c>
      <c r="L2442" s="9">
        <f t="shared" si="597"/>
        <v>17</v>
      </c>
    </row>
    <row r="2443" spans="1:12" x14ac:dyDescent="0.2">
      <c r="A2443" s="39"/>
      <c r="B2443" s="34"/>
      <c r="C2443" s="39" t="s">
        <v>130</v>
      </c>
      <c r="D2443" s="7">
        <v>1</v>
      </c>
      <c r="E2443" s="8">
        <v>0</v>
      </c>
      <c r="F2443" s="17">
        <f t="shared" si="593"/>
        <v>1</v>
      </c>
      <c r="G2443" s="7">
        <v>1</v>
      </c>
      <c r="H2443" s="8">
        <v>0</v>
      </c>
      <c r="I2443" s="17">
        <f t="shared" si="594"/>
        <v>1</v>
      </c>
      <c r="J2443" s="7">
        <f t="shared" si="595"/>
        <v>2</v>
      </c>
      <c r="K2443" s="8">
        <f t="shared" si="596"/>
        <v>0</v>
      </c>
      <c r="L2443" s="9">
        <f t="shared" si="597"/>
        <v>2</v>
      </c>
    </row>
    <row r="2444" spans="1:12" ht="12" thickBot="1" x14ac:dyDescent="0.25">
      <c r="A2444" s="52"/>
      <c r="B2444" s="68"/>
      <c r="C2444" s="52" t="s">
        <v>131</v>
      </c>
      <c r="D2444" s="24">
        <v>1</v>
      </c>
      <c r="E2444" s="25">
        <v>0</v>
      </c>
      <c r="F2444" s="69">
        <f t="shared" si="593"/>
        <v>1</v>
      </c>
      <c r="G2444" s="24">
        <v>0</v>
      </c>
      <c r="H2444" s="25">
        <v>1</v>
      </c>
      <c r="I2444" s="69">
        <f t="shared" si="594"/>
        <v>1</v>
      </c>
      <c r="J2444" s="24">
        <f t="shared" si="595"/>
        <v>1</v>
      </c>
      <c r="K2444" s="25">
        <f t="shared" si="596"/>
        <v>1</v>
      </c>
      <c r="L2444" s="26">
        <f t="shared" si="597"/>
        <v>2</v>
      </c>
    </row>
    <row r="2450" spans="1:12" ht="12" x14ac:dyDescent="0.2">
      <c r="A2450" s="85" t="s">
        <v>109</v>
      </c>
      <c r="B2450" s="85"/>
      <c r="C2450" s="85"/>
      <c r="D2450" s="85"/>
      <c r="E2450" s="85"/>
      <c r="F2450" s="85"/>
      <c r="G2450" s="85"/>
      <c r="H2450" s="85"/>
      <c r="I2450" s="85"/>
      <c r="J2450" s="85"/>
      <c r="K2450" s="85"/>
      <c r="L2450" s="85"/>
    </row>
    <row r="2451" spans="1:12" x14ac:dyDescent="0.2">
      <c r="A2451" s="86" t="s">
        <v>116</v>
      </c>
      <c r="B2451" s="86"/>
      <c r="C2451" s="86"/>
      <c r="D2451" s="86"/>
      <c r="E2451" s="86"/>
      <c r="F2451" s="86"/>
      <c r="G2451" s="86"/>
      <c r="H2451" s="86"/>
      <c r="I2451" s="86"/>
      <c r="J2451" s="86"/>
      <c r="K2451" s="86"/>
      <c r="L2451" s="86"/>
    </row>
    <row r="2452" spans="1:12" x14ac:dyDescent="0.2">
      <c r="A2452" s="86" t="s">
        <v>1066</v>
      </c>
      <c r="B2452" s="86"/>
      <c r="C2452" s="86"/>
      <c r="D2452" s="86"/>
      <c r="E2452" s="86"/>
      <c r="F2452" s="86"/>
      <c r="G2452" s="86"/>
      <c r="H2452" s="86"/>
      <c r="I2452" s="86"/>
      <c r="J2452" s="86"/>
      <c r="K2452" s="86"/>
      <c r="L2452" s="86"/>
    </row>
    <row r="2453" spans="1:12" ht="12" thickBot="1" x14ac:dyDescent="0.25"/>
    <row r="2454" spans="1:12" x14ac:dyDescent="0.2">
      <c r="A2454" s="113" t="s">
        <v>41</v>
      </c>
      <c r="B2454" s="149"/>
      <c r="C2454" s="151" t="s">
        <v>43</v>
      </c>
      <c r="D2454" s="117" t="s">
        <v>355</v>
      </c>
      <c r="E2454" s="118"/>
      <c r="F2454" s="119"/>
      <c r="G2454" s="117" t="s">
        <v>42</v>
      </c>
      <c r="H2454" s="118"/>
      <c r="I2454" s="119"/>
      <c r="J2454" s="117" t="s">
        <v>2</v>
      </c>
      <c r="K2454" s="118"/>
      <c r="L2454" s="119"/>
    </row>
    <row r="2455" spans="1:12" ht="12" thickBot="1" x14ac:dyDescent="0.25">
      <c r="A2455" s="115"/>
      <c r="B2455" s="150"/>
      <c r="C2455" s="152"/>
      <c r="D2455" s="153"/>
      <c r="E2455" s="154"/>
      <c r="F2455" s="155"/>
      <c r="G2455" s="153"/>
      <c r="H2455" s="154"/>
      <c r="I2455" s="155"/>
      <c r="J2455" s="153"/>
      <c r="K2455" s="154"/>
      <c r="L2455" s="155"/>
    </row>
    <row r="2456" spans="1:12" x14ac:dyDescent="0.2">
      <c r="A2456" s="115"/>
      <c r="B2456" s="150"/>
      <c r="C2456" s="152"/>
      <c r="D2456" s="161" t="s">
        <v>44</v>
      </c>
      <c r="E2456" s="157" t="s">
        <v>45</v>
      </c>
      <c r="F2456" s="159" t="s">
        <v>2</v>
      </c>
      <c r="G2456" s="161" t="s">
        <v>44</v>
      </c>
      <c r="H2456" s="157" t="s">
        <v>45</v>
      </c>
      <c r="I2456" s="159" t="s">
        <v>2</v>
      </c>
      <c r="J2456" s="156" t="s">
        <v>44</v>
      </c>
      <c r="K2456" s="157" t="s">
        <v>45</v>
      </c>
      <c r="L2456" s="159" t="s">
        <v>2</v>
      </c>
    </row>
    <row r="2457" spans="1:12" ht="12" thickBot="1" x14ac:dyDescent="0.25">
      <c r="A2457" s="115"/>
      <c r="B2457" s="150"/>
      <c r="C2457" s="152"/>
      <c r="D2457" s="162"/>
      <c r="E2457" s="158"/>
      <c r="F2457" s="160"/>
      <c r="G2457" s="162"/>
      <c r="H2457" s="158"/>
      <c r="I2457" s="160"/>
      <c r="J2457" s="136"/>
      <c r="K2457" s="158"/>
      <c r="L2457" s="160"/>
    </row>
    <row r="2458" spans="1:12" x14ac:dyDescent="0.2">
      <c r="A2458" s="35"/>
      <c r="B2458" s="36"/>
      <c r="C2458" s="35" t="s">
        <v>692</v>
      </c>
      <c r="D2458" s="3">
        <v>0</v>
      </c>
      <c r="E2458" s="4">
        <v>0</v>
      </c>
      <c r="F2458" s="18">
        <f t="shared" ref="F2458:F2474" si="598">D2458+E2458</f>
        <v>0</v>
      </c>
      <c r="G2458" s="3">
        <v>0</v>
      </c>
      <c r="H2458" s="4">
        <v>1</v>
      </c>
      <c r="I2458" s="18">
        <f t="shared" ref="I2458:I2474" si="599">G2458+H2458</f>
        <v>1</v>
      </c>
      <c r="J2458" s="3">
        <f t="shared" ref="J2458:J2474" si="600">D2458+G2458</f>
        <v>0</v>
      </c>
      <c r="K2458" s="4">
        <f t="shared" ref="K2458:K2474" si="601">E2458+H2458</f>
        <v>1</v>
      </c>
      <c r="L2458" s="5">
        <f t="shared" ref="L2458:L2474" si="602">J2458+K2458</f>
        <v>1</v>
      </c>
    </row>
    <row r="2459" spans="1:12" x14ac:dyDescent="0.2">
      <c r="A2459" s="39"/>
      <c r="B2459" s="34"/>
      <c r="C2459" s="39" t="s">
        <v>135</v>
      </c>
      <c r="D2459" s="7">
        <v>3</v>
      </c>
      <c r="E2459" s="8">
        <v>2</v>
      </c>
      <c r="F2459" s="17">
        <f t="shared" si="598"/>
        <v>5</v>
      </c>
      <c r="G2459" s="7">
        <v>4</v>
      </c>
      <c r="H2459" s="8">
        <v>7</v>
      </c>
      <c r="I2459" s="17">
        <f t="shared" si="599"/>
        <v>11</v>
      </c>
      <c r="J2459" s="7">
        <f t="shared" si="600"/>
        <v>7</v>
      </c>
      <c r="K2459" s="8">
        <f t="shared" si="601"/>
        <v>9</v>
      </c>
      <c r="L2459" s="9">
        <f t="shared" si="602"/>
        <v>16</v>
      </c>
    </row>
    <row r="2460" spans="1:12" x14ac:dyDescent="0.2">
      <c r="A2460" s="39"/>
      <c r="B2460" s="34"/>
      <c r="C2460" s="39" t="s">
        <v>136</v>
      </c>
      <c r="D2460" s="7">
        <v>7</v>
      </c>
      <c r="E2460" s="8">
        <v>10</v>
      </c>
      <c r="F2460" s="17">
        <f t="shared" si="598"/>
        <v>17</v>
      </c>
      <c r="G2460" s="7">
        <v>8</v>
      </c>
      <c r="H2460" s="8">
        <v>4</v>
      </c>
      <c r="I2460" s="17">
        <f t="shared" si="599"/>
        <v>12</v>
      </c>
      <c r="J2460" s="7">
        <f t="shared" si="600"/>
        <v>15</v>
      </c>
      <c r="K2460" s="8">
        <f t="shared" si="601"/>
        <v>14</v>
      </c>
      <c r="L2460" s="9">
        <f t="shared" si="602"/>
        <v>29</v>
      </c>
    </row>
    <row r="2461" spans="1:12" x14ac:dyDescent="0.2">
      <c r="A2461" s="39"/>
      <c r="B2461" s="34"/>
      <c r="C2461" s="39" t="s">
        <v>137</v>
      </c>
      <c r="D2461" s="7">
        <v>5</v>
      </c>
      <c r="E2461" s="8">
        <v>2</v>
      </c>
      <c r="F2461" s="17">
        <f t="shared" si="598"/>
        <v>7</v>
      </c>
      <c r="G2461" s="7">
        <v>31</v>
      </c>
      <c r="H2461" s="8">
        <v>119</v>
      </c>
      <c r="I2461" s="17">
        <f t="shared" si="599"/>
        <v>150</v>
      </c>
      <c r="J2461" s="7">
        <f t="shared" si="600"/>
        <v>36</v>
      </c>
      <c r="K2461" s="8">
        <f t="shared" si="601"/>
        <v>121</v>
      </c>
      <c r="L2461" s="9">
        <f t="shared" si="602"/>
        <v>157</v>
      </c>
    </row>
    <row r="2462" spans="1:12" x14ac:dyDescent="0.2">
      <c r="A2462" s="39"/>
      <c r="B2462" s="34"/>
      <c r="C2462" s="39" t="s">
        <v>138</v>
      </c>
      <c r="D2462" s="7">
        <v>1</v>
      </c>
      <c r="E2462" s="8">
        <v>12</v>
      </c>
      <c r="F2462" s="17">
        <f t="shared" si="598"/>
        <v>13</v>
      </c>
      <c r="G2462" s="7">
        <v>3</v>
      </c>
      <c r="H2462" s="8">
        <v>4</v>
      </c>
      <c r="I2462" s="17">
        <f t="shared" si="599"/>
        <v>7</v>
      </c>
      <c r="J2462" s="7">
        <f t="shared" si="600"/>
        <v>4</v>
      </c>
      <c r="K2462" s="8">
        <f t="shared" si="601"/>
        <v>16</v>
      </c>
      <c r="L2462" s="9">
        <f t="shared" si="602"/>
        <v>20</v>
      </c>
    </row>
    <row r="2463" spans="1:12" x14ac:dyDescent="0.2">
      <c r="A2463" s="39"/>
      <c r="B2463" s="34"/>
      <c r="C2463" s="39" t="s">
        <v>139</v>
      </c>
      <c r="D2463" s="7">
        <v>0</v>
      </c>
      <c r="E2463" s="8">
        <v>11</v>
      </c>
      <c r="F2463" s="17">
        <f t="shared" si="598"/>
        <v>11</v>
      </c>
      <c r="G2463" s="7">
        <v>25</v>
      </c>
      <c r="H2463" s="8">
        <v>44</v>
      </c>
      <c r="I2463" s="17">
        <f t="shared" si="599"/>
        <v>69</v>
      </c>
      <c r="J2463" s="7">
        <f t="shared" si="600"/>
        <v>25</v>
      </c>
      <c r="K2463" s="8">
        <f t="shared" si="601"/>
        <v>55</v>
      </c>
      <c r="L2463" s="9">
        <f t="shared" si="602"/>
        <v>80</v>
      </c>
    </row>
    <row r="2464" spans="1:12" x14ac:dyDescent="0.2">
      <c r="A2464" s="39"/>
      <c r="B2464" s="34"/>
      <c r="C2464" s="39" t="s">
        <v>141</v>
      </c>
      <c r="D2464" s="7">
        <v>0</v>
      </c>
      <c r="E2464" s="8">
        <v>0</v>
      </c>
      <c r="F2464" s="17">
        <f t="shared" si="598"/>
        <v>0</v>
      </c>
      <c r="G2464" s="7">
        <v>6</v>
      </c>
      <c r="H2464" s="8">
        <v>10</v>
      </c>
      <c r="I2464" s="17">
        <f t="shared" si="599"/>
        <v>16</v>
      </c>
      <c r="J2464" s="7">
        <f t="shared" si="600"/>
        <v>6</v>
      </c>
      <c r="K2464" s="8">
        <f t="shared" si="601"/>
        <v>10</v>
      </c>
      <c r="L2464" s="9">
        <f t="shared" si="602"/>
        <v>16</v>
      </c>
    </row>
    <row r="2465" spans="1:12" x14ac:dyDescent="0.2">
      <c r="A2465" s="39"/>
      <c r="B2465" s="34"/>
      <c r="C2465" s="39" t="s">
        <v>142</v>
      </c>
      <c r="D2465" s="7">
        <v>2</v>
      </c>
      <c r="E2465" s="8">
        <v>13</v>
      </c>
      <c r="F2465" s="17">
        <f t="shared" si="598"/>
        <v>15</v>
      </c>
      <c r="G2465" s="7">
        <v>1</v>
      </c>
      <c r="H2465" s="8">
        <v>0</v>
      </c>
      <c r="I2465" s="17">
        <f t="shared" si="599"/>
        <v>1</v>
      </c>
      <c r="J2465" s="7">
        <f t="shared" si="600"/>
        <v>3</v>
      </c>
      <c r="K2465" s="8">
        <f t="shared" si="601"/>
        <v>13</v>
      </c>
      <c r="L2465" s="9">
        <f t="shared" si="602"/>
        <v>16</v>
      </c>
    </row>
    <row r="2466" spans="1:12" x14ac:dyDescent="0.2">
      <c r="A2466" s="39"/>
      <c r="B2466" s="34"/>
      <c r="C2466" s="39" t="s">
        <v>143</v>
      </c>
      <c r="D2466" s="7">
        <v>3</v>
      </c>
      <c r="E2466" s="8">
        <v>1</v>
      </c>
      <c r="F2466" s="17">
        <f t="shared" si="598"/>
        <v>4</v>
      </c>
      <c r="G2466" s="7">
        <v>1</v>
      </c>
      <c r="H2466" s="8">
        <v>0</v>
      </c>
      <c r="I2466" s="17">
        <f t="shared" si="599"/>
        <v>1</v>
      </c>
      <c r="J2466" s="7">
        <f t="shared" si="600"/>
        <v>4</v>
      </c>
      <c r="K2466" s="8">
        <f t="shared" si="601"/>
        <v>1</v>
      </c>
      <c r="L2466" s="9">
        <f t="shared" si="602"/>
        <v>5</v>
      </c>
    </row>
    <row r="2467" spans="1:12" x14ac:dyDescent="0.2">
      <c r="A2467" s="39"/>
      <c r="B2467" s="34"/>
      <c r="C2467" s="39" t="s">
        <v>144</v>
      </c>
      <c r="D2467" s="7">
        <v>2</v>
      </c>
      <c r="E2467" s="8">
        <v>1</v>
      </c>
      <c r="F2467" s="17">
        <f t="shared" si="598"/>
        <v>3</v>
      </c>
      <c r="G2467" s="7">
        <v>0</v>
      </c>
      <c r="H2467" s="8">
        <v>0</v>
      </c>
      <c r="I2467" s="17">
        <f t="shared" si="599"/>
        <v>0</v>
      </c>
      <c r="J2467" s="7">
        <f t="shared" si="600"/>
        <v>2</v>
      </c>
      <c r="K2467" s="8">
        <f t="shared" si="601"/>
        <v>1</v>
      </c>
      <c r="L2467" s="9">
        <f t="shared" si="602"/>
        <v>3</v>
      </c>
    </row>
    <row r="2468" spans="1:12" x14ac:dyDescent="0.2">
      <c r="A2468" s="39"/>
      <c r="B2468" s="34"/>
      <c r="C2468" s="39" t="s">
        <v>145</v>
      </c>
      <c r="D2468" s="7">
        <v>3</v>
      </c>
      <c r="E2468" s="8">
        <v>3</v>
      </c>
      <c r="F2468" s="17">
        <f t="shared" si="598"/>
        <v>6</v>
      </c>
      <c r="G2468" s="7">
        <v>0</v>
      </c>
      <c r="H2468" s="8">
        <v>2</v>
      </c>
      <c r="I2468" s="17">
        <f t="shared" si="599"/>
        <v>2</v>
      </c>
      <c r="J2468" s="7">
        <f t="shared" si="600"/>
        <v>3</v>
      </c>
      <c r="K2468" s="8">
        <f t="shared" si="601"/>
        <v>5</v>
      </c>
      <c r="L2468" s="9">
        <f t="shared" si="602"/>
        <v>8</v>
      </c>
    </row>
    <row r="2469" spans="1:12" x14ac:dyDescent="0.2">
      <c r="A2469" s="39"/>
      <c r="B2469" s="34"/>
      <c r="C2469" s="39" t="s">
        <v>146</v>
      </c>
      <c r="D2469" s="7">
        <v>2</v>
      </c>
      <c r="E2469" s="8">
        <v>0</v>
      </c>
      <c r="F2469" s="17">
        <f t="shared" si="598"/>
        <v>2</v>
      </c>
      <c r="G2469" s="7">
        <v>1</v>
      </c>
      <c r="H2469" s="8">
        <v>0</v>
      </c>
      <c r="I2469" s="17">
        <f t="shared" si="599"/>
        <v>1</v>
      </c>
      <c r="J2469" s="7">
        <f t="shared" si="600"/>
        <v>3</v>
      </c>
      <c r="K2469" s="8">
        <f t="shared" si="601"/>
        <v>0</v>
      </c>
      <c r="L2469" s="9">
        <f t="shared" si="602"/>
        <v>3</v>
      </c>
    </row>
    <row r="2470" spans="1:12" x14ac:dyDescent="0.2">
      <c r="A2470" s="39"/>
      <c r="B2470" s="34"/>
      <c r="C2470" s="39" t="s">
        <v>147</v>
      </c>
      <c r="D2470" s="7">
        <v>1</v>
      </c>
      <c r="E2470" s="8">
        <v>3</v>
      </c>
      <c r="F2470" s="17">
        <f t="shared" si="598"/>
        <v>4</v>
      </c>
      <c r="G2470" s="7">
        <v>0</v>
      </c>
      <c r="H2470" s="8">
        <v>0</v>
      </c>
      <c r="I2470" s="17">
        <f t="shared" si="599"/>
        <v>0</v>
      </c>
      <c r="J2470" s="7">
        <f t="shared" si="600"/>
        <v>1</v>
      </c>
      <c r="K2470" s="8">
        <f t="shared" si="601"/>
        <v>3</v>
      </c>
      <c r="L2470" s="9">
        <f t="shared" si="602"/>
        <v>4</v>
      </c>
    </row>
    <row r="2471" spans="1:12" x14ac:dyDescent="0.2">
      <c r="A2471" s="39"/>
      <c r="B2471" s="34"/>
      <c r="C2471" s="39" t="s">
        <v>148</v>
      </c>
      <c r="D2471" s="7">
        <v>4</v>
      </c>
      <c r="E2471" s="8">
        <v>4</v>
      </c>
      <c r="F2471" s="17">
        <f t="shared" si="598"/>
        <v>8</v>
      </c>
      <c r="G2471" s="7">
        <v>0</v>
      </c>
      <c r="H2471" s="8">
        <v>0</v>
      </c>
      <c r="I2471" s="17">
        <f t="shared" si="599"/>
        <v>0</v>
      </c>
      <c r="J2471" s="7">
        <f t="shared" si="600"/>
        <v>4</v>
      </c>
      <c r="K2471" s="8">
        <f t="shared" si="601"/>
        <v>4</v>
      </c>
      <c r="L2471" s="9">
        <f t="shared" si="602"/>
        <v>8</v>
      </c>
    </row>
    <row r="2472" spans="1:12" x14ac:dyDescent="0.2">
      <c r="A2472" s="39"/>
      <c r="B2472" s="34"/>
      <c r="C2472" s="39" t="s">
        <v>149</v>
      </c>
      <c r="D2472" s="7">
        <v>2</v>
      </c>
      <c r="E2472" s="8">
        <v>2</v>
      </c>
      <c r="F2472" s="17">
        <f t="shared" si="598"/>
        <v>4</v>
      </c>
      <c r="G2472" s="7">
        <v>0</v>
      </c>
      <c r="H2472" s="8">
        <v>0</v>
      </c>
      <c r="I2472" s="17">
        <f t="shared" si="599"/>
        <v>0</v>
      </c>
      <c r="J2472" s="7">
        <f t="shared" si="600"/>
        <v>2</v>
      </c>
      <c r="K2472" s="8">
        <f t="shared" si="601"/>
        <v>2</v>
      </c>
      <c r="L2472" s="9">
        <f t="shared" si="602"/>
        <v>4</v>
      </c>
    </row>
    <row r="2473" spans="1:12" x14ac:dyDescent="0.2">
      <c r="A2473" s="39"/>
      <c r="B2473" s="34"/>
      <c r="C2473" s="39" t="s">
        <v>150</v>
      </c>
      <c r="D2473" s="7">
        <v>4</v>
      </c>
      <c r="E2473" s="8">
        <v>3</v>
      </c>
      <c r="F2473" s="17">
        <f t="shared" si="598"/>
        <v>7</v>
      </c>
      <c r="G2473" s="7">
        <v>0</v>
      </c>
      <c r="H2473" s="8">
        <v>2</v>
      </c>
      <c r="I2473" s="17">
        <f t="shared" si="599"/>
        <v>2</v>
      </c>
      <c r="J2473" s="7">
        <f t="shared" si="600"/>
        <v>4</v>
      </c>
      <c r="K2473" s="8">
        <f t="shared" si="601"/>
        <v>5</v>
      </c>
      <c r="L2473" s="9">
        <f t="shared" si="602"/>
        <v>9</v>
      </c>
    </row>
    <row r="2474" spans="1:12" x14ac:dyDescent="0.2">
      <c r="A2474" s="39"/>
      <c r="B2474" s="34"/>
      <c r="C2474" s="39" t="s">
        <v>934</v>
      </c>
      <c r="D2474" s="7">
        <v>0</v>
      </c>
      <c r="E2474" s="8">
        <v>0</v>
      </c>
      <c r="F2474" s="17">
        <f t="shared" si="598"/>
        <v>0</v>
      </c>
      <c r="G2474" s="7">
        <v>6</v>
      </c>
      <c r="H2474" s="8">
        <v>7</v>
      </c>
      <c r="I2474" s="17">
        <f t="shared" si="599"/>
        <v>13</v>
      </c>
      <c r="J2474" s="7">
        <f t="shared" si="600"/>
        <v>6</v>
      </c>
      <c r="K2474" s="8">
        <f t="shared" si="601"/>
        <v>7</v>
      </c>
      <c r="L2474" s="9">
        <f t="shared" si="602"/>
        <v>13</v>
      </c>
    </row>
    <row r="2475" spans="1:12" x14ac:dyDescent="0.2">
      <c r="A2475" s="39"/>
      <c r="B2475" s="34"/>
      <c r="C2475" s="66" t="s">
        <v>2</v>
      </c>
      <c r="D2475" s="21">
        <f t="shared" ref="D2475:L2475" si="603">SUM(D2435:D2474)</f>
        <v>95</v>
      </c>
      <c r="E2475" s="22">
        <f t="shared" si="603"/>
        <v>415</v>
      </c>
      <c r="F2475" s="67">
        <f t="shared" si="603"/>
        <v>510</v>
      </c>
      <c r="G2475" s="21">
        <f t="shared" si="603"/>
        <v>533</v>
      </c>
      <c r="H2475" s="22">
        <f t="shared" si="603"/>
        <v>1653</v>
      </c>
      <c r="I2475" s="67">
        <f t="shared" si="603"/>
        <v>2186</v>
      </c>
      <c r="J2475" s="21">
        <f t="shared" si="603"/>
        <v>628</v>
      </c>
      <c r="K2475" s="22">
        <f t="shared" si="603"/>
        <v>2068</v>
      </c>
      <c r="L2475" s="23">
        <f t="shared" si="603"/>
        <v>2696</v>
      </c>
    </row>
    <row r="2476" spans="1:12" x14ac:dyDescent="0.2">
      <c r="A2476" s="65" t="s">
        <v>680</v>
      </c>
      <c r="B2476" s="42"/>
      <c r="C2476" s="41"/>
      <c r="D2476" s="44"/>
      <c r="E2476" s="45"/>
      <c r="F2476" s="47"/>
      <c r="G2476" s="44"/>
      <c r="H2476" s="45"/>
      <c r="I2476" s="47"/>
      <c r="J2476" s="44"/>
      <c r="K2476" s="45"/>
      <c r="L2476" s="46"/>
    </row>
    <row r="2477" spans="1:12" x14ac:dyDescent="0.2">
      <c r="A2477" s="39"/>
      <c r="B2477" s="34"/>
      <c r="C2477" s="39" t="s">
        <v>128</v>
      </c>
      <c r="D2477" s="7">
        <v>0</v>
      </c>
      <c r="E2477" s="8">
        <v>0</v>
      </c>
      <c r="F2477" s="17">
        <f>D2477+E2477</f>
        <v>0</v>
      </c>
      <c r="G2477" s="7">
        <v>0</v>
      </c>
      <c r="H2477" s="8">
        <v>3</v>
      </c>
      <c r="I2477" s="17">
        <f>G2477+H2477</f>
        <v>3</v>
      </c>
      <c r="J2477" s="7">
        <f>D2477+G2477</f>
        <v>0</v>
      </c>
      <c r="K2477" s="8">
        <f>E2477+H2477</f>
        <v>3</v>
      </c>
      <c r="L2477" s="9">
        <f>J2477+K2477</f>
        <v>3</v>
      </c>
    </row>
    <row r="2478" spans="1:12" x14ac:dyDescent="0.2">
      <c r="A2478" s="39"/>
      <c r="B2478" s="34"/>
      <c r="C2478" s="39" t="s">
        <v>139</v>
      </c>
      <c r="D2478" s="7">
        <v>0</v>
      </c>
      <c r="E2478" s="8">
        <v>1</v>
      </c>
      <c r="F2478" s="17">
        <f>D2478+E2478</f>
        <v>1</v>
      </c>
      <c r="G2478" s="7">
        <v>0</v>
      </c>
      <c r="H2478" s="8">
        <v>1</v>
      </c>
      <c r="I2478" s="17">
        <f>G2478+H2478</f>
        <v>1</v>
      </c>
      <c r="J2478" s="7">
        <f>D2478+G2478</f>
        <v>0</v>
      </c>
      <c r="K2478" s="8">
        <f>E2478+H2478</f>
        <v>2</v>
      </c>
      <c r="L2478" s="9">
        <f>J2478+K2478</f>
        <v>2</v>
      </c>
    </row>
    <row r="2479" spans="1:12" x14ac:dyDescent="0.2">
      <c r="A2479" s="39"/>
      <c r="B2479" s="34"/>
      <c r="C2479" s="66" t="s">
        <v>2</v>
      </c>
      <c r="D2479" s="21">
        <f t="shared" ref="D2479:L2479" si="604">SUM(D2476:D2478)</f>
        <v>0</v>
      </c>
      <c r="E2479" s="22">
        <f t="shared" si="604"/>
        <v>1</v>
      </c>
      <c r="F2479" s="67">
        <f t="shared" si="604"/>
        <v>1</v>
      </c>
      <c r="G2479" s="21">
        <f t="shared" si="604"/>
        <v>0</v>
      </c>
      <c r="H2479" s="22">
        <f t="shared" si="604"/>
        <v>4</v>
      </c>
      <c r="I2479" s="67">
        <f t="shared" si="604"/>
        <v>4</v>
      </c>
      <c r="J2479" s="21">
        <f t="shared" si="604"/>
        <v>0</v>
      </c>
      <c r="K2479" s="22">
        <f t="shared" si="604"/>
        <v>5</v>
      </c>
      <c r="L2479" s="23">
        <f t="shared" si="604"/>
        <v>5</v>
      </c>
    </row>
    <row r="2480" spans="1:12" x14ac:dyDescent="0.2">
      <c r="A2480" s="65" t="s">
        <v>816</v>
      </c>
      <c r="B2480" s="42"/>
      <c r="C2480" s="41"/>
      <c r="D2480" s="44"/>
      <c r="E2480" s="45"/>
      <c r="F2480" s="47"/>
      <c r="G2480" s="44"/>
      <c r="H2480" s="45"/>
      <c r="I2480" s="47"/>
      <c r="J2480" s="44"/>
      <c r="K2480" s="45"/>
      <c r="L2480" s="46"/>
    </row>
    <row r="2481" spans="1:12" x14ac:dyDescent="0.2">
      <c r="A2481" s="39"/>
      <c r="B2481" s="34"/>
      <c r="C2481" s="39" t="s">
        <v>125</v>
      </c>
      <c r="D2481" s="7">
        <v>0</v>
      </c>
      <c r="E2481" s="8">
        <v>0</v>
      </c>
      <c r="F2481" s="17">
        <f>D2481+E2481</f>
        <v>0</v>
      </c>
      <c r="G2481" s="7">
        <v>0</v>
      </c>
      <c r="H2481" s="8">
        <v>2</v>
      </c>
      <c r="I2481" s="17">
        <f>G2481+H2481</f>
        <v>2</v>
      </c>
      <c r="J2481" s="7">
        <f>D2481+G2481</f>
        <v>0</v>
      </c>
      <c r="K2481" s="8">
        <f>E2481+H2481</f>
        <v>2</v>
      </c>
      <c r="L2481" s="9">
        <f>J2481+K2481</f>
        <v>2</v>
      </c>
    </row>
    <row r="2482" spans="1:12" x14ac:dyDescent="0.2">
      <c r="A2482" s="39"/>
      <c r="B2482" s="34"/>
      <c r="C2482" s="39" t="s">
        <v>127</v>
      </c>
      <c r="D2482" s="7">
        <v>1</v>
      </c>
      <c r="E2482" s="8">
        <v>0</v>
      </c>
      <c r="F2482" s="17">
        <f>D2482+E2482</f>
        <v>1</v>
      </c>
      <c r="G2482" s="7">
        <v>14</v>
      </c>
      <c r="H2482" s="8">
        <v>24</v>
      </c>
      <c r="I2482" s="17">
        <f>G2482+H2482</f>
        <v>38</v>
      </c>
      <c r="J2482" s="7">
        <f>D2482+G2482</f>
        <v>15</v>
      </c>
      <c r="K2482" s="8">
        <f>E2482+H2482</f>
        <v>24</v>
      </c>
      <c r="L2482" s="9">
        <f>J2482+K2482</f>
        <v>39</v>
      </c>
    </row>
    <row r="2483" spans="1:12" x14ac:dyDescent="0.2">
      <c r="A2483" s="39"/>
      <c r="B2483" s="34"/>
      <c r="C2483" s="66" t="s">
        <v>2</v>
      </c>
      <c r="D2483" s="21">
        <f t="shared" ref="D2483:L2483" si="605">SUM(D2480:D2482)</f>
        <v>1</v>
      </c>
      <c r="E2483" s="22">
        <f t="shared" si="605"/>
        <v>0</v>
      </c>
      <c r="F2483" s="67">
        <f t="shared" si="605"/>
        <v>1</v>
      </c>
      <c r="G2483" s="21">
        <f t="shared" si="605"/>
        <v>14</v>
      </c>
      <c r="H2483" s="22">
        <f t="shared" si="605"/>
        <v>26</v>
      </c>
      <c r="I2483" s="67">
        <f t="shared" si="605"/>
        <v>40</v>
      </c>
      <c r="J2483" s="21">
        <f t="shared" si="605"/>
        <v>15</v>
      </c>
      <c r="K2483" s="22">
        <f t="shared" si="605"/>
        <v>26</v>
      </c>
      <c r="L2483" s="23">
        <f t="shared" si="605"/>
        <v>41</v>
      </c>
    </row>
    <row r="2484" spans="1:12" x14ac:dyDescent="0.2">
      <c r="A2484" s="65" t="s">
        <v>247</v>
      </c>
      <c r="B2484" s="42"/>
      <c r="C2484" s="41"/>
      <c r="D2484" s="44"/>
      <c r="E2484" s="45"/>
      <c r="F2484" s="47"/>
      <c r="G2484" s="44"/>
      <c r="H2484" s="45"/>
      <c r="I2484" s="47"/>
      <c r="J2484" s="44"/>
      <c r="K2484" s="45"/>
      <c r="L2484" s="46"/>
    </row>
    <row r="2485" spans="1:12" x14ac:dyDescent="0.2">
      <c r="A2485" s="39"/>
      <c r="B2485" s="34"/>
      <c r="C2485" s="39" t="s">
        <v>124</v>
      </c>
      <c r="D2485" s="7">
        <v>0</v>
      </c>
      <c r="E2485" s="8">
        <v>0</v>
      </c>
      <c r="F2485" s="17">
        <f>D2485+E2485</f>
        <v>0</v>
      </c>
      <c r="G2485" s="7">
        <v>1</v>
      </c>
      <c r="H2485" s="8">
        <v>2</v>
      </c>
      <c r="I2485" s="17">
        <f>G2485+H2485</f>
        <v>3</v>
      </c>
      <c r="J2485" s="7">
        <f t="shared" ref="J2485:K2487" si="606">D2485+G2485</f>
        <v>1</v>
      </c>
      <c r="K2485" s="8">
        <f t="shared" si="606"/>
        <v>2</v>
      </c>
      <c r="L2485" s="9">
        <f>J2485+K2485</f>
        <v>3</v>
      </c>
    </row>
    <row r="2486" spans="1:12" x14ac:dyDescent="0.2">
      <c r="A2486" s="39"/>
      <c r="B2486" s="34"/>
      <c r="C2486" s="39" t="s">
        <v>3</v>
      </c>
      <c r="D2486" s="7">
        <v>0</v>
      </c>
      <c r="E2486" s="8">
        <v>0</v>
      </c>
      <c r="F2486" s="17">
        <f>D2486+E2486</f>
        <v>0</v>
      </c>
      <c r="G2486" s="7">
        <v>9</v>
      </c>
      <c r="H2486" s="8">
        <v>7</v>
      </c>
      <c r="I2486" s="17">
        <f>G2486+H2486</f>
        <v>16</v>
      </c>
      <c r="J2486" s="7">
        <f t="shared" si="606"/>
        <v>9</v>
      </c>
      <c r="K2486" s="8">
        <f t="shared" si="606"/>
        <v>7</v>
      </c>
      <c r="L2486" s="9">
        <f>J2486+K2486</f>
        <v>16</v>
      </c>
    </row>
    <row r="2487" spans="1:12" x14ac:dyDescent="0.2">
      <c r="A2487" s="39"/>
      <c r="B2487" s="34"/>
      <c r="C2487" s="39" t="s">
        <v>127</v>
      </c>
      <c r="D2487" s="7">
        <v>0</v>
      </c>
      <c r="E2487" s="8">
        <v>0</v>
      </c>
      <c r="F2487" s="17">
        <f>D2487+E2487</f>
        <v>0</v>
      </c>
      <c r="G2487" s="7">
        <v>0</v>
      </c>
      <c r="H2487" s="8">
        <v>1</v>
      </c>
      <c r="I2487" s="17">
        <f>G2487+H2487</f>
        <v>1</v>
      </c>
      <c r="J2487" s="7">
        <f t="shared" si="606"/>
        <v>0</v>
      </c>
      <c r="K2487" s="8">
        <f t="shared" si="606"/>
        <v>1</v>
      </c>
      <c r="L2487" s="9">
        <f>J2487+K2487</f>
        <v>1</v>
      </c>
    </row>
    <row r="2488" spans="1:12" x14ac:dyDescent="0.2">
      <c r="A2488" s="39"/>
      <c r="B2488" s="34"/>
      <c r="C2488" s="66" t="s">
        <v>2</v>
      </c>
      <c r="D2488" s="21">
        <f t="shared" ref="D2488:L2488" si="607">SUM(D2484:D2487)</f>
        <v>0</v>
      </c>
      <c r="E2488" s="22">
        <f t="shared" si="607"/>
        <v>0</v>
      </c>
      <c r="F2488" s="67">
        <f t="shared" si="607"/>
        <v>0</v>
      </c>
      <c r="G2488" s="21">
        <f t="shared" si="607"/>
        <v>10</v>
      </c>
      <c r="H2488" s="22">
        <f t="shared" si="607"/>
        <v>10</v>
      </c>
      <c r="I2488" s="67">
        <f t="shared" si="607"/>
        <v>20</v>
      </c>
      <c r="J2488" s="21">
        <f t="shared" si="607"/>
        <v>10</v>
      </c>
      <c r="K2488" s="22">
        <f t="shared" si="607"/>
        <v>10</v>
      </c>
      <c r="L2488" s="23">
        <f t="shared" si="607"/>
        <v>20</v>
      </c>
    </row>
    <row r="2489" spans="1:12" x14ac:dyDescent="0.2">
      <c r="A2489" s="65" t="s">
        <v>248</v>
      </c>
      <c r="B2489" s="42"/>
      <c r="C2489" s="41"/>
      <c r="D2489" s="44"/>
      <c r="E2489" s="45"/>
      <c r="F2489" s="47"/>
      <c r="G2489" s="44"/>
      <c r="H2489" s="45"/>
      <c r="I2489" s="47"/>
      <c r="J2489" s="44"/>
      <c r="K2489" s="45"/>
      <c r="L2489" s="46"/>
    </row>
    <row r="2490" spans="1:12" x14ac:dyDescent="0.2">
      <c r="A2490" s="39"/>
      <c r="B2490" s="34"/>
      <c r="C2490" s="39" t="s">
        <v>124</v>
      </c>
      <c r="D2490" s="7">
        <v>4</v>
      </c>
      <c r="E2490" s="8">
        <v>1</v>
      </c>
      <c r="F2490" s="17">
        <f>D2490+E2490</f>
        <v>5</v>
      </c>
      <c r="G2490" s="7">
        <v>7</v>
      </c>
      <c r="H2490" s="8">
        <v>3</v>
      </c>
      <c r="I2490" s="17">
        <f>G2490+H2490</f>
        <v>10</v>
      </c>
      <c r="J2490" s="7">
        <f t="shared" ref="J2490:K2492" si="608">D2490+G2490</f>
        <v>11</v>
      </c>
      <c r="K2490" s="8">
        <f t="shared" si="608"/>
        <v>4</v>
      </c>
      <c r="L2490" s="9">
        <f>J2490+K2490</f>
        <v>15</v>
      </c>
    </row>
    <row r="2491" spans="1:12" x14ac:dyDescent="0.2">
      <c r="A2491" s="39"/>
      <c r="B2491" s="34"/>
      <c r="C2491" s="39" t="s">
        <v>3</v>
      </c>
      <c r="D2491" s="7">
        <v>0</v>
      </c>
      <c r="E2491" s="8">
        <v>0</v>
      </c>
      <c r="F2491" s="17">
        <f>D2491+E2491</f>
        <v>0</v>
      </c>
      <c r="G2491" s="7">
        <v>10</v>
      </c>
      <c r="H2491" s="8">
        <v>30</v>
      </c>
      <c r="I2491" s="17">
        <f>G2491+H2491</f>
        <v>40</v>
      </c>
      <c r="J2491" s="7">
        <f t="shared" si="608"/>
        <v>10</v>
      </c>
      <c r="K2491" s="8">
        <f t="shared" si="608"/>
        <v>30</v>
      </c>
      <c r="L2491" s="9">
        <f>J2491+K2491</f>
        <v>40</v>
      </c>
    </row>
    <row r="2492" spans="1:12" ht="12" thickBot="1" x14ac:dyDescent="0.25">
      <c r="A2492" s="52"/>
      <c r="B2492" s="68"/>
      <c r="C2492" s="52" t="s">
        <v>125</v>
      </c>
      <c r="D2492" s="24">
        <v>0</v>
      </c>
      <c r="E2492" s="25">
        <v>0</v>
      </c>
      <c r="F2492" s="69">
        <f>D2492+E2492</f>
        <v>0</v>
      </c>
      <c r="G2492" s="24">
        <v>2</v>
      </c>
      <c r="H2492" s="25">
        <v>5</v>
      </c>
      <c r="I2492" s="69">
        <f>G2492+H2492</f>
        <v>7</v>
      </c>
      <c r="J2492" s="24">
        <f t="shared" si="608"/>
        <v>2</v>
      </c>
      <c r="K2492" s="25">
        <f t="shared" si="608"/>
        <v>5</v>
      </c>
      <c r="L2492" s="26">
        <f>J2492+K2492</f>
        <v>7</v>
      </c>
    </row>
    <row r="2498" spans="1:12" ht="12" x14ac:dyDescent="0.2">
      <c r="A2498" s="85" t="s">
        <v>109</v>
      </c>
      <c r="B2498" s="85"/>
      <c r="C2498" s="85"/>
      <c r="D2498" s="85"/>
      <c r="E2498" s="85"/>
      <c r="F2498" s="85"/>
      <c r="G2498" s="85"/>
      <c r="H2498" s="85"/>
      <c r="I2498" s="85"/>
      <c r="J2498" s="85"/>
      <c r="K2498" s="85"/>
      <c r="L2498" s="85"/>
    </row>
    <row r="2499" spans="1:12" x14ac:dyDescent="0.2">
      <c r="A2499" s="86" t="s">
        <v>116</v>
      </c>
      <c r="B2499" s="86"/>
      <c r="C2499" s="86"/>
      <c r="D2499" s="86"/>
      <c r="E2499" s="86"/>
      <c r="F2499" s="86"/>
      <c r="G2499" s="86"/>
      <c r="H2499" s="86"/>
      <c r="I2499" s="86"/>
      <c r="J2499" s="86"/>
      <c r="K2499" s="86"/>
      <c r="L2499" s="86"/>
    </row>
    <row r="2500" spans="1:12" x14ac:dyDescent="0.2">
      <c r="A2500" s="86" t="s">
        <v>1066</v>
      </c>
      <c r="B2500" s="86"/>
      <c r="C2500" s="86"/>
      <c r="D2500" s="86"/>
      <c r="E2500" s="86"/>
      <c r="F2500" s="86"/>
      <c r="G2500" s="86"/>
      <c r="H2500" s="86"/>
      <c r="I2500" s="86"/>
      <c r="J2500" s="86"/>
      <c r="K2500" s="86"/>
      <c r="L2500" s="86"/>
    </row>
    <row r="2501" spans="1:12" ht="12" thickBot="1" x14ac:dyDescent="0.25"/>
    <row r="2502" spans="1:12" x14ac:dyDescent="0.2">
      <c r="A2502" s="113" t="s">
        <v>41</v>
      </c>
      <c r="B2502" s="149"/>
      <c r="C2502" s="151" t="s">
        <v>43</v>
      </c>
      <c r="D2502" s="117" t="s">
        <v>355</v>
      </c>
      <c r="E2502" s="118"/>
      <c r="F2502" s="119"/>
      <c r="G2502" s="117" t="s">
        <v>42</v>
      </c>
      <c r="H2502" s="118"/>
      <c r="I2502" s="119"/>
      <c r="J2502" s="117" t="s">
        <v>2</v>
      </c>
      <c r="K2502" s="118"/>
      <c r="L2502" s="119"/>
    </row>
    <row r="2503" spans="1:12" ht="12" thickBot="1" x14ac:dyDescent="0.25">
      <c r="A2503" s="115"/>
      <c r="B2503" s="150"/>
      <c r="C2503" s="152"/>
      <c r="D2503" s="153"/>
      <c r="E2503" s="154"/>
      <c r="F2503" s="155"/>
      <c r="G2503" s="153"/>
      <c r="H2503" s="154"/>
      <c r="I2503" s="155"/>
      <c r="J2503" s="153"/>
      <c r="K2503" s="154"/>
      <c r="L2503" s="155"/>
    </row>
    <row r="2504" spans="1:12" x14ac:dyDescent="0.2">
      <c r="A2504" s="115"/>
      <c r="B2504" s="150"/>
      <c r="C2504" s="152"/>
      <c r="D2504" s="161" t="s">
        <v>44</v>
      </c>
      <c r="E2504" s="157" t="s">
        <v>45</v>
      </c>
      <c r="F2504" s="159" t="s">
        <v>2</v>
      </c>
      <c r="G2504" s="161" t="s">
        <v>44</v>
      </c>
      <c r="H2504" s="157" t="s">
        <v>45</v>
      </c>
      <c r="I2504" s="159" t="s">
        <v>2</v>
      </c>
      <c r="J2504" s="156" t="s">
        <v>44</v>
      </c>
      <c r="K2504" s="157" t="s">
        <v>45</v>
      </c>
      <c r="L2504" s="159" t="s">
        <v>2</v>
      </c>
    </row>
    <row r="2505" spans="1:12" ht="12" thickBot="1" x14ac:dyDescent="0.25">
      <c r="A2505" s="115"/>
      <c r="B2505" s="150"/>
      <c r="C2505" s="152"/>
      <c r="D2505" s="162"/>
      <c r="E2505" s="158"/>
      <c r="F2505" s="160"/>
      <c r="G2505" s="162"/>
      <c r="H2505" s="158"/>
      <c r="I2505" s="160"/>
      <c r="J2505" s="136"/>
      <c r="K2505" s="158"/>
      <c r="L2505" s="160"/>
    </row>
    <row r="2506" spans="1:12" x14ac:dyDescent="0.2">
      <c r="A2506" s="35"/>
      <c r="B2506" s="36"/>
      <c r="C2506" s="35" t="s">
        <v>126</v>
      </c>
      <c r="D2506" s="3">
        <v>0</v>
      </c>
      <c r="E2506" s="4">
        <v>0</v>
      </c>
      <c r="F2506" s="18">
        <f t="shared" ref="F2506:F2520" si="609">D2506+E2506</f>
        <v>0</v>
      </c>
      <c r="G2506" s="3">
        <v>0</v>
      </c>
      <c r="H2506" s="4">
        <v>1</v>
      </c>
      <c r="I2506" s="18">
        <f t="shared" ref="I2506:I2520" si="610">G2506+H2506</f>
        <v>1</v>
      </c>
      <c r="J2506" s="3">
        <f t="shared" ref="J2506:J2520" si="611">D2506+G2506</f>
        <v>0</v>
      </c>
      <c r="K2506" s="4">
        <f t="shared" ref="K2506:K2520" si="612">E2506+H2506</f>
        <v>1</v>
      </c>
      <c r="L2506" s="5">
        <f t="shared" ref="L2506:L2520" si="613">J2506+K2506</f>
        <v>1</v>
      </c>
    </row>
    <row r="2507" spans="1:12" x14ac:dyDescent="0.2">
      <c r="A2507" s="39"/>
      <c r="B2507" s="34"/>
      <c r="C2507" s="39" t="s">
        <v>127</v>
      </c>
      <c r="D2507" s="7">
        <v>0</v>
      </c>
      <c r="E2507" s="8">
        <v>0</v>
      </c>
      <c r="F2507" s="17">
        <f t="shared" si="609"/>
        <v>0</v>
      </c>
      <c r="G2507" s="7">
        <v>6</v>
      </c>
      <c r="H2507" s="8">
        <v>18</v>
      </c>
      <c r="I2507" s="17">
        <f t="shared" si="610"/>
        <v>24</v>
      </c>
      <c r="J2507" s="7">
        <f t="shared" si="611"/>
        <v>6</v>
      </c>
      <c r="K2507" s="8">
        <f t="shared" si="612"/>
        <v>18</v>
      </c>
      <c r="L2507" s="9">
        <f t="shared" si="613"/>
        <v>24</v>
      </c>
    </row>
    <row r="2508" spans="1:12" x14ac:dyDescent="0.2">
      <c r="A2508" s="39"/>
      <c r="B2508" s="34"/>
      <c r="C2508" s="39" t="s">
        <v>128</v>
      </c>
      <c r="D2508" s="7">
        <v>0</v>
      </c>
      <c r="E2508" s="8">
        <v>0</v>
      </c>
      <c r="F2508" s="17">
        <f t="shared" si="609"/>
        <v>0</v>
      </c>
      <c r="G2508" s="7">
        <v>1</v>
      </c>
      <c r="H2508" s="8">
        <v>28</v>
      </c>
      <c r="I2508" s="17">
        <f t="shared" si="610"/>
        <v>29</v>
      </c>
      <c r="J2508" s="7">
        <f t="shared" si="611"/>
        <v>1</v>
      </c>
      <c r="K2508" s="8">
        <f t="shared" si="612"/>
        <v>28</v>
      </c>
      <c r="L2508" s="9">
        <f t="shared" si="613"/>
        <v>29</v>
      </c>
    </row>
    <row r="2509" spans="1:12" x14ac:dyDescent="0.2">
      <c r="A2509" s="39"/>
      <c r="B2509" s="34"/>
      <c r="C2509" s="39" t="s">
        <v>931</v>
      </c>
      <c r="D2509" s="7">
        <v>0</v>
      </c>
      <c r="E2509" s="8">
        <v>0</v>
      </c>
      <c r="F2509" s="17">
        <f t="shared" si="609"/>
        <v>0</v>
      </c>
      <c r="G2509" s="7">
        <v>3</v>
      </c>
      <c r="H2509" s="8">
        <v>2</v>
      </c>
      <c r="I2509" s="17">
        <f t="shared" si="610"/>
        <v>5</v>
      </c>
      <c r="J2509" s="7">
        <f t="shared" si="611"/>
        <v>3</v>
      </c>
      <c r="K2509" s="8">
        <f t="shared" si="612"/>
        <v>2</v>
      </c>
      <c r="L2509" s="9">
        <f t="shared" si="613"/>
        <v>5</v>
      </c>
    </row>
    <row r="2510" spans="1:12" x14ac:dyDescent="0.2">
      <c r="A2510" s="39"/>
      <c r="B2510" s="34"/>
      <c r="C2510" s="39" t="s">
        <v>132</v>
      </c>
      <c r="D2510" s="7">
        <v>0</v>
      </c>
      <c r="E2510" s="8">
        <v>0</v>
      </c>
      <c r="F2510" s="17">
        <f t="shared" si="609"/>
        <v>0</v>
      </c>
      <c r="G2510" s="7">
        <v>1</v>
      </c>
      <c r="H2510" s="8">
        <v>0</v>
      </c>
      <c r="I2510" s="17">
        <f t="shared" si="610"/>
        <v>1</v>
      </c>
      <c r="J2510" s="7">
        <f t="shared" si="611"/>
        <v>1</v>
      </c>
      <c r="K2510" s="8">
        <f t="shared" si="612"/>
        <v>0</v>
      </c>
      <c r="L2510" s="9">
        <f t="shared" si="613"/>
        <v>1</v>
      </c>
    </row>
    <row r="2511" spans="1:12" x14ac:dyDescent="0.2">
      <c r="A2511" s="39"/>
      <c r="B2511" s="34"/>
      <c r="C2511" s="39" t="s">
        <v>135</v>
      </c>
      <c r="D2511" s="7">
        <v>0</v>
      </c>
      <c r="E2511" s="8">
        <v>0</v>
      </c>
      <c r="F2511" s="17">
        <f t="shared" si="609"/>
        <v>0</v>
      </c>
      <c r="G2511" s="7">
        <v>0</v>
      </c>
      <c r="H2511" s="8">
        <v>1</v>
      </c>
      <c r="I2511" s="17">
        <f t="shared" si="610"/>
        <v>1</v>
      </c>
      <c r="J2511" s="7">
        <f t="shared" si="611"/>
        <v>0</v>
      </c>
      <c r="K2511" s="8">
        <f t="shared" si="612"/>
        <v>1</v>
      </c>
      <c r="L2511" s="9">
        <f t="shared" si="613"/>
        <v>1</v>
      </c>
    </row>
    <row r="2512" spans="1:12" x14ac:dyDescent="0.2">
      <c r="A2512" s="39"/>
      <c r="B2512" s="34"/>
      <c r="C2512" s="39" t="s">
        <v>136</v>
      </c>
      <c r="D2512" s="7">
        <v>1</v>
      </c>
      <c r="E2512" s="8">
        <v>4</v>
      </c>
      <c r="F2512" s="17">
        <f t="shared" si="609"/>
        <v>5</v>
      </c>
      <c r="G2512" s="7">
        <v>0</v>
      </c>
      <c r="H2512" s="8">
        <v>0</v>
      </c>
      <c r="I2512" s="17">
        <f t="shared" si="610"/>
        <v>0</v>
      </c>
      <c r="J2512" s="7">
        <f t="shared" si="611"/>
        <v>1</v>
      </c>
      <c r="K2512" s="8">
        <f t="shared" si="612"/>
        <v>4</v>
      </c>
      <c r="L2512" s="9">
        <f t="shared" si="613"/>
        <v>5</v>
      </c>
    </row>
    <row r="2513" spans="1:12" x14ac:dyDescent="0.2">
      <c r="A2513" s="39"/>
      <c r="B2513" s="34"/>
      <c r="C2513" s="39" t="s">
        <v>137</v>
      </c>
      <c r="D2513" s="7">
        <v>0</v>
      </c>
      <c r="E2513" s="8">
        <v>0</v>
      </c>
      <c r="F2513" s="17">
        <f t="shared" si="609"/>
        <v>0</v>
      </c>
      <c r="G2513" s="7">
        <v>1</v>
      </c>
      <c r="H2513" s="8">
        <v>4</v>
      </c>
      <c r="I2513" s="17">
        <f t="shared" si="610"/>
        <v>5</v>
      </c>
      <c r="J2513" s="7">
        <f t="shared" si="611"/>
        <v>1</v>
      </c>
      <c r="K2513" s="8">
        <f t="shared" si="612"/>
        <v>4</v>
      </c>
      <c r="L2513" s="9">
        <f t="shared" si="613"/>
        <v>5</v>
      </c>
    </row>
    <row r="2514" spans="1:12" x14ac:dyDescent="0.2">
      <c r="A2514" s="39"/>
      <c r="B2514" s="34"/>
      <c r="C2514" s="39" t="s">
        <v>138</v>
      </c>
      <c r="D2514" s="7">
        <v>1</v>
      </c>
      <c r="E2514" s="8">
        <v>0</v>
      </c>
      <c r="F2514" s="17">
        <f t="shared" si="609"/>
        <v>1</v>
      </c>
      <c r="G2514" s="7">
        <v>0</v>
      </c>
      <c r="H2514" s="8">
        <v>0</v>
      </c>
      <c r="I2514" s="17">
        <f t="shared" si="610"/>
        <v>0</v>
      </c>
      <c r="J2514" s="7">
        <f t="shared" si="611"/>
        <v>1</v>
      </c>
      <c r="K2514" s="8">
        <f t="shared" si="612"/>
        <v>0</v>
      </c>
      <c r="L2514" s="9">
        <f t="shared" si="613"/>
        <v>1</v>
      </c>
    </row>
    <row r="2515" spans="1:12" x14ac:dyDescent="0.2">
      <c r="A2515" s="39"/>
      <c r="B2515" s="34"/>
      <c r="C2515" s="39" t="s">
        <v>139</v>
      </c>
      <c r="D2515" s="7">
        <v>0</v>
      </c>
      <c r="E2515" s="8">
        <v>2</v>
      </c>
      <c r="F2515" s="17">
        <f t="shared" si="609"/>
        <v>2</v>
      </c>
      <c r="G2515" s="7">
        <v>1</v>
      </c>
      <c r="H2515" s="8">
        <v>2</v>
      </c>
      <c r="I2515" s="17">
        <f t="shared" si="610"/>
        <v>3</v>
      </c>
      <c r="J2515" s="7">
        <f t="shared" si="611"/>
        <v>1</v>
      </c>
      <c r="K2515" s="8">
        <f t="shared" si="612"/>
        <v>4</v>
      </c>
      <c r="L2515" s="9">
        <f t="shared" si="613"/>
        <v>5</v>
      </c>
    </row>
    <row r="2516" spans="1:12" x14ac:dyDescent="0.2">
      <c r="A2516" s="39"/>
      <c r="B2516" s="34"/>
      <c r="C2516" s="39" t="s">
        <v>142</v>
      </c>
      <c r="D2516" s="7">
        <v>1</v>
      </c>
      <c r="E2516" s="8">
        <v>0</v>
      </c>
      <c r="F2516" s="17">
        <f t="shared" si="609"/>
        <v>1</v>
      </c>
      <c r="G2516" s="7">
        <v>0</v>
      </c>
      <c r="H2516" s="8">
        <v>0</v>
      </c>
      <c r="I2516" s="17">
        <f t="shared" si="610"/>
        <v>0</v>
      </c>
      <c r="J2516" s="7">
        <f t="shared" si="611"/>
        <v>1</v>
      </c>
      <c r="K2516" s="8">
        <f t="shared" si="612"/>
        <v>0</v>
      </c>
      <c r="L2516" s="9">
        <f t="shared" si="613"/>
        <v>1</v>
      </c>
    </row>
    <row r="2517" spans="1:12" x14ac:dyDescent="0.2">
      <c r="A2517" s="39"/>
      <c r="B2517" s="34"/>
      <c r="C2517" s="39" t="s">
        <v>144</v>
      </c>
      <c r="D2517" s="7">
        <v>0</v>
      </c>
      <c r="E2517" s="8">
        <v>0</v>
      </c>
      <c r="F2517" s="17">
        <f t="shared" si="609"/>
        <v>0</v>
      </c>
      <c r="G2517" s="7">
        <v>1</v>
      </c>
      <c r="H2517" s="8">
        <v>0</v>
      </c>
      <c r="I2517" s="17">
        <f t="shared" si="610"/>
        <v>1</v>
      </c>
      <c r="J2517" s="7">
        <f t="shared" si="611"/>
        <v>1</v>
      </c>
      <c r="K2517" s="8">
        <f t="shared" si="612"/>
        <v>0</v>
      </c>
      <c r="L2517" s="9">
        <f t="shared" si="613"/>
        <v>1</v>
      </c>
    </row>
    <row r="2518" spans="1:12" x14ac:dyDescent="0.2">
      <c r="A2518" s="39"/>
      <c r="B2518" s="34"/>
      <c r="C2518" s="39" t="s">
        <v>147</v>
      </c>
      <c r="D2518" s="7">
        <v>1</v>
      </c>
      <c r="E2518" s="8">
        <v>0</v>
      </c>
      <c r="F2518" s="17">
        <f t="shared" si="609"/>
        <v>1</v>
      </c>
      <c r="G2518" s="7">
        <v>0</v>
      </c>
      <c r="H2518" s="8">
        <v>0</v>
      </c>
      <c r="I2518" s="17">
        <f t="shared" si="610"/>
        <v>0</v>
      </c>
      <c r="J2518" s="7">
        <f t="shared" si="611"/>
        <v>1</v>
      </c>
      <c r="K2518" s="8">
        <f t="shared" si="612"/>
        <v>0</v>
      </c>
      <c r="L2518" s="9">
        <f t="shared" si="613"/>
        <v>1</v>
      </c>
    </row>
    <row r="2519" spans="1:12" x14ac:dyDescent="0.2">
      <c r="A2519" s="39"/>
      <c r="B2519" s="34"/>
      <c r="C2519" s="39" t="s">
        <v>149</v>
      </c>
      <c r="D2519" s="7">
        <v>0</v>
      </c>
      <c r="E2519" s="8">
        <v>1</v>
      </c>
      <c r="F2519" s="17">
        <f t="shared" si="609"/>
        <v>1</v>
      </c>
      <c r="G2519" s="7">
        <v>0</v>
      </c>
      <c r="H2519" s="8">
        <v>0</v>
      </c>
      <c r="I2519" s="17">
        <f t="shared" si="610"/>
        <v>0</v>
      </c>
      <c r="J2519" s="7">
        <f t="shared" si="611"/>
        <v>0</v>
      </c>
      <c r="K2519" s="8">
        <f t="shared" si="612"/>
        <v>1</v>
      </c>
      <c r="L2519" s="9">
        <f t="shared" si="613"/>
        <v>1</v>
      </c>
    </row>
    <row r="2520" spans="1:12" x14ac:dyDescent="0.2">
      <c r="A2520" s="39"/>
      <c r="B2520" s="34"/>
      <c r="C2520" s="39" t="s">
        <v>150</v>
      </c>
      <c r="D2520" s="7">
        <v>1</v>
      </c>
      <c r="E2520" s="8">
        <v>2</v>
      </c>
      <c r="F2520" s="17">
        <f t="shared" si="609"/>
        <v>3</v>
      </c>
      <c r="G2520" s="7">
        <v>0</v>
      </c>
      <c r="H2520" s="8">
        <v>0</v>
      </c>
      <c r="I2520" s="17">
        <f t="shared" si="610"/>
        <v>0</v>
      </c>
      <c r="J2520" s="7">
        <f t="shared" si="611"/>
        <v>1</v>
      </c>
      <c r="K2520" s="8">
        <f t="shared" si="612"/>
        <v>2</v>
      </c>
      <c r="L2520" s="9">
        <f t="shared" si="613"/>
        <v>3</v>
      </c>
    </row>
    <row r="2521" spans="1:12" x14ac:dyDescent="0.2">
      <c r="A2521" s="39"/>
      <c r="B2521" s="34"/>
      <c r="C2521" s="66" t="s">
        <v>2</v>
      </c>
      <c r="D2521" s="21">
        <f t="shared" ref="D2521:L2521" si="614">SUM(D2489:D2520)</f>
        <v>9</v>
      </c>
      <c r="E2521" s="22">
        <f t="shared" si="614"/>
        <v>10</v>
      </c>
      <c r="F2521" s="67">
        <f t="shared" si="614"/>
        <v>19</v>
      </c>
      <c r="G2521" s="21">
        <f t="shared" si="614"/>
        <v>33</v>
      </c>
      <c r="H2521" s="22">
        <f t="shared" si="614"/>
        <v>94</v>
      </c>
      <c r="I2521" s="67">
        <f t="shared" si="614"/>
        <v>127</v>
      </c>
      <c r="J2521" s="21">
        <f t="shared" si="614"/>
        <v>42</v>
      </c>
      <c r="K2521" s="22">
        <f t="shared" si="614"/>
        <v>104</v>
      </c>
      <c r="L2521" s="23">
        <f t="shared" si="614"/>
        <v>146</v>
      </c>
    </row>
    <row r="2522" spans="1:12" x14ac:dyDescent="0.2">
      <c r="A2522" s="65" t="s">
        <v>249</v>
      </c>
      <c r="B2522" s="42"/>
      <c r="C2522" s="41"/>
      <c r="D2522" s="44"/>
      <c r="E2522" s="45"/>
      <c r="F2522" s="47"/>
      <c r="G2522" s="44"/>
      <c r="H2522" s="45"/>
      <c r="I2522" s="47"/>
      <c r="J2522" s="44"/>
      <c r="K2522" s="45"/>
      <c r="L2522" s="46"/>
    </row>
    <row r="2523" spans="1:12" x14ac:dyDescent="0.2">
      <c r="A2523" s="39"/>
      <c r="B2523" s="34"/>
      <c r="C2523" s="39" t="s">
        <v>124</v>
      </c>
      <c r="D2523" s="7">
        <v>2</v>
      </c>
      <c r="E2523" s="8">
        <v>0</v>
      </c>
      <c r="F2523" s="17">
        <f t="shared" ref="F2523:F2535" si="615">D2523+E2523</f>
        <v>2</v>
      </c>
      <c r="G2523" s="7">
        <v>0</v>
      </c>
      <c r="H2523" s="8">
        <v>0</v>
      </c>
      <c r="I2523" s="17">
        <f t="shared" ref="I2523:I2535" si="616">G2523+H2523</f>
        <v>0</v>
      </c>
      <c r="J2523" s="7">
        <f t="shared" ref="J2523:J2535" si="617">D2523+G2523</f>
        <v>2</v>
      </c>
      <c r="K2523" s="8">
        <f t="shared" ref="K2523:K2535" si="618">E2523+H2523</f>
        <v>0</v>
      </c>
      <c r="L2523" s="9">
        <f t="shared" ref="L2523:L2535" si="619">J2523+K2523</f>
        <v>2</v>
      </c>
    </row>
    <row r="2524" spans="1:12" x14ac:dyDescent="0.2">
      <c r="A2524" s="39"/>
      <c r="B2524" s="34"/>
      <c r="C2524" s="39" t="s">
        <v>3</v>
      </c>
      <c r="D2524" s="7">
        <v>0</v>
      </c>
      <c r="E2524" s="8">
        <v>0</v>
      </c>
      <c r="F2524" s="17">
        <f t="shared" si="615"/>
        <v>0</v>
      </c>
      <c r="G2524" s="7">
        <v>1</v>
      </c>
      <c r="H2524" s="8">
        <v>24</v>
      </c>
      <c r="I2524" s="17">
        <f t="shared" si="616"/>
        <v>25</v>
      </c>
      <c r="J2524" s="7">
        <f t="shared" si="617"/>
        <v>1</v>
      </c>
      <c r="K2524" s="8">
        <f t="shared" si="618"/>
        <v>24</v>
      </c>
      <c r="L2524" s="9">
        <f t="shared" si="619"/>
        <v>25</v>
      </c>
    </row>
    <row r="2525" spans="1:12" x14ac:dyDescent="0.2">
      <c r="A2525" s="39"/>
      <c r="B2525" s="34"/>
      <c r="C2525" s="39" t="s">
        <v>125</v>
      </c>
      <c r="D2525" s="7">
        <v>0</v>
      </c>
      <c r="E2525" s="8">
        <v>0</v>
      </c>
      <c r="F2525" s="17">
        <f t="shared" si="615"/>
        <v>0</v>
      </c>
      <c r="G2525" s="7">
        <v>0</v>
      </c>
      <c r="H2525" s="8">
        <v>8</v>
      </c>
      <c r="I2525" s="17">
        <f t="shared" si="616"/>
        <v>8</v>
      </c>
      <c r="J2525" s="7">
        <f t="shared" si="617"/>
        <v>0</v>
      </c>
      <c r="K2525" s="8">
        <f t="shared" si="618"/>
        <v>8</v>
      </c>
      <c r="L2525" s="9">
        <f t="shared" si="619"/>
        <v>8</v>
      </c>
    </row>
    <row r="2526" spans="1:12" x14ac:dyDescent="0.2">
      <c r="A2526" s="39"/>
      <c r="B2526" s="34"/>
      <c r="C2526" s="39" t="s">
        <v>128</v>
      </c>
      <c r="D2526" s="7">
        <v>0</v>
      </c>
      <c r="E2526" s="8">
        <v>0</v>
      </c>
      <c r="F2526" s="17">
        <f t="shared" si="615"/>
        <v>0</v>
      </c>
      <c r="G2526" s="7">
        <v>1</v>
      </c>
      <c r="H2526" s="8">
        <v>30</v>
      </c>
      <c r="I2526" s="17">
        <f t="shared" si="616"/>
        <v>31</v>
      </c>
      <c r="J2526" s="7">
        <f t="shared" si="617"/>
        <v>1</v>
      </c>
      <c r="K2526" s="8">
        <f t="shared" si="618"/>
        <v>30</v>
      </c>
      <c r="L2526" s="9">
        <f t="shared" si="619"/>
        <v>31</v>
      </c>
    </row>
    <row r="2527" spans="1:12" x14ac:dyDescent="0.2">
      <c r="A2527" s="39"/>
      <c r="B2527" s="34"/>
      <c r="C2527" s="39" t="s">
        <v>931</v>
      </c>
      <c r="D2527" s="7">
        <v>0</v>
      </c>
      <c r="E2527" s="8">
        <v>0</v>
      </c>
      <c r="F2527" s="17">
        <f t="shared" si="615"/>
        <v>0</v>
      </c>
      <c r="G2527" s="7">
        <v>1</v>
      </c>
      <c r="H2527" s="8">
        <v>0</v>
      </c>
      <c r="I2527" s="17">
        <f t="shared" si="616"/>
        <v>1</v>
      </c>
      <c r="J2527" s="7">
        <f t="shared" si="617"/>
        <v>1</v>
      </c>
      <c r="K2527" s="8">
        <f t="shared" si="618"/>
        <v>0</v>
      </c>
      <c r="L2527" s="9">
        <f t="shared" si="619"/>
        <v>1</v>
      </c>
    </row>
    <row r="2528" spans="1:12" x14ac:dyDescent="0.2">
      <c r="A2528" s="39"/>
      <c r="B2528" s="34"/>
      <c r="C2528" s="39" t="s">
        <v>135</v>
      </c>
      <c r="D2528" s="7">
        <v>1</v>
      </c>
      <c r="E2528" s="8">
        <v>0</v>
      </c>
      <c r="F2528" s="17">
        <f t="shared" si="615"/>
        <v>1</v>
      </c>
      <c r="G2528" s="7">
        <v>0</v>
      </c>
      <c r="H2528" s="8">
        <v>0</v>
      </c>
      <c r="I2528" s="17">
        <f t="shared" si="616"/>
        <v>0</v>
      </c>
      <c r="J2528" s="7">
        <f t="shared" si="617"/>
        <v>1</v>
      </c>
      <c r="K2528" s="8">
        <f t="shared" si="618"/>
        <v>0</v>
      </c>
      <c r="L2528" s="9">
        <f t="shared" si="619"/>
        <v>1</v>
      </c>
    </row>
    <row r="2529" spans="1:12" x14ac:dyDescent="0.2">
      <c r="A2529" s="39"/>
      <c r="B2529" s="34"/>
      <c r="C2529" s="39" t="s">
        <v>136</v>
      </c>
      <c r="D2529" s="7">
        <v>0</v>
      </c>
      <c r="E2529" s="8">
        <v>6</v>
      </c>
      <c r="F2529" s="17">
        <f t="shared" si="615"/>
        <v>6</v>
      </c>
      <c r="G2529" s="7">
        <v>0</v>
      </c>
      <c r="H2529" s="8">
        <v>2</v>
      </c>
      <c r="I2529" s="17">
        <f t="shared" si="616"/>
        <v>2</v>
      </c>
      <c r="J2529" s="7">
        <f t="shared" si="617"/>
        <v>0</v>
      </c>
      <c r="K2529" s="8">
        <f t="shared" si="618"/>
        <v>8</v>
      </c>
      <c r="L2529" s="9">
        <f t="shared" si="619"/>
        <v>8</v>
      </c>
    </row>
    <row r="2530" spans="1:12" x14ac:dyDescent="0.2">
      <c r="A2530" s="39"/>
      <c r="B2530" s="34"/>
      <c r="C2530" s="39" t="s">
        <v>137</v>
      </c>
      <c r="D2530" s="7">
        <v>0</v>
      </c>
      <c r="E2530" s="8">
        <v>0</v>
      </c>
      <c r="F2530" s="17">
        <f t="shared" si="615"/>
        <v>0</v>
      </c>
      <c r="G2530" s="7">
        <v>0</v>
      </c>
      <c r="H2530" s="8">
        <v>6</v>
      </c>
      <c r="I2530" s="17">
        <f t="shared" si="616"/>
        <v>6</v>
      </c>
      <c r="J2530" s="7">
        <f t="shared" si="617"/>
        <v>0</v>
      </c>
      <c r="K2530" s="8">
        <f t="shared" si="618"/>
        <v>6</v>
      </c>
      <c r="L2530" s="9">
        <f t="shared" si="619"/>
        <v>6</v>
      </c>
    </row>
    <row r="2531" spans="1:12" x14ac:dyDescent="0.2">
      <c r="A2531" s="39"/>
      <c r="B2531" s="34"/>
      <c r="C2531" s="39" t="s">
        <v>138</v>
      </c>
      <c r="D2531" s="7">
        <v>2</v>
      </c>
      <c r="E2531" s="8">
        <v>1</v>
      </c>
      <c r="F2531" s="17">
        <f t="shared" si="615"/>
        <v>3</v>
      </c>
      <c r="G2531" s="7">
        <v>0</v>
      </c>
      <c r="H2531" s="8">
        <v>0</v>
      </c>
      <c r="I2531" s="17">
        <f t="shared" si="616"/>
        <v>0</v>
      </c>
      <c r="J2531" s="7">
        <f t="shared" si="617"/>
        <v>2</v>
      </c>
      <c r="K2531" s="8">
        <f t="shared" si="618"/>
        <v>1</v>
      </c>
      <c r="L2531" s="9">
        <f t="shared" si="619"/>
        <v>3</v>
      </c>
    </row>
    <row r="2532" spans="1:12" x14ac:dyDescent="0.2">
      <c r="A2532" s="39"/>
      <c r="B2532" s="34"/>
      <c r="C2532" s="39" t="s">
        <v>139</v>
      </c>
      <c r="D2532" s="7">
        <v>0</v>
      </c>
      <c r="E2532" s="8">
        <v>7</v>
      </c>
      <c r="F2532" s="17">
        <f t="shared" si="615"/>
        <v>7</v>
      </c>
      <c r="G2532" s="7">
        <v>0</v>
      </c>
      <c r="H2532" s="8">
        <v>15</v>
      </c>
      <c r="I2532" s="17">
        <f t="shared" si="616"/>
        <v>15</v>
      </c>
      <c r="J2532" s="7">
        <f t="shared" si="617"/>
        <v>0</v>
      </c>
      <c r="K2532" s="8">
        <f t="shared" si="618"/>
        <v>22</v>
      </c>
      <c r="L2532" s="9">
        <f t="shared" si="619"/>
        <v>22</v>
      </c>
    </row>
    <row r="2533" spans="1:12" x14ac:dyDescent="0.2">
      <c r="A2533" s="39"/>
      <c r="B2533" s="34"/>
      <c r="C2533" s="39" t="s">
        <v>144</v>
      </c>
      <c r="D2533" s="7">
        <v>1</v>
      </c>
      <c r="E2533" s="8">
        <v>0</v>
      </c>
      <c r="F2533" s="17">
        <f t="shared" si="615"/>
        <v>1</v>
      </c>
      <c r="G2533" s="7">
        <v>0</v>
      </c>
      <c r="H2533" s="8">
        <v>0</v>
      </c>
      <c r="I2533" s="17">
        <f t="shared" si="616"/>
        <v>0</v>
      </c>
      <c r="J2533" s="7">
        <f t="shared" si="617"/>
        <v>1</v>
      </c>
      <c r="K2533" s="8">
        <f t="shared" si="618"/>
        <v>0</v>
      </c>
      <c r="L2533" s="9">
        <f t="shared" si="619"/>
        <v>1</v>
      </c>
    </row>
    <row r="2534" spans="1:12" x14ac:dyDescent="0.2">
      <c r="A2534" s="39"/>
      <c r="B2534" s="34"/>
      <c r="C2534" s="39" t="s">
        <v>147</v>
      </c>
      <c r="D2534" s="7">
        <v>0</v>
      </c>
      <c r="E2534" s="8">
        <v>1</v>
      </c>
      <c r="F2534" s="17">
        <f t="shared" si="615"/>
        <v>1</v>
      </c>
      <c r="G2534" s="7">
        <v>0</v>
      </c>
      <c r="H2534" s="8">
        <v>0</v>
      </c>
      <c r="I2534" s="17">
        <f t="shared" si="616"/>
        <v>0</v>
      </c>
      <c r="J2534" s="7">
        <f t="shared" si="617"/>
        <v>0</v>
      </c>
      <c r="K2534" s="8">
        <f t="shared" si="618"/>
        <v>1</v>
      </c>
      <c r="L2534" s="9">
        <f t="shared" si="619"/>
        <v>1</v>
      </c>
    </row>
    <row r="2535" spans="1:12" x14ac:dyDescent="0.2">
      <c r="A2535" s="39"/>
      <c r="B2535" s="34"/>
      <c r="C2535" s="39" t="s">
        <v>149</v>
      </c>
      <c r="D2535" s="7">
        <v>1</v>
      </c>
      <c r="E2535" s="8">
        <v>0</v>
      </c>
      <c r="F2535" s="17">
        <f t="shared" si="615"/>
        <v>1</v>
      </c>
      <c r="G2535" s="7">
        <v>0</v>
      </c>
      <c r="H2535" s="8">
        <v>0</v>
      </c>
      <c r="I2535" s="17">
        <f t="shared" si="616"/>
        <v>0</v>
      </c>
      <c r="J2535" s="7">
        <f t="shared" si="617"/>
        <v>1</v>
      </c>
      <c r="K2535" s="8">
        <f t="shared" si="618"/>
        <v>0</v>
      </c>
      <c r="L2535" s="9">
        <f t="shared" si="619"/>
        <v>1</v>
      </c>
    </row>
    <row r="2536" spans="1:12" x14ac:dyDescent="0.2">
      <c r="A2536" s="39"/>
      <c r="B2536" s="34"/>
      <c r="C2536" s="66" t="s">
        <v>2</v>
      </c>
      <c r="D2536" s="21">
        <f t="shared" ref="D2536:L2536" si="620">SUM(D2522:D2535)</f>
        <v>7</v>
      </c>
      <c r="E2536" s="22">
        <f t="shared" si="620"/>
        <v>15</v>
      </c>
      <c r="F2536" s="67">
        <f t="shared" si="620"/>
        <v>22</v>
      </c>
      <c r="G2536" s="21">
        <f t="shared" si="620"/>
        <v>3</v>
      </c>
      <c r="H2536" s="22">
        <f t="shared" si="620"/>
        <v>85</v>
      </c>
      <c r="I2536" s="67">
        <f t="shared" si="620"/>
        <v>88</v>
      </c>
      <c r="J2536" s="21">
        <f t="shared" si="620"/>
        <v>10</v>
      </c>
      <c r="K2536" s="22">
        <f t="shared" si="620"/>
        <v>100</v>
      </c>
      <c r="L2536" s="23">
        <f t="shared" si="620"/>
        <v>110</v>
      </c>
    </row>
    <row r="2537" spans="1:12" x14ac:dyDescent="0.2">
      <c r="A2537" s="65" t="s">
        <v>250</v>
      </c>
      <c r="B2537" s="42"/>
      <c r="C2537" s="41"/>
      <c r="D2537" s="44"/>
      <c r="E2537" s="45"/>
      <c r="F2537" s="47"/>
      <c r="G2537" s="44"/>
      <c r="H2537" s="45"/>
      <c r="I2537" s="47"/>
      <c r="J2537" s="44"/>
      <c r="K2537" s="45"/>
      <c r="L2537" s="46"/>
    </row>
    <row r="2538" spans="1:12" x14ac:dyDescent="0.2">
      <c r="A2538" s="39"/>
      <c r="B2538" s="34"/>
      <c r="C2538" s="39" t="s">
        <v>124</v>
      </c>
      <c r="D2538" s="7">
        <v>3</v>
      </c>
      <c r="E2538" s="8">
        <v>4</v>
      </c>
      <c r="F2538" s="17">
        <f>D2538+E2538</f>
        <v>7</v>
      </c>
      <c r="G2538" s="7">
        <v>4</v>
      </c>
      <c r="H2538" s="8">
        <v>1</v>
      </c>
      <c r="I2538" s="17">
        <f>G2538+H2538</f>
        <v>5</v>
      </c>
      <c r="J2538" s="7">
        <f t="shared" ref="J2538:K2540" si="621">D2538+G2538</f>
        <v>7</v>
      </c>
      <c r="K2538" s="8">
        <f t="shared" si="621"/>
        <v>5</v>
      </c>
      <c r="L2538" s="9">
        <f>J2538+K2538</f>
        <v>12</v>
      </c>
    </row>
    <row r="2539" spans="1:12" x14ac:dyDescent="0.2">
      <c r="A2539" s="39"/>
      <c r="B2539" s="34"/>
      <c r="C2539" s="39" t="s">
        <v>3</v>
      </c>
      <c r="D2539" s="7">
        <v>0</v>
      </c>
      <c r="E2539" s="8">
        <v>0</v>
      </c>
      <c r="F2539" s="17">
        <f>D2539+E2539</f>
        <v>0</v>
      </c>
      <c r="G2539" s="7">
        <v>6</v>
      </c>
      <c r="H2539" s="8">
        <v>1</v>
      </c>
      <c r="I2539" s="17">
        <f>G2539+H2539</f>
        <v>7</v>
      </c>
      <c r="J2539" s="7">
        <f t="shared" si="621"/>
        <v>6</v>
      </c>
      <c r="K2539" s="8">
        <f t="shared" si="621"/>
        <v>1</v>
      </c>
      <c r="L2539" s="9">
        <f>J2539+K2539</f>
        <v>7</v>
      </c>
    </row>
    <row r="2540" spans="1:12" ht="12" thickBot="1" x14ac:dyDescent="0.25">
      <c r="A2540" s="52"/>
      <c r="B2540" s="68"/>
      <c r="C2540" s="52" t="s">
        <v>128</v>
      </c>
      <c r="D2540" s="24">
        <v>0</v>
      </c>
      <c r="E2540" s="25">
        <v>0</v>
      </c>
      <c r="F2540" s="69">
        <f>D2540+E2540</f>
        <v>0</v>
      </c>
      <c r="G2540" s="24">
        <v>2</v>
      </c>
      <c r="H2540" s="25">
        <v>1</v>
      </c>
      <c r="I2540" s="69">
        <f>G2540+H2540</f>
        <v>3</v>
      </c>
      <c r="J2540" s="24">
        <f t="shared" si="621"/>
        <v>2</v>
      </c>
      <c r="K2540" s="25">
        <f t="shared" si="621"/>
        <v>1</v>
      </c>
      <c r="L2540" s="26">
        <f>J2540+K2540</f>
        <v>3</v>
      </c>
    </row>
    <row r="2546" spans="1:12" ht="12" x14ac:dyDescent="0.2">
      <c r="A2546" s="85" t="s">
        <v>109</v>
      </c>
      <c r="B2546" s="85"/>
      <c r="C2546" s="85"/>
      <c r="D2546" s="85"/>
      <c r="E2546" s="85"/>
      <c r="F2546" s="85"/>
      <c r="G2546" s="85"/>
      <c r="H2546" s="85"/>
      <c r="I2546" s="85"/>
      <c r="J2546" s="85"/>
      <c r="K2546" s="85"/>
      <c r="L2546" s="85"/>
    </row>
    <row r="2547" spans="1:12" x14ac:dyDescent="0.2">
      <c r="A2547" s="86" t="s">
        <v>116</v>
      </c>
      <c r="B2547" s="86"/>
      <c r="C2547" s="86"/>
      <c r="D2547" s="86"/>
      <c r="E2547" s="86"/>
      <c r="F2547" s="86"/>
      <c r="G2547" s="86"/>
      <c r="H2547" s="86"/>
      <c r="I2547" s="86"/>
      <c r="J2547" s="86"/>
      <c r="K2547" s="86"/>
      <c r="L2547" s="86"/>
    </row>
    <row r="2548" spans="1:12" x14ac:dyDescent="0.2">
      <c r="A2548" s="86" t="s">
        <v>1066</v>
      </c>
      <c r="B2548" s="86"/>
      <c r="C2548" s="86"/>
      <c r="D2548" s="86"/>
      <c r="E2548" s="86"/>
      <c r="F2548" s="86"/>
      <c r="G2548" s="86"/>
      <c r="H2548" s="86"/>
      <c r="I2548" s="86"/>
      <c r="J2548" s="86"/>
      <c r="K2548" s="86"/>
      <c r="L2548" s="86"/>
    </row>
    <row r="2549" spans="1:12" ht="12" thickBot="1" x14ac:dyDescent="0.25"/>
    <row r="2550" spans="1:12" x14ac:dyDescent="0.2">
      <c r="A2550" s="113" t="s">
        <v>41</v>
      </c>
      <c r="B2550" s="149"/>
      <c r="C2550" s="151" t="s">
        <v>43</v>
      </c>
      <c r="D2550" s="117" t="s">
        <v>355</v>
      </c>
      <c r="E2550" s="118"/>
      <c r="F2550" s="119"/>
      <c r="G2550" s="117" t="s">
        <v>42</v>
      </c>
      <c r="H2550" s="118"/>
      <c r="I2550" s="119"/>
      <c r="J2550" s="117" t="s">
        <v>2</v>
      </c>
      <c r="K2550" s="118"/>
      <c r="L2550" s="119"/>
    </row>
    <row r="2551" spans="1:12" ht="12" thickBot="1" x14ac:dyDescent="0.25">
      <c r="A2551" s="115"/>
      <c r="B2551" s="150"/>
      <c r="C2551" s="152"/>
      <c r="D2551" s="153"/>
      <c r="E2551" s="154"/>
      <c r="F2551" s="155"/>
      <c r="G2551" s="153"/>
      <c r="H2551" s="154"/>
      <c r="I2551" s="155"/>
      <c r="J2551" s="153"/>
      <c r="K2551" s="154"/>
      <c r="L2551" s="155"/>
    </row>
    <row r="2552" spans="1:12" x14ac:dyDescent="0.2">
      <c r="A2552" s="115"/>
      <c r="B2552" s="150"/>
      <c r="C2552" s="152"/>
      <c r="D2552" s="161" t="s">
        <v>44</v>
      </c>
      <c r="E2552" s="157" t="s">
        <v>45</v>
      </c>
      <c r="F2552" s="159" t="s">
        <v>2</v>
      </c>
      <c r="G2552" s="161" t="s">
        <v>44</v>
      </c>
      <c r="H2552" s="157" t="s">
        <v>45</v>
      </c>
      <c r="I2552" s="159" t="s">
        <v>2</v>
      </c>
      <c r="J2552" s="156" t="s">
        <v>44</v>
      </c>
      <c r="K2552" s="157" t="s">
        <v>45</v>
      </c>
      <c r="L2552" s="159" t="s">
        <v>2</v>
      </c>
    </row>
    <row r="2553" spans="1:12" ht="12" thickBot="1" x14ac:dyDescent="0.25">
      <c r="A2553" s="115"/>
      <c r="B2553" s="150"/>
      <c r="C2553" s="152"/>
      <c r="D2553" s="162"/>
      <c r="E2553" s="158"/>
      <c r="F2553" s="160"/>
      <c r="G2553" s="162"/>
      <c r="H2553" s="158"/>
      <c r="I2553" s="160"/>
      <c r="J2553" s="136"/>
      <c r="K2553" s="158"/>
      <c r="L2553" s="160"/>
    </row>
    <row r="2554" spans="1:12" x14ac:dyDescent="0.2">
      <c r="A2554" s="35"/>
      <c r="B2554" s="36"/>
      <c r="C2554" s="35" t="s">
        <v>129</v>
      </c>
      <c r="D2554" s="3">
        <v>0</v>
      </c>
      <c r="E2554" s="4">
        <v>0</v>
      </c>
      <c r="F2554" s="18">
        <f t="shared" ref="F2554:F2562" si="622">D2554+E2554</f>
        <v>0</v>
      </c>
      <c r="G2554" s="3">
        <v>1</v>
      </c>
      <c r="H2554" s="4">
        <v>0</v>
      </c>
      <c r="I2554" s="18">
        <f t="shared" ref="I2554:I2562" si="623">G2554+H2554</f>
        <v>1</v>
      </c>
      <c r="J2554" s="3">
        <f t="shared" ref="J2554:J2562" si="624">D2554+G2554</f>
        <v>1</v>
      </c>
      <c r="K2554" s="4">
        <f t="shared" ref="K2554:K2562" si="625">E2554+H2554</f>
        <v>0</v>
      </c>
      <c r="L2554" s="5">
        <f t="shared" ref="L2554:L2562" si="626">J2554+K2554</f>
        <v>1</v>
      </c>
    </row>
    <row r="2555" spans="1:12" x14ac:dyDescent="0.2">
      <c r="A2555" s="39"/>
      <c r="B2555" s="34"/>
      <c r="C2555" s="39" t="s">
        <v>135</v>
      </c>
      <c r="D2555" s="7">
        <v>0</v>
      </c>
      <c r="E2555" s="8">
        <v>1</v>
      </c>
      <c r="F2555" s="17">
        <f t="shared" si="622"/>
        <v>1</v>
      </c>
      <c r="G2555" s="7">
        <v>0</v>
      </c>
      <c r="H2555" s="8">
        <v>0</v>
      </c>
      <c r="I2555" s="17">
        <f t="shared" si="623"/>
        <v>0</v>
      </c>
      <c r="J2555" s="7">
        <f t="shared" si="624"/>
        <v>0</v>
      </c>
      <c r="K2555" s="8">
        <f t="shared" si="625"/>
        <v>1</v>
      </c>
      <c r="L2555" s="9">
        <f t="shared" si="626"/>
        <v>1</v>
      </c>
    </row>
    <row r="2556" spans="1:12" x14ac:dyDescent="0.2">
      <c r="A2556" s="39"/>
      <c r="B2556" s="34"/>
      <c r="C2556" s="39" t="s">
        <v>932</v>
      </c>
      <c r="D2556" s="7">
        <v>0</v>
      </c>
      <c r="E2556" s="8">
        <v>0</v>
      </c>
      <c r="F2556" s="17">
        <f t="shared" si="622"/>
        <v>0</v>
      </c>
      <c r="G2556" s="7">
        <v>0</v>
      </c>
      <c r="H2556" s="8">
        <v>1</v>
      </c>
      <c r="I2556" s="17">
        <f t="shared" si="623"/>
        <v>1</v>
      </c>
      <c r="J2556" s="7">
        <f t="shared" si="624"/>
        <v>0</v>
      </c>
      <c r="K2556" s="8">
        <f t="shared" si="625"/>
        <v>1</v>
      </c>
      <c r="L2556" s="9">
        <f t="shared" si="626"/>
        <v>1</v>
      </c>
    </row>
    <row r="2557" spans="1:12" x14ac:dyDescent="0.2">
      <c r="A2557" s="39"/>
      <c r="B2557" s="34"/>
      <c r="C2557" s="39" t="s">
        <v>138</v>
      </c>
      <c r="D2557" s="7">
        <v>2</v>
      </c>
      <c r="E2557" s="8">
        <v>0</v>
      </c>
      <c r="F2557" s="17">
        <f t="shared" si="622"/>
        <v>2</v>
      </c>
      <c r="G2557" s="7">
        <v>1</v>
      </c>
      <c r="H2557" s="8">
        <v>0</v>
      </c>
      <c r="I2557" s="17">
        <f t="shared" si="623"/>
        <v>1</v>
      </c>
      <c r="J2557" s="7">
        <f t="shared" si="624"/>
        <v>3</v>
      </c>
      <c r="K2557" s="8">
        <f t="shared" si="625"/>
        <v>0</v>
      </c>
      <c r="L2557" s="9">
        <f t="shared" si="626"/>
        <v>3</v>
      </c>
    </row>
    <row r="2558" spans="1:12" x14ac:dyDescent="0.2">
      <c r="A2558" s="39"/>
      <c r="B2558" s="34"/>
      <c r="C2558" s="39" t="s">
        <v>139</v>
      </c>
      <c r="D2558" s="7">
        <v>0</v>
      </c>
      <c r="E2558" s="8">
        <v>1</v>
      </c>
      <c r="F2558" s="17">
        <f t="shared" si="622"/>
        <v>1</v>
      </c>
      <c r="G2558" s="7">
        <v>3</v>
      </c>
      <c r="H2558" s="8">
        <v>0</v>
      </c>
      <c r="I2558" s="17">
        <f t="shared" si="623"/>
        <v>3</v>
      </c>
      <c r="J2558" s="7">
        <f t="shared" si="624"/>
        <v>3</v>
      </c>
      <c r="K2558" s="8">
        <f t="shared" si="625"/>
        <v>1</v>
      </c>
      <c r="L2558" s="9">
        <f t="shared" si="626"/>
        <v>4</v>
      </c>
    </row>
    <row r="2559" spans="1:12" x14ac:dyDescent="0.2">
      <c r="A2559" s="39"/>
      <c r="B2559" s="34"/>
      <c r="C2559" s="39" t="s">
        <v>142</v>
      </c>
      <c r="D2559" s="7">
        <v>0</v>
      </c>
      <c r="E2559" s="8">
        <v>0</v>
      </c>
      <c r="F2559" s="17">
        <f t="shared" si="622"/>
        <v>0</v>
      </c>
      <c r="G2559" s="7">
        <v>1</v>
      </c>
      <c r="H2559" s="8">
        <v>0</v>
      </c>
      <c r="I2559" s="17">
        <f t="shared" si="623"/>
        <v>1</v>
      </c>
      <c r="J2559" s="7">
        <f t="shared" si="624"/>
        <v>1</v>
      </c>
      <c r="K2559" s="8">
        <f t="shared" si="625"/>
        <v>0</v>
      </c>
      <c r="L2559" s="9">
        <f t="shared" si="626"/>
        <v>1</v>
      </c>
    </row>
    <row r="2560" spans="1:12" x14ac:dyDescent="0.2">
      <c r="A2560" s="39"/>
      <c r="B2560" s="34"/>
      <c r="C2560" s="39" t="s">
        <v>144</v>
      </c>
      <c r="D2560" s="7">
        <v>1</v>
      </c>
      <c r="E2560" s="8">
        <v>0</v>
      </c>
      <c r="F2560" s="17">
        <f t="shared" si="622"/>
        <v>1</v>
      </c>
      <c r="G2560" s="7">
        <v>0</v>
      </c>
      <c r="H2560" s="8">
        <v>0</v>
      </c>
      <c r="I2560" s="17">
        <f t="shared" si="623"/>
        <v>0</v>
      </c>
      <c r="J2560" s="7">
        <f t="shared" si="624"/>
        <v>1</v>
      </c>
      <c r="K2560" s="8">
        <f t="shared" si="625"/>
        <v>0</v>
      </c>
      <c r="L2560" s="9">
        <f t="shared" si="626"/>
        <v>1</v>
      </c>
    </row>
    <row r="2561" spans="1:12" x14ac:dyDescent="0.2">
      <c r="A2561" s="39"/>
      <c r="B2561" s="34"/>
      <c r="C2561" s="39" t="s">
        <v>147</v>
      </c>
      <c r="D2561" s="7">
        <v>1</v>
      </c>
      <c r="E2561" s="8">
        <v>0</v>
      </c>
      <c r="F2561" s="17">
        <f t="shared" si="622"/>
        <v>1</v>
      </c>
      <c r="G2561" s="7">
        <v>0</v>
      </c>
      <c r="H2561" s="8">
        <v>0</v>
      </c>
      <c r="I2561" s="17">
        <f t="shared" si="623"/>
        <v>0</v>
      </c>
      <c r="J2561" s="7">
        <f t="shared" si="624"/>
        <v>1</v>
      </c>
      <c r="K2561" s="8">
        <f t="shared" si="625"/>
        <v>0</v>
      </c>
      <c r="L2561" s="9">
        <f t="shared" si="626"/>
        <v>1</v>
      </c>
    </row>
    <row r="2562" spans="1:12" x14ac:dyDescent="0.2">
      <c r="A2562" s="39"/>
      <c r="B2562" s="34"/>
      <c r="C2562" s="39" t="s">
        <v>150</v>
      </c>
      <c r="D2562" s="7">
        <v>2</v>
      </c>
      <c r="E2562" s="8">
        <v>4</v>
      </c>
      <c r="F2562" s="17">
        <f t="shared" si="622"/>
        <v>6</v>
      </c>
      <c r="G2562" s="7">
        <v>0</v>
      </c>
      <c r="H2562" s="8">
        <v>0</v>
      </c>
      <c r="I2562" s="17">
        <f t="shared" si="623"/>
        <v>0</v>
      </c>
      <c r="J2562" s="7">
        <f t="shared" si="624"/>
        <v>2</v>
      </c>
      <c r="K2562" s="8">
        <f t="shared" si="625"/>
        <v>4</v>
      </c>
      <c r="L2562" s="9">
        <f t="shared" si="626"/>
        <v>6</v>
      </c>
    </row>
    <row r="2563" spans="1:12" x14ac:dyDescent="0.2">
      <c r="A2563" s="39"/>
      <c r="B2563" s="34"/>
      <c r="C2563" s="66" t="s">
        <v>2</v>
      </c>
      <c r="D2563" s="21">
        <f t="shared" ref="D2563:L2563" si="627">SUM(D2537:D2562)</f>
        <v>9</v>
      </c>
      <c r="E2563" s="22">
        <f t="shared" si="627"/>
        <v>10</v>
      </c>
      <c r="F2563" s="67">
        <f t="shared" si="627"/>
        <v>19</v>
      </c>
      <c r="G2563" s="21">
        <f t="shared" si="627"/>
        <v>18</v>
      </c>
      <c r="H2563" s="22">
        <f t="shared" si="627"/>
        <v>4</v>
      </c>
      <c r="I2563" s="67">
        <f t="shared" si="627"/>
        <v>22</v>
      </c>
      <c r="J2563" s="21">
        <f t="shared" si="627"/>
        <v>27</v>
      </c>
      <c r="K2563" s="22">
        <f t="shared" si="627"/>
        <v>14</v>
      </c>
      <c r="L2563" s="23">
        <f t="shared" si="627"/>
        <v>41</v>
      </c>
    </row>
    <row r="2564" spans="1:12" x14ac:dyDescent="0.2">
      <c r="A2564" s="65" t="s">
        <v>251</v>
      </c>
      <c r="B2564" s="42"/>
      <c r="C2564" s="41"/>
      <c r="D2564" s="44"/>
      <c r="E2564" s="45"/>
      <c r="F2564" s="47"/>
      <c r="G2564" s="44"/>
      <c r="H2564" s="45"/>
      <c r="I2564" s="47"/>
      <c r="J2564" s="44"/>
      <c r="K2564" s="45"/>
      <c r="L2564" s="46"/>
    </row>
    <row r="2565" spans="1:12" x14ac:dyDescent="0.2">
      <c r="A2565" s="39"/>
      <c r="B2565" s="34"/>
      <c r="C2565" s="39" t="s">
        <v>124</v>
      </c>
      <c r="D2565" s="7">
        <v>52</v>
      </c>
      <c r="E2565" s="8">
        <v>286</v>
      </c>
      <c r="F2565" s="17">
        <f t="shared" ref="F2565:F2588" si="628">D2565+E2565</f>
        <v>338</v>
      </c>
      <c r="G2565" s="7">
        <v>28</v>
      </c>
      <c r="H2565" s="8">
        <v>456</v>
      </c>
      <c r="I2565" s="17">
        <f t="shared" ref="I2565:I2588" si="629">G2565+H2565</f>
        <v>484</v>
      </c>
      <c r="J2565" s="7">
        <f t="shared" ref="J2565:J2588" si="630">D2565+G2565</f>
        <v>80</v>
      </c>
      <c r="K2565" s="8">
        <f t="shared" ref="K2565:K2588" si="631">E2565+H2565</f>
        <v>742</v>
      </c>
      <c r="L2565" s="9">
        <f t="shared" ref="L2565:L2588" si="632">J2565+K2565</f>
        <v>822</v>
      </c>
    </row>
    <row r="2566" spans="1:12" x14ac:dyDescent="0.2">
      <c r="A2566" s="39"/>
      <c r="B2566" s="34"/>
      <c r="C2566" s="39" t="s">
        <v>3</v>
      </c>
      <c r="D2566" s="7">
        <v>0</v>
      </c>
      <c r="E2566" s="8">
        <v>0</v>
      </c>
      <c r="F2566" s="17">
        <f t="shared" si="628"/>
        <v>0</v>
      </c>
      <c r="G2566" s="7">
        <v>12</v>
      </c>
      <c r="H2566" s="8">
        <v>19</v>
      </c>
      <c r="I2566" s="17">
        <f t="shared" si="629"/>
        <v>31</v>
      </c>
      <c r="J2566" s="7">
        <f t="shared" si="630"/>
        <v>12</v>
      </c>
      <c r="K2566" s="8">
        <f t="shared" si="631"/>
        <v>19</v>
      </c>
      <c r="L2566" s="9">
        <f t="shared" si="632"/>
        <v>31</v>
      </c>
    </row>
    <row r="2567" spans="1:12" x14ac:dyDescent="0.2">
      <c r="A2567" s="39"/>
      <c r="B2567" s="34"/>
      <c r="C2567" s="39" t="s">
        <v>125</v>
      </c>
      <c r="D2567" s="7">
        <v>0</v>
      </c>
      <c r="E2567" s="8">
        <v>0</v>
      </c>
      <c r="F2567" s="17">
        <f t="shared" si="628"/>
        <v>0</v>
      </c>
      <c r="G2567" s="7">
        <v>2</v>
      </c>
      <c r="H2567" s="8">
        <v>5</v>
      </c>
      <c r="I2567" s="17">
        <f t="shared" si="629"/>
        <v>7</v>
      </c>
      <c r="J2567" s="7">
        <f t="shared" si="630"/>
        <v>2</v>
      </c>
      <c r="K2567" s="8">
        <f t="shared" si="631"/>
        <v>5</v>
      </c>
      <c r="L2567" s="9">
        <f t="shared" si="632"/>
        <v>7</v>
      </c>
    </row>
    <row r="2568" spans="1:12" x14ac:dyDescent="0.2">
      <c r="A2568" s="39"/>
      <c r="B2568" s="34"/>
      <c r="C2568" s="39" t="s">
        <v>126</v>
      </c>
      <c r="D2568" s="7">
        <v>0</v>
      </c>
      <c r="E2568" s="8">
        <v>0</v>
      </c>
      <c r="F2568" s="17">
        <f t="shared" si="628"/>
        <v>0</v>
      </c>
      <c r="G2568" s="7">
        <v>5</v>
      </c>
      <c r="H2568" s="8">
        <v>1</v>
      </c>
      <c r="I2568" s="17">
        <f t="shared" si="629"/>
        <v>6</v>
      </c>
      <c r="J2568" s="7">
        <f t="shared" si="630"/>
        <v>5</v>
      </c>
      <c r="K2568" s="8">
        <f t="shared" si="631"/>
        <v>1</v>
      </c>
      <c r="L2568" s="9">
        <f t="shared" si="632"/>
        <v>6</v>
      </c>
    </row>
    <row r="2569" spans="1:12" x14ac:dyDescent="0.2">
      <c r="A2569" s="39"/>
      <c r="B2569" s="34"/>
      <c r="C2569" s="39" t="s">
        <v>127</v>
      </c>
      <c r="D2569" s="7">
        <v>0</v>
      </c>
      <c r="E2569" s="8">
        <v>0</v>
      </c>
      <c r="F2569" s="17">
        <f t="shared" si="628"/>
        <v>0</v>
      </c>
      <c r="G2569" s="7">
        <v>16</v>
      </c>
      <c r="H2569" s="8">
        <v>91</v>
      </c>
      <c r="I2569" s="17">
        <f t="shared" si="629"/>
        <v>107</v>
      </c>
      <c r="J2569" s="7">
        <f t="shared" si="630"/>
        <v>16</v>
      </c>
      <c r="K2569" s="8">
        <f t="shared" si="631"/>
        <v>91</v>
      </c>
      <c r="L2569" s="9">
        <f t="shared" si="632"/>
        <v>107</v>
      </c>
    </row>
    <row r="2570" spans="1:12" x14ac:dyDescent="0.2">
      <c r="A2570" s="39"/>
      <c r="B2570" s="34"/>
      <c r="C2570" s="39" t="s">
        <v>128</v>
      </c>
      <c r="D2570" s="7">
        <v>0</v>
      </c>
      <c r="E2570" s="8">
        <v>0</v>
      </c>
      <c r="F2570" s="17">
        <f t="shared" si="628"/>
        <v>0</v>
      </c>
      <c r="G2570" s="7">
        <v>9</v>
      </c>
      <c r="H2570" s="8">
        <v>40</v>
      </c>
      <c r="I2570" s="17">
        <f t="shared" si="629"/>
        <v>49</v>
      </c>
      <c r="J2570" s="7">
        <f t="shared" si="630"/>
        <v>9</v>
      </c>
      <c r="K2570" s="8">
        <f t="shared" si="631"/>
        <v>40</v>
      </c>
      <c r="L2570" s="9">
        <f t="shared" si="632"/>
        <v>49</v>
      </c>
    </row>
    <row r="2571" spans="1:12" x14ac:dyDescent="0.2">
      <c r="A2571" s="39"/>
      <c r="B2571" s="34"/>
      <c r="C2571" s="39" t="s">
        <v>931</v>
      </c>
      <c r="D2571" s="7">
        <v>0</v>
      </c>
      <c r="E2571" s="8">
        <v>0</v>
      </c>
      <c r="F2571" s="17">
        <f t="shared" si="628"/>
        <v>0</v>
      </c>
      <c r="G2571" s="7">
        <v>1</v>
      </c>
      <c r="H2571" s="8">
        <v>0</v>
      </c>
      <c r="I2571" s="17">
        <f t="shared" si="629"/>
        <v>1</v>
      </c>
      <c r="J2571" s="7">
        <f t="shared" si="630"/>
        <v>1</v>
      </c>
      <c r="K2571" s="8">
        <f t="shared" si="631"/>
        <v>0</v>
      </c>
      <c r="L2571" s="9">
        <f t="shared" si="632"/>
        <v>1</v>
      </c>
    </row>
    <row r="2572" spans="1:12" x14ac:dyDescent="0.2">
      <c r="A2572" s="39"/>
      <c r="B2572" s="34"/>
      <c r="C2572" s="39" t="s">
        <v>129</v>
      </c>
      <c r="D2572" s="7">
        <v>0</v>
      </c>
      <c r="E2572" s="8">
        <v>0</v>
      </c>
      <c r="F2572" s="17">
        <f t="shared" si="628"/>
        <v>0</v>
      </c>
      <c r="G2572" s="7">
        <v>1</v>
      </c>
      <c r="H2572" s="8">
        <v>0</v>
      </c>
      <c r="I2572" s="17">
        <f t="shared" si="629"/>
        <v>1</v>
      </c>
      <c r="J2572" s="7">
        <f t="shared" si="630"/>
        <v>1</v>
      </c>
      <c r="K2572" s="8">
        <f t="shared" si="631"/>
        <v>0</v>
      </c>
      <c r="L2572" s="9">
        <f t="shared" si="632"/>
        <v>1</v>
      </c>
    </row>
    <row r="2573" spans="1:12" x14ac:dyDescent="0.2">
      <c r="A2573" s="39"/>
      <c r="B2573" s="34"/>
      <c r="C2573" s="39" t="s">
        <v>130</v>
      </c>
      <c r="D2573" s="7">
        <v>1</v>
      </c>
      <c r="E2573" s="8">
        <v>0</v>
      </c>
      <c r="F2573" s="17">
        <f t="shared" si="628"/>
        <v>1</v>
      </c>
      <c r="G2573" s="7">
        <v>0</v>
      </c>
      <c r="H2573" s="8">
        <v>0</v>
      </c>
      <c r="I2573" s="17">
        <f t="shared" si="629"/>
        <v>0</v>
      </c>
      <c r="J2573" s="7">
        <f t="shared" si="630"/>
        <v>1</v>
      </c>
      <c r="K2573" s="8">
        <f t="shared" si="631"/>
        <v>0</v>
      </c>
      <c r="L2573" s="9">
        <f t="shared" si="632"/>
        <v>1</v>
      </c>
    </row>
    <row r="2574" spans="1:12" x14ac:dyDescent="0.2">
      <c r="A2574" s="39"/>
      <c r="B2574" s="34"/>
      <c r="C2574" s="39" t="s">
        <v>133</v>
      </c>
      <c r="D2574" s="7">
        <v>0</v>
      </c>
      <c r="E2574" s="8">
        <v>1</v>
      </c>
      <c r="F2574" s="17">
        <f t="shared" si="628"/>
        <v>1</v>
      </c>
      <c r="G2574" s="7">
        <v>0</v>
      </c>
      <c r="H2574" s="8">
        <v>0</v>
      </c>
      <c r="I2574" s="17">
        <f t="shared" si="629"/>
        <v>0</v>
      </c>
      <c r="J2574" s="7">
        <f t="shared" si="630"/>
        <v>0</v>
      </c>
      <c r="K2574" s="8">
        <f t="shared" si="631"/>
        <v>1</v>
      </c>
      <c r="L2574" s="9">
        <f t="shared" si="632"/>
        <v>1</v>
      </c>
    </row>
    <row r="2575" spans="1:12" x14ac:dyDescent="0.2">
      <c r="A2575" s="39"/>
      <c r="B2575" s="34"/>
      <c r="C2575" s="39" t="s">
        <v>135</v>
      </c>
      <c r="D2575" s="7">
        <v>8</v>
      </c>
      <c r="E2575" s="8">
        <v>17</v>
      </c>
      <c r="F2575" s="17">
        <f t="shared" si="628"/>
        <v>25</v>
      </c>
      <c r="G2575" s="7">
        <v>2</v>
      </c>
      <c r="H2575" s="8">
        <v>8</v>
      </c>
      <c r="I2575" s="17">
        <f t="shared" si="629"/>
        <v>10</v>
      </c>
      <c r="J2575" s="7">
        <f t="shared" si="630"/>
        <v>10</v>
      </c>
      <c r="K2575" s="8">
        <f t="shared" si="631"/>
        <v>25</v>
      </c>
      <c r="L2575" s="9">
        <f t="shared" si="632"/>
        <v>35</v>
      </c>
    </row>
    <row r="2576" spans="1:12" x14ac:dyDescent="0.2">
      <c r="A2576" s="39"/>
      <c r="B2576" s="34"/>
      <c r="C2576" s="39" t="s">
        <v>932</v>
      </c>
      <c r="D2576" s="7">
        <v>0</v>
      </c>
      <c r="E2576" s="8">
        <v>2</v>
      </c>
      <c r="F2576" s="17">
        <f t="shared" si="628"/>
        <v>2</v>
      </c>
      <c r="G2576" s="7">
        <v>0</v>
      </c>
      <c r="H2576" s="8">
        <v>0</v>
      </c>
      <c r="I2576" s="17">
        <f t="shared" si="629"/>
        <v>0</v>
      </c>
      <c r="J2576" s="7">
        <f t="shared" si="630"/>
        <v>0</v>
      </c>
      <c r="K2576" s="8">
        <f t="shared" si="631"/>
        <v>2</v>
      </c>
      <c r="L2576" s="9">
        <f t="shared" si="632"/>
        <v>2</v>
      </c>
    </row>
    <row r="2577" spans="1:12" x14ac:dyDescent="0.2">
      <c r="A2577" s="39"/>
      <c r="B2577" s="34"/>
      <c r="C2577" s="39" t="s">
        <v>136</v>
      </c>
      <c r="D2577" s="7">
        <v>7</v>
      </c>
      <c r="E2577" s="8">
        <v>8</v>
      </c>
      <c r="F2577" s="17">
        <f t="shared" si="628"/>
        <v>15</v>
      </c>
      <c r="G2577" s="7">
        <v>3</v>
      </c>
      <c r="H2577" s="8">
        <v>1</v>
      </c>
      <c r="I2577" s="17">
        <f t="shared" si="629"/>
        <v>4</v>
      </c>
      <c r="J2577" s="7">
        <f t="shared" si="630"/>
        <v>10</v>
      </c>
      <c r="K2577" s="8">
        <f t="shared" si="631"/>
        <v>9</v>
      </c>
      <c r="L2577" s="9">
        <f t="shared" si="632"/>
        <v>19</v>
      </c>
    </row>
    <row r="2578" spans="1:12" x14ac:dyDescent="0.2">
      <c r="A2578" s="39"/>
      <c r="B2578" s="34"/>
      <c r="C2578" s="39" t="s">
        <v>137</v>
      </c>
      <c r="D2578" s="7">
        <v>2</v>
      </c>
      <c r="E2578" s="8">
        <v>0</v>
      </c>
      <c r="F2578" s="17">
        <f t="shared" si="628"/>
        <v>2</v>
      </c>
      <c r="G2578" s="7">
        <v>1</v>
      </c>
      <c r="H2578" s="8">
        <v>0</v>
      </c>
      <c r="I2578" s="17">
        <f t="shared" si="629"/>
        <v>1</v>
      </c>
      <c r="J2578" s="7">
        <f t="shared" si="630"/>
        <v>3</v>
      </c>
      <c r="K2578" s="8">
        <f t="shared" si="631"/>
        <v>0</v>
      </c>
      <c r="L2578" s="9">
        <f t="shared" si="632"/>
        <v>3</v>
      </c>
    </row>
    <row r="2579" spans="1:12" x14ac:dyDescent="0.2">
      <c r="A2579" s="39"/>
      <c r="B2579" s="34"/>
      <c r="C2579" s="39" t="s">
        <v>138</v>
      </c>
      <c r="D2579" s="7">
        <v>5</v>
      </c>
      <c r="E2579" s="8">
        <v>13</v>
      </c>
      <c r="F2579" s="17">
        <f t="shared" si="628"/>
        <v>18</v>
      </c>
      <c r="G2579" s="7">
        <v>4</v>
      </c>
      <c r="H2579" s="8">
        <v>2</v>
      </c>
      <c r="I2579" s="17">
        <f t="shared" si="629"/>
        <v>6</v>
      </c>
      <c r="J2579" s="7">
        <f t="shared" si="630"/>
        <v>9</v>
      </c>
      <c r="K2579" s="8">
        <f t="shared" si="631"/>
        <v>15</v>
      </c>
      <c r="L2579" s="9">
        <f t="shared" si="632"/>
        <v>24</v>
      </c>
    </row>
    <row r="2580" spans="1:12" x14ac:dyDescent="0.2">
      <c r="A2580" s="39"/>
      <c r="B2580" s="34"/>
      <c r="C2580" s="39" t="s">
        <v>139</v>
      </c>
      <c r="D2580" s="7">
        <v>3</v>
      </c>
      <c r="E2580" s="8">
        <v>4</v>
      </c>
      <c r="F2580" s="17">
        <f t="shared" si="628"/>
        <v>7</v>
      </c>
      <c r="G2580" s="7">
        <v>10</v>
      </c>
      <c r="H2580" s="8">
        <v>4</v>
      </c>
      <c r="I2580" s="17">
        <f t="shared" si="629"/>
        <v>14</v>
      </c>
      <c r="J2580" s="7">
        <f t="shared" si="630"/>
        <v>13</v>
      </c>
      <c r="K2580" s="8">
        <f t="shared" si="631"/>
        <v>8</v>
      </c>
      <c r="L2580" s="9">
        <f t="shared" si="632"/>
        <v>21</v>
      </c>
    </row>
    <row r="2581" spans="1:12" x14ac:dyDescent="0.2">
      <c r="A2581" s="39"/>
      <c r="B2581" s="34"/>
      <c r="C2581" s="39" t="s">
        <v>141</v>
      </c>
      <c r="D2581" s="7">
        <v>0</v>
      </c>
      <c r="E2581" s="8">
        <v>0</v>
      </c>
      <c r="F2581" s="17">
        <f t="shared" si="628"/>
        <v>0</v>
      </c>
      <c r="G2581" s="7">
        <v>2</v>
      </c>
      <c r="H2581" s="8">
        <v>0</v>
      </c>
      <c r="I2581" s="17">
        <f t="shared" si="629"/>
        <v>2</v>
      </c>
      <c r="J2581" s="7">
        <f t="shared" si="630"/>
        <v>2</v>
      </c>
      <c r="K2581" s="8">
        <f t="shared" si="631"/>
        <v>0</v>
      </c>
      <c r="L2581" s="9">
        <f t="shared" si="632"/>
        <v>2</v>
      </c>
    </row>
    <row r="2582" spans="1:12" x14ac:dyDescent="0.2">
      <c r="A2582" s="39"/>
      <c r="B2582" s="34"/>
      <c r="C2582" s="39" t="s">
        <v>142</v>
      </c>
      <c r="D2582" s="7">
        <v>3</v>
      </c>
      <c r="E2582" s="8">
        <v>0</v>
      </c>
      <c r="F2582" s="17">
        <f t="shared" si="628"/>
        <v>3</v>
      </c>
      <c r="G2582" s="7">
        <v>0</v>
      </c>
      <c r="H2582" s="8">
        <v>1</v>
      </c>
      <c r="I2582" s="17">
        <f t="shared" si="629"/>
        <v>1</v>
      </c>
      <c r="J2582" s="7">
        <f t="shared" si="630"/>
        <v>3</v>
      </c>
      <c r="K2582" s="8">
        <f t="shared" si="631"/>
        <v>1</v>
      </c>
      <c r="L2582" s="9">
        <f t="shared" si="632"/>
        <v>4</v>
      </c>
    </row>
    <row r="2583" spans="1:12" x14ac:dyDescent="0.2">
      <c r="A2583" s="39"/>
      <c r="B2583" s="34"/>
      <c r="C2583" s="39" t="s">
        <v>143</v>
      </c>
      <c r="D2583" s="7">
        <v>0</v>
      </c>
      <c r="E2583" s="8">
        <v>0</v>
      </c>
      <c r="F2583" s="17">
        <f t="shared" si="628"/>
        <v>0</v>
      </c>
      <c r="G2583" s="7">
        <v>1</v>
      </c>
      <c r="H2583" s="8">
        <v>0</v>
      </c>
      <c r="I2583" s="17">
        <f t="shared" si="629"/>
        <v>1</v>
      </c>
      <c r="J2583" s="7">
        <f t="shared" si="630"/>
        <v>1</v>
      </c>
      <c r="K2583" s="8">
        <f t="shared" si="631"/>
        <v>0</v>
      </c>
      <c r="L2583" s="9">
        <f t="shared" si="632"/>
        <v>1</v>
      </c>
    </row>
    <row r="2584" spans="1:12" x14ac:dyDescent="0.2">
      <c r="A2584" s="39"/>
      <c r="B2584" s="34"/>
      <c r="C2584" s="39" t="s">
        <v>144</v>
      </c>
      <c r="D2584" s="7">
        <v>0</v>
      </c>
      <c r="E2584" s="8">
        <v>1</v>
      </c>
      <c r="F2584" s="17">
        <f t="shared" si="628"/>
        <v>1</v>
      </c>
      <c r="G2584" s="7">
        <v>0</v>
      </c>
      <c r="H2584" s="8">
        <v>0</v>
      </c>
      <c r="I2584" s="17">
        <f t="shared" si="629"/>
        <v>0</v>
      </c>
      <c r="J2584" s="7">
        <f t="shared" si="630"/>
        <v>0</v>
      </c>
      <c r="K2584" s="8">
        <f t="shared" si="631"/>
        <v>1</v>
      </c>
      <c r="L2584" s="9">
        <f t="shared" si="632"/>
        <v>1</v>
      </c>
    </row>
    <row r="2585" spans="1:12" x14ac:dyDescent="0.2">
      <c r="A2585" s="39"/>
      <c r="B2585" s="34"/>
      <c r="C2585" s="39" t="s">
        <v>146</v>
      </c>
      <c r="D2585" s="7">
        <v>1</v>
      </c>
      <c r="E2585" s="8">
        <v>0</v>
      </c>
      <c r="F2585" s="17">
        <f t="shared" si="628"/>
        <v>1</v>
      </c>
      <c r="G2585" s="7">
        <v>1</v>
      </c>
      <c r="H2585" s="8">
        <v>0</v>
      </c>
      <c r="I2585" s="17">
        <f t="shared" si="629"/>
        <v>1</v>
      </c>
      <c r="J2585" s="7">
        <f t="shared" si="630"/>
        <v>2</v>
      </c>
      <c r="K2585" s="8">
        <f t="shared" si="631"/>
        <v>0</v>
      </c>
      <c r="L2585" s="9">
        <f t="shared" si="632"/>
        <v>2</v>
      </c>
    </row>
    <row r="2586" spans="1:12" x14ac:dyDescent="0.2">
      <c r="A2586" s="39"/>
      <c r="B2586" s="34"/>
      <c r="C2586" s="39" t="s">
        <v>147</v>
      </c>
      <c r="D2586" s="7">
        <v>2</v>
      </c>
      <c r="E2586" s="8">
        <v>1</v>
      </c>
      <c r="F2586" s="17">
        <f t="shared" si="628"/>
        <v>3</v>
      </c>
      <c r="G2586" s="7">
        <v>0</v>
      </c>
      <c r="H2586" s="8">
        <v>0</v>
      </c>
      <c r="I2586" s="17">
        <f t="shared" si="629"/>
        <v>0</v>
      </c>
      <c r="J2586" s="7">
        <f t="shared" si="630"/>
        <v>2</v>
      </c>
      <c r="K2586" s="8">
        <f t="shared" si="631"/>
        <v>1</v>
      </c>
      <c r="L2586" s="9">
        <f t="shared" si="632"/>
        <v>3</v>
      </c>
    </row>
    <row r="2587" spans="1:12" x14ac:dyDescent="0.2">
      <c r="A2587" s="39"/>
      <c r="B2587" s="34"/>
      <c r="C2587" s="39" t="s">
        <v>148</v>
      </c>
      <c r="D2587" s="7">
        <v>3</v>
      </c>
      <c r="E2587" s="8">
        <v>1</v>
      </c>
      <c r="F2587" s="17">
        <f t="shared" si="628"/>
        <v>4</v>
      </c>
      <c r="G2587" s="7">
        <v>0</v>
      </c>
      <c r="H2587" s="8">
        <v>0</v>
      </c>
      <c r="I2587" s="17">
        <f t="shared" si="629"/>
        <v>0</v>
      </c>
      <c r="J2587" s="7">
        <f t="shared" si="630"/>
        <v>3</v>
      </c>
      <c r="K2587" s="8">
        <f t="shared" si="631"/>
        <v>1</v>
      </c>
      <c r="L2587" s="9">
        <f t="shared" si="632"/>
        <v>4</v>
      </c>
    </row>
    <row r="2588" spans="1:12" ht="12" thickBot="1" x14ac:dyDescent="0.25">
      <c r="A2588" s="52"/>
      <c r="B2588" s="68"/>
      <c r="C2588" s="52" t="s">
        <v>149</v>
      </c>
      <c r="D2588" s="24">
        <v>2</v>
      </c>
      <c r="E2588" s="25">
        <v>4</v>
      </c>
      <c r="F2588" s="69">
        <f t="shared" si="628"/>
        <v>6</v>
      </c>
      <c r="G2588" s="24">
        <v>0</v>
      </c>
      <c r="H2588" s="25">
        <v>0</v>
      </c>
      <c r="I2588" s="69">
        <f t="shared" si="629"/>
        <v>0</v>
      </c>
      <c r="J2588" s="24">
        <f t="shared" si="630"/>
        <v>2</v>
      </c>
      <c r="K2588" s="25">
        <f t="shared" si="631"/>
        <v>4</v>
      </c>
      <c r="L2588" s="26">
        <f t="shared" si="632"/>
        <v>6</v>
      </c>
    </row>
    <row r="2594" spans="1:12" ht="12" x14ac:dyDescent="0.2">
      <c r="A2594" s="85" t="s">
        <v>109</v>
      </c>
      <c r="B2594" s="85"/>
      <c r="C2594" s="85"/>
      <c r="D2594" s="85"/>
      <c r="E2594" s="85"/>
      <c r="F2594" s="85"/>
      <c r="G2594" s="85"/>
      <c r="H2594" s="85"/>
      <c r="I2594" s="85"/>
      <c r="J2594" s="85"/>
      <c r="K2594" s="85"/>
      <c r="L2594" s="85"/>
    </row>
    <row r="2595" spans="1:12" x14ac:dyDescent="0.2">
      <c r="A2595" s="86" t="s">
        <v>116</v>
      </c>
      <c r="B2595" s="86"/>
      <c r="C2595" s="86"/>
      <c r="D2595" s="86"/>
      <c r="E2595" s="86"/>
      <c r="F2595" s="86"/>
      <c r="G2595" s="86"/>
      <c r="H2595" s="86"/>
      <c r="I2595" s="86"/>
      <c r="J2595" s="86"/>
      <c r="K2595" s="86"/>
      <c r="L2595" s="86"/>
    </row>
    <row r="2596" spans="1:12" x14ac:dyDescent="0.2">
      <c r="A2596" s="86" t="s">
        <v>1066</v>
      </c>
      <c r="B2596" s="86"/>
      <c r="C2596" s="86"/>
      <c r="D2596" s="86"/>
      <c r="E2596" s="86"/>
      <c r="F2596" s="86"/>
      <c r="G2596" s="86"/>
      <c r="H2596" s="86"/>
      <c r="I2596" s="86"/>
      <c r="J2596" s="86"/>
      <c r="K2596" s="86"/>
      <c r="L2596" s="86"/>
    </row>
    <row r="2597" spans="1:12" ht="12" thickBot="1" x14ac:dyDescent="0.25"/>
    <row r="2598" spans="1:12" x14ac:dyDescent="0.2">
      <c r="A2598" s="113" t="s">
        <v>41</v>
      </c>
      <c r="B2598" s="149"/>
      <c r="C2598" s="151" t="s">
        <v>43</v>
      </c>
      <c r="D2598" s="117" t="s">
        <v>355</v>
      </c>
      <c r="E2598" s="118"/>
      <c r="F2598" s="119"/>
      <c r="G2598" s="117" t="s">
        <v>42</v>
      </c>
      <c r="H2598" s="118"/>
      <c r="I2598" s="119"/>
      <c r="J2598" s="117" t="s">
        <v>2</v>
      </c>
      <c r="K2598" s="118"/>
      <c r="L2598" s="119"/>
    </row>
    <row r="2599" spans="1:12" ht="12" thickBot="1" x14ac:dyDescent="0.25">
      <c r="A2599" s="115"/>
      <c r="B2599" s="150"/>
      <c r="C2599" s="152"/>
      <c r="D2599" s="153"/>
      <c r="E2599" s="154"/>
      <c r="F2599" s="155"/>
      <c r="G2599" s="153"/>
      <c r="H2599" s="154"/>
      <c r="I2599" s="155"/>
      <c r="J2599" s="153"/>
      <c r="K2599" s="154"/>
      <c r="L2599" s="155"/>
    </row>
    <row r="2600" spans="1:12" x14ac:dyDescent="0.2">
      <c r="A2600" s="115"/>
      <c r="B2600" s="150"/>
      <c r="C2600" s="152"/>
      <c r="D2600" s="161" t="s">
        <v>44</v>
      </c>
      <c r="E2600" s="157" t="s">
        <v>45</v>
      </c>
      <c r="F2600" s="159" t="s">
        <v>2</v>
      </c>
      <c r="G2600" s="161" t="s">
        <v>44</v>
      </c>
      <c r="H2600" s="157" t="s">
        <v>45</v>
      </c>
      <c r="I2600" s="159" t="s">
        <v>2</v>
      </c>
      <c r="J2600" s="156" t="s">
        <v>44</v>
      </c>
      <c r="K2600" s="157" t="s">
        <v>45</v>
      </c>
      <c r="L2600" s="159" t="s">
        <v>2</v>
      </c>
    </row>
    <row r="2601" spans="1:12" ht="12" thickBot="1" x14ac:dyDescent="0.25">
      <c r="A2601" s="115"/>
      <c r="B2601" s="150"/>
      <c r="C2601" s="152"/>
      <c r="D2601" s="162"/>
      <c r="E2601" s="158"/>
      <c r="F2601" s="160"/>
      <c r="G2601" s="162"/>
      <c r="H2601" s="158"/>
      <c r="I2601" s="160"/>
      <c r="J2601" s="136"/>
      <c r="K2601" s="158"/>
      <c r="L2601" s="160"/>
    </row>
    <row r="2602" spans="1:12" x14ac:dyDescent="0.2">
      <c r="A2602" s="35"/>
      <c r="B2602" s="36"/>
      <c r="C2602" s="35" t="s">
        <v>150</v>
      </c>
      <c r="D2602" s="3">
        <v>4</v>
      </c>
      <c r="E2602" s="4">
        <v>3</v>
      </c>
      <c r="F2602" s="18">
        <f>D2602+E2602</f>
        <v>7</v>
      </c>
      <c r="G2602" s="3">
        <v>1</v>
      </c>
      <c r="H2602" s="4">
        <v>0</v>
      </c>
      <c r="I2602" s="18">
        <f>G2602+H2602</f>
        <v>1</v>
      </c>
      <c r="J2602" s="3">
        <f>D2602+G2602</f>
        <v>5</v>
      </c>
      <c r="K2602" s="4">
        <f>E2602+H2602</f>
        <v>3</v>
      </c>
      <c r="L2602" s="5">
        <f>J2602+K2602</f>
        <v>8</v>
      </c>
    </row>
    <row r="2603" spans="1:12" x14ac:dyDescent="0.2">
      <c r="A2603" s="39"/>
      <c r="B2603" s="34"/>
      <c r="C2603" s="39" t="s">
        <v>933</v>
      </c>
      <c r="D2603" s="7">
        <v>1</v>
      </c>
      <c r="E2603" s="8">
        <v>1</v>
      </c>
      <c r="F2603" s="17">
        <f>D2603+E2603</f>
        <v>2</v>
      </c>
      <c r="G2603" s="7">
        <v>0</v>
      </c>
      <c r="H2603" s="8">
        <v>0</v>
      </c>
      <c r="I2603" s="17">
        <f>G2603+H2603</f>
        <v>0</v>
      </c>
      <c r="J2603" s="7">
        <f>D2603+G2603</f>
        <v>1</v>
      </c>
      <c r="K2603" s="8">
        <f>E2603+H2603</f>
        <v>1</v>
      </c>
      <c r="L2603" s="9">
        <f>J2603+K2603</f>
        <v>2</v>
      </c>
    </row>
    <row r="2604" spans="1:12" x14ac:dyDescent="0.2">
      <c r="A2604" s="39"/>
      <c r="B2604" s="34"/>
      <c r="C2604" s="66" t="s">
        <v>2</v>
      </c>
      <c r="D2604" s="21">
        <f t="shared" ref="D2604:L2604" si="633">SUM(D2564:D2603)</f>
        <v>94</v>
      </c>
      <c r="E2604" s="22">
        <f t="shared" si="633"/>
        <v>342</v>
      </c>
      <c r="F2604" s="67">
        <f t="shared" si="633"/>
        <v>436</v>
      </c>
      <c r="G2604" s="21">
        <f t="shared" si="633"/>
        <v>99</v>
      </c>
      <c r="H2604" s="22">
        <f t="shared" si="633"/>
        <v>628</v>
      </c>
      <c r="I2604" s="67">
        <f t="shared" si="633"/>
        <v>727</v>
      </c>
      <c r="J2604" s="21">
        <f t="shared" si="633"/>
        <v>193</v>
      </c>
      <c r="K2604" s="22">
        <f t="shared" si="633"/>
        <v>970</v>
      </c>
      <c r="L2604" s="23">
        <f t="shared" si="633"/>
        <v>1163</v>
      </c>
    </row>
    <row r="2605" spans="1:12" x14ac:dyDescent="0.2">
      <c r="A2605" s="65" t="s">
        <v>252</v>
      </c>
      <c r="B2605" s="42"/>
      <c r="C2605" s="41"/>
      <c r="D2605" s="44"/>
      <c r="E2605" s="45"/>
      <c r="F2605" s="47"/>
      <c r="G2605" s="44"/>
      <c r="H2605" s="45"/>
      <c r="I2605" s="47"/>
      <c r="J2605" s="44"/>
      <c r="K2605" s="45"/>
      <c r="L2605" s="46"/>
    </row>
    <row r="2606" spans="1:12" x14ac:dyDescent="0.2">
      <c r="A2606" s="39"/>
      <c r="B2606" s="34"/>
      <c r="C2606" s="39" t="s">
        <v>124</v>
      </c>
      <c r="D2606" s="7">
        <v>1</v>
      </c>
      <c r="E2606" s="8">
        <v>0</v>
      </c>
      <c r="F2606" s="17">
        <f t="shared" ref="F2606:F2617" si="634">D2606+E2606</f>
        <v>1</v>
      </c>
      <c r="G2606" s="7">
        <v>2</v>
      </c>
      <c r="H2606" s="8">
        <v>0</v>
      </c>
      <c r="I2606" s="17">
        <f t="shared" ref="I2606:I2617" si="635">G2606+H2606</f>
        <v>2</v>
      </c>
      <c r="J2606" s="7">
        <f t="shared" ref="J2606:J2617" si="636">D2606+G2606</f>
        <v>3</v>
      </c>
      <c r="K2606" s="8">
        <f t="shared" ref="K2606:K2617" si="637">E2606+H2606</f>
        <v>0</v>
      </c>
      <c r="L2606" s="9">
        <f t="shared" ref="L2606:L2617" si="638">J2606+K2606</f>
        <v>3</v>
      </c>
    </row>
    <row r="2607" spans="1:12" x14ac:dyDescent="0.2">
      <c r="A2607" s="39"/>
      <c r="B2607" s="34"/>
      <c r="C2607" s="39" t="s">
        <v>3</v>
      </c>
      <c r="D2607" s="7">
        <v>0</v>
      </c>
      <c r="E2607" s="8">
        <v>0</v>
      </c>
      <c r="F2607" s="17">
        <f t="shared" si="634"/>
        <v>0</v>
      </c>
      <c r="G2607" s="7">
        <v>2</v>
      </c>
      <c r="H2607" s="8">
        <v>13</v>
      </c>
      <c r="I2607" s="17">
        <f t="shared" si="635"/>
        <v>15</v>
      </c>
      <c r="J2607" s="7">
        <f t="shared" si="636"/>
        <v>2</v>
      </c>
      <c r="K2607" s="8">
        <f t="shared" si="637"/>
        <v>13</v>
      </c>
      <c r="L2607" s="9">
        <f t="shared" si="638"/>
        <v>15</v>
      </c>
    </row>
    <row r="2608" spans="1:12" x14ac:dyDescent="0.2">
      <c r="A2608" s="39"/>
      <c r="B2608" s="34"/>
      <c r="C2608" s="39" t="s">
        <v>125</v>
      </c>
      <c r="D2608" s="7">
        <v>0</v>
      </c>
      <c r="E2608" s="8">
        <v>0</v>
      </c>
      <c r="F2608" s="17">
        <f t="shared" si="634"/>
        <v>0</v>
      </c>
      <c r="G2608" s="7">
        <v>0</v>
      </c>
      <c r="H2608" s="8">
        <v>5</v>
      </c>
      <c r="I2608" s="17">
        <f t="shared" si="635"/>
        <v>5</v>
      </c>
      <c r="J2608" s="7">
        <f t="shared" si="636"/>
        <v>0</v>
      </c>
      <c r="K2608" s="8">
        <f t="shared" si="637"/>
        <v>5</v>
      </c>
      <c r="L2608" s="9">
        <f t="shared" si="638"/>
        <v>5</v>
      </c>
    </row>
    <row r="2609" spans="1:12" x14ac:dyDescent="0.2">
      <c r="A2609" s="39"/>
      <c r="B2609" s="34"/>
      <c r="C2609" s="39" t="s">
        <v>128</v>
      </c>
      <c r="D2609" s="7">
        <v>0</v>
      </c>
      <c r="E2609" s="8">
        <v>0</v>
      </c>
      <c r="F2609" s="17">
        <f t="shared" si="634"/>
        <v>0</v>
      </c>
      <c r="G2609" s="7">
        <v>1</v>
      </c>
      <c r="H2609" s="8">
        <v>12</v>
      </c>
      <c r="I2609" s="17">
        <f t="shared" si="635"/>
        <v>13</v>
      </c>
      <c r="J2609" s="7">
        <f t="shared" si="636"/>
        <v>1</v>
      </c>
      <c r="K2609" s="8">
        <f t="shared" si="637"/>
        <v>12</v>
      </c>
      <c r="L2609" s="9">
        <f t="shared" si="638"/>
        <v>13</v>
      </c>
    </row>
    <row r="2610" spans="1:12" x14ac:dyDescent="0.2">
      <c r="A2610" s="39"/>
      <c r="B2610" s="34"/>
      <c r="C2610" s="39" t="s">
        <v>135</v>
      </c>
      <c r="D2610" s="7">
        <v>2</v>
      </c>
      <c r="E2610" s="8">
        <v>0</v>
      </c>
      <c r="F2610" s="17">
        <f t="shared" si="634"/>
        <v>2</v>
      </c>
      <c r="G2610" s="7">
        <v>0</v>
      </c>
      <c r="H2610" s="8">
        <v>2</v>
      </c>
      <c r="I2610" s="17">
        <f t="shared" si="635"/>
        <v>2</v>
      </c>
      <c r="J2610" s="7">
        <f t="shared" si="636"/>
        <v>2</v>
      </c>
      <c r="K2610" s="8">
        <f t="shared" si="637"/>
        <v>2</v>
      </c>
      <c r="L2610" s="9">
        <f t="shared" si="638"/>
        <v>4</v>
      </c>
    </row>
    <row r="2611" spans="1:12" x14ac:dyDescent="0.2">
      <c r="A2611" s="39"/>
      <c r="B2611" s="34"/>
      <c r="C2611" s="39" t="s">
        <v>136</v>
      </c>
      <c r="D2611" s="7">
        <v>0</v>
      </c>
      <c r="E2611" s="8">
        <v>3</v>
      </c>
      <c r="F2611" s="17">
        <f t="shared" si="634"/>
        <v>3</v>
      </c>
      <c r="G2611" s="7">
        <v>1</v>
      </c>
      <c r="H2611" s="8">
        <v>0</v>
      </c>
      <c r="I2611" s="17">
        <f t="shared" si="635"/>
        <v>1</v>
      </c>
      <c r="J2611" s="7">
        <f t="shared" si="636"/>
        <v>1</v>
      </c>
      <c r="K2611" s="8">
        <f t="shared" si="637"/>
        <v>3</v>
      </c>
      <c r="L2611" s="9">
        <f t="shared" si="638"/>
        <v>4</v>
      </c>
    </row>
    <row r="2612" spans="1:12" x14ac:dyDescent="0.2">
      <c r="A2612" s="39"/>
      <c r="B2612" s="34"/>
      <c r="C2612" s="39" t="s">
        <v>137</v>
      </c>
      <c r="D2612" s="7">
        <v>0</v>
      </c>
      <c r="E2612" s="8">
        <v>0</v>
      </c>
      <c r="F2612" s="17">
        <f t="shared" si="634"/>
        <v>0</v>
      </c>
      <c r="G2612" s="7">
        <v>0</v>
      </c>
      <c r="H2612" s="8">
        <v>19</v>
      </c>
      <c r="I2612" s="17">
        <f t="shared" si="635"/>
        <v>19</v>
      </c>
      <c r="J2612" s="7">
        <f t="shared" si="636"/>
        <v>0</v>
      </c>
      <c r="K2612" s="8">
        <f t="shared" si="637"/>
        <v>19</v>
      </c>
      <c r="L2612" s="9">
        <f t="shared" si="638"/>
        <v>19</v>
      </c>
    </row>
    <row r="2613" spans="1:12" x14ac:dyDescent="0.2">
      <c r="A2613" s="39"/>
      <c r="B2613" s="34"/>
      <c r="C2613" s="39" t="s">
        <v>139</v>
      </c>
      <c r="D2613" s="7">
        <v>0</v>
      </c>
      <c r="E2613" s="8">
        <v>6</v>
      </c>
      <c r="F2613" s="17">
        <f t="shared" si="634"/>
        <v>6</v>
      </c>
      <c r="G2613" s="7">
        <v>1</v>
      </c>
      <c r="H2613" s="8">
        <v>3</v>
      </c>
      <c r="I2613" s="17">
        <f t="shared" si="635"/>
        <v>4</v>
      </c>
      <c r="J2613" s="7">
        <f t="shared" si="636"/>
        <v>1</v>
      </c>
      <c r="K2613" s="8">
        <f t="shared" si="637"/>
        <v>9</v>
      </c>
      <c r="L2613" s="9">
        <f t="shared" si="638"/>
        <v>10</v>
      </c>
    </row>
    <row r="2614" spans="1:12" x14ac:dyDescent="0.2">
      <c r="A2614" s="39"/>
      <c r="B2614" s="34"/>
      <c r="C2614" s="39" t="s">
        <v>141</v>
      </c>
      <c r="D2614" s="7">
        <v>0</v>
      </c>
      <c r="E2614" s="8">
        <v>0</v>
      </c>
      <c r="F2614" s="17">
        <f t="shared" si="634"/>
        <v>0</v>
      </c>
      <c r="G2614" s="7">
        <v>0</v>
      </c>
      <c r="H2614" s="8">
        <v>2</v>
      </c>
      <c r="I2614" s="17">
        <f t="shared" si="635"/>
        <v>2</v>
      </c>
      <c r="J2614" s="7">
        <f t="shared" si="636"/>
        <v>0</v>
      </c>
      <c r="K2614" s="8">
        <f t="shared" si="637"/>
        <v>2</v>
      </c>
      <c r="L2614" s="9">
        <f t="shared" si="638"/>
        <v>2</v>
      </c>
    </row>
    <row r="2615" spans="1:12" x14ac:dyDescent="0.2">
      <c r="A2615" s="39"/>
      <c r="B2615" s="34"/>
      <c r="C2615" s="39" t="s">
        <v>142</v>
      </c>
      <c r="D2615" s="7">
        <v>1</v>
      </c>
      <c r="E2615" s="8">
        <v>0</v>
      </c>
      <c r="F2615" s="17">
        <f t="shared" si="634"/>
        <v>1</v>
      </c>
      <c r="G2615" s="7">
        <v>0</v>
      </c>
      <c r="H2615" s="8">
        <v>0</v>
      </c>
      <c r="I2615" s="17">
        <f t="shared" si="635"/>
        <v>0</v>
      </c>
      <c r="J2615" s="7">
        <f t="shared" si="636"/>
        <v>1</v>
      </c>
      <c r="K2615" s="8">
        <f t="shared" si="637"/>
        <v>0</v>
      </c>
      <c r="L2615" s="9">
        <f t="shared" si="638"/>
        <v>1</v>
      </c>
    </row>
    <row r="2616" spans="1:12" x14ac:dyDescent="0.2">
      <c r="A2616" s="39"/>
      <c r="B2616" s="34"/>
      <c r="C2616" s="39" t="s">
        <v>147</v>
      </c>
      <c r="D2616" s="7">
        <v>1</v>
      </c>
      <c r="E2616" s="8">
        <v>0</v>
      </c>
      <c r="F2616" s="17">
        <f t="shared" si="634"/>
        <v>1</v>
      </c>
      <c r="G2616" s="7">
        <v>0</v>
      </c>
      <c r="H2616" s="8">
        <v>0</v>
      </c>
      <c r="I2616" s="17">
        <f t="shared" si="635"/>
        <v>0</v>
      </c>
      <c r="J2616" s="7">
        <f t="shared" si="636"/>
        <v>1</v>
      </c>
      <c r="K2616" s="8">
        <f t="shared" si="637"/>
        <v>0</v>
      </c>
      <c r="L2616" s="9">
        <f t="shared" si="638"/>
        <v>1</v>
      </c>
    </row>
    <row r="2617" spans="1:12" x14ac:dyDescent="0.2">
      <c r="A2617" s="39"/>
      <c r="B2617" s="34"/>
      <c r="C2617" s="39" t="s">
        <v>934</v>
      </c>
      <c r="D2617" s="7">
        <v>0</v>
      </c>
      <c r="E2617" s="8">
        <v>0</v>
      </c>
      <c r="F2617" s="17">
        <f t="shared" si="634"/>
        <v>0</v>
      </c>
      <c r="G2617" s="7">
        <v>1</v>
      </c>
      <c r="H2617" s="8">
        <v>0</v>
      </c>
      <c r="I2617" s="17">
        <f t="shared" si="635"/>
        <v>1</v>
      </c>
      <c r="J2617" s="7">
        <f t="shared" si="636"/>
        <v>1</v>
      </c>
      <c r="K2617" s="8">
        <f t="shared" si="637"/>
        <v>0</v>
      </c>
      <c r="L2617" s="9">
        <f t="shared" si="638"/>
        <v>1</v>
      </c>
    </row>
    <row r="2618" spans="1:12" x14ac:dyDescent="0.2">
      <c r="A2618" s="39"/>
      <c r="B2618" s="34"/>
      <c r="C2618" s="66" t="s">
        <v>2</v>
      </c>
      <c r="D2618" s="21">
        <f t="shared" ref="D2618:L2618" si="639">SUM(D2605:D2617)</f>
        <v>5</v>
      </c>
      <c r="E2618" s="22">
        <f t="shared" si="639"/>
        <v>9</v>
      </c>
      <c r="F2618" s="67">
        <f t="shared" si="639"/>
        <v>14</v>
      </c>
      <c r="G2618" s="21">
        <f t="shared" si="639"/>
        <v>8</v>
      </c>
      <c r="H2618" s="22">
        <f t="shared" si="639"/>
        <v>56</v>
      </c>
      <c r="I2618" s="67">
        <f t="shared" si="639"/>
        <v>64</v>
      </c>
      <c r="J2618" s="21">
        <f t="shared" si="639"/>
        <v>13</v>
      </c>
      <c r="K2618" s="22">
        <f t="shared" si="639"/>
        <v>65</v>
      </c>
      <c r="L2618" s="23">
        <f t="shared" si="639"/>
        <v>78</v>
      </c>
    </row>
    <row r="2619" spans="1:12" x14ac:dyDescent="0.2">
      <c r="A2619" s="65" t="s">
        <v>253</v>
      </c>
      <c r="B2619" s="42"/>
      <c r="C2619" s="41"/>
      <c r="D2619" s="44"/>
      <c r="E2619" s="45"/>
      <c r="F2619" s="47"/>
      <c r="G2619" s="44"/>
      <c r="H2619" s="45"/>
      <c r="I2619" s="47"/>
      <c r="J2619" s="44"/>
      <c r="K2619" s="45"/>
      <c r="L2619" s="46"/>
    </row>
    <row r="2620" spans="1:12" x14ac:dyDescent="0.2">
      <c r="A2620" s="39"/>
      <c r="B2620" s="34"/>
      <c r="C2620" s="39" t="s">
        <v>124</v>
      </c>
      <c r="D2620" s="7">
        <v>2</v>
      </c>
      <c r="E2620" s="8">
        <v>8</v>
      </c>
      <c r="F2620" s="17">
        <f t="shared" ref="F2620:F2633" si="640">D2620+E2620</f>
        <v>10</v>
      </c>
      <c r="G2620" s="7">
        <v>16</v>
      </c>
      <c r="H2620" s="8">
        <v>891</v>
      </c>
      <c r="I2620" s="17">
        <f t="shared" ref="I2620:I2633" si="641">G2620+H2620</f>
        <v>907</v>
      </c>
      <c r="J2620" s="7">
        <f t="shared" ref="J2620:J2633" si="642">D2620+G2620</f>
        <v>18</v>
      </c>
      <c r="K2620" s="8">
        <f t="shared" ref="K2620:K2633" si="643">E2620+H2620</f>
        <v>899</v>
      </c>
      <c r="L2620" s="9">
        <f t="shared" ref="L2620:L2633" si="644">J2620+K2620</f>
        <v>917</v>
      </c>
    </row>
    <row r="2621" spans="1:12" x14ac:dyDescent="0.2">
      <c r="A2621" s="39"/>
      <c r="B2621" s="34"/>
      <c r="C2621" s="39" t="s">
        <v>3</v>
      </c>
      <c r="D2621" s="7">
        <v>0</v>
      </c>
      <c r="E2621" s="8">
        <v>0</v>
      </c>
      <c r="F2621" s="17">
        <f t="shared" si="640"/>
        <v>0</v>
      </c>
      <c r="G2621" s="7">
        <v>3</v>
      </c>
      <c r="H2621" s="8">
        <v>36</v>
      </c>
      <c r="I2621" s="17">
        <f t="shared" si="641"/>
        <v>39</v>
      </c>
      <c r="J2621" s="7">
        <f t="shared" si="642"/>
        <v>3</v>
      </c>
      <c r="K2621" s="8">
        <f t="shared" si="643"/>
        <v>36</v>
      </c>
      <c r="L2621" s="9">
        <f t="shared" si="644"/>
        <v>39</v>
      </c>
    </row>
    <row r="2622" spans="1:12" x14ac:dyDescent="0.2">
      <c r="A2622" s="39"/>
      <c r="B2622" s="34"/>
      <c r="C2622" s="39" t="s">
        <v>125</v>
      </c>
      <c r="D2622" s="7">
        <v>0</v>
      </c>
      <c r="E2622" s="8">
        <v>0</v>
      </c>
      <c r="F2622" s="17">
        <f t="shared" si="640"/>
        <v>0</v>
      </c>
      <c r="G2622" s="7">
        <v>0</v>
      </c>
      <c r="H2622" s="8">
        <v>8</v>
      </c>
      <c r="I2622" s="17">
        <f t="shared" si="641"/>
        <v>8</v>
      </c>
      <c r="J2622" s="7">
        <f t="shared" si="642"/>
        <v>0</v>
      </c>
      <c r="K2622" s="8">
        <f t="shared" si="643"/>
        <v>8</v>
      </c>
      <c r="L2622" s="9">
        <f t="shared" si="644"/>
        <v>8</v>
      </c>
    </row>
    <row r="2623" spans="1:12" x14ac:dyDescent="0.2">
      <c r="A2623" s="39"/>
      <c r="B2623" s="34"/>
      <c r="C2623" s="39" t="s">
        <v>127</v>
      </c>
      <c r="D2623" s="7">
        <v>0</v>
      </c>
      <c r="E2623" s="8">
        <v>0</v>
      </c>
      <c r="F2623" s="17">
        <f t="shared" si="640"/>
        <v>0</v>
      </c>
      <c r="G2623" s="7">
        <v>16</v>
      </c>
      <c r="H2623" s="8">
        <v>80</v>
      </c>
      <c r="I2623" s="17">
        <f t="shared" si="641"/>
        <v>96</v>
      </c>
      <c r="J2623" s="7">
        <f t="shared" si="642"/>
        <v>16</v>
      </c>
      <c r="K2623" s="8">
        <f t="shared" si="643"/>
        <v>80</v>
      </c>
      <c r="L2623" s="9">
        <f t="shared" si="644"/>
        <v>96</v>
      </c>
    </row>
    <row r="2624" spans="1:12" x14ac:dyDescent="0.2">
      <c r="A2624" s="39"/>
      <c r="B2624" s="34"/>
      <c r="C2624" s="39" t="s">
        <v>128</v>
      </c>
      <c r="D2624" s="7">
        <v>0</v>
      </c>
      <c r="E2624" s="8">
        <v>0</v>
      </c>
      <c r="F2624" s="17">
        <f t="shared" si="640"/>
        <v>0</v>
      </c>
      <c r="G2624" s="7">
        <v>6</v>
      </c>
      <c r="H2624" s="8">
        <v>51</v>
      </c>
      <c r="I2624" s="17">
        <f t="shared" si="641"/>
        <v>57</v>
      </c>
      <c r="J2624" s="7">
        <f t="shared" si="642"/>
        <v>6</v>
      </c>
      <c r="K2624" s="8">
        <f t="shared" si="643"/>
        <v>51</v>
      </c>
      <c r="L2624" s="9">
        <f t="shared" si="644"/>
        <v>57</v>
      </c>
    </row>
    <row r="2625" spans="1:12" x14ac:dyDescent="0.2">
      <c r="A2625" s="39"/>
      <c r="B2625" s="34"/>
      <c r="C2625" s="39" t="s">
        <v>931</v>
      </c>
      <c r="D2625" s="7">
        <v>0</v>
      </c>
      <c r="E2625" s="8">
        <v>0</v>
      </c>
      <c r="F2625" s="17">
        <f t="shared" si="640"/>
        <v>0</v>
      </c>
      <c r="G2625" s="7">
        <v>0</v>
      </c>
      <c r="H2625" s="8">
        <v>3</v>
      </c>
      <c r="I2625" s="17">
        <f t="shared" si="641"/>
        <v>3</v>
      </c>
      <c r="J2625" s="7">
        <f t="shared" si="642"/>
        <v>0</v>
      </c>
      <c r="K2625" s="8">
        <f t="shared" si="643"/>
        <v>3</v>
      </c>
      <c r="L2625" s="9">
        <f t="shared" si="644"/>
        <v>3</v>
      </c>
    </row>
    <row r="2626" spans="1:12" x14ac:dyDescent="0.2">
      <c r="A2626" s="39"/>
      <c r="B2626" s="34"/>
      <c r="C2626" s="39" t="s">
        <v>135</v>
      </c>
      <c r="D2626" s="7">
        <v>0</v>
      </c>
      <c r="E2626" s="8">
        <v>0</v>
      </c>
      <c r="F2626" s="17">
        <f t="shared" si="640"/>
        <v>0</v>
      </c>
      <c r="G2626" s="7">
        <v>0</v>
      </c>
      <c r="H2626" s="8">
        <v>3</v>
      </c>
      <c r="I2626" s="17">
        <f t="shared" si="641"/>
        <v>3</v>
      </c>
      <c r="J2626" s="7">
        <f t="shared" si="642"/>
        <v>0</v>
      </c>
      <c r="K2626" s="8">
        <f t="shared" si="643"/>
        <v>3</v>
      </c>
      <c r="L2626" s="9">
        <f t="shared" si="644"/>
        <v>3</v>
      </c>
    </row>
    <row r="2627" spans="1:12" x14ac:dyDescent="0.2">
      <c r="A2627" s="39"/>
      <c r="B2627" s="34"/>
      <c r="C2627" s="39" t="s">
        <v>136</v>
      </c>
      <c r="D2627" s="7">
        <v>1</v>
      </c>
      <c r="E2627" s="8">
        <v>3</v>
      </c>
      <c r="F2627" s="17">
        <f t="shared" si="640"/>
        <v>4</v>
      </c>
      <c r="G2627" s="7">
        <v>0</v>
      </c>
      <c r="H2627" s="8">
        <v>0</v>
      </c>
      <c r="I2627" s="17">
        <f t="shared" si="641"/>
        <v>0</v>
      </c>
      <c r="J2627" s="7">
        <f t="shared" si="642"/>
        <v>1</v>
      </c>
      <c r="K2627" s="8">
        <f t="shared" si="643"/>
        <v>3</v>
      </c>
      <c r="L2627" s="9">
        <f t="shared" si="644"/>
        <v>4</v>
      </c>
    </row>
    <row r="2628" spans="1:12" x14ac:dyDescent="0.2">
      <c r="A2628" s="39"/>
      <c r="B2628" s="34"/>
      <c r="C2628" s="39" t="s">
        <v>137</v>
      </c>
      <c r="D2628" s="7">
        <v>2</v>
      </c>
      <c r="E2628" s="8">
        <v>0</v>
      </c>
      <c r="F2628" s="17">
        <f t="shared" si="640"/>
        <v>2</v>
      </c>
      <c r="G2628" s="7">
        <v>1</v>
      </c>
      <c r="H2628" s="8">
        <v>75</v>
      </c>
      <c r="I2628" s="17">
        <f t="shared" si="641"/>
        <v>76</v>
      </c>
      <c r="J2628" s="7">
        <f t="shared" si="642"/>
        <v>3</v>
      </c>
      <c r="K2628" s="8">
        <f t="shared" si="643"/>
        <v>75</v>
      </c>
      <c r="L2628" s="9">
        <f t="shared" si="644"/>
        <v>78</v>
      </c>
    </row>
    <row r="2629" spans="1:12" x14ac:dyDescent="0.2">
      <c r="A2629" s="39"/>
      <c r="B2629" s="34"/>
      <c r="C2629" s="39" t="s">
        <v>139</v>
      </c>
      <c r="D2629" s="7">
        <v>2</v>
      </c>
      <c r="E2629" s="8">
        <v>12</v>
      </c>
      <c r="F2629" s="17">
        <f t="shared" si="640"/>
        <v>14</v>
      </c>
      <c r="G2629" s="7">
        <v>1</v>
      </c>
      <c r="H2629" s="8">
        <v>5</v>
      </c>
      <c r="I2629" s="17">
        <f t="shared" si="641"/>
        <v>6</v>
      </c>
      <c r="J2629" s="7">
        <f t="shared" si="642"/>
        <v>3</v>
      </c>
      <c r="K2629" s="8">
        <f t="shared" si="643"/>
        <v>17</v>
      </c>
      <c r="L2629" s="9">
        <f t="shared" si="644"/>
        <v>20</v>
      </c>
    </row>
    <row r="2630" spans="1:12" x14ac:dyDescent="0.2">
      <c r="A2630" s="39"/>
      <c r="B2630" s="34"/>
      <c r="C2630" s="39" t="s">
        <v>141</v>
      </c>
      <c r="D2630" s="7">
        <v>0</v>
      </c>
      <c r="E2630" s="8">
        <v>0</v>
      </c>
      <c r="F2630" s="17">
        <f t="shared" si="640"/>
        <v>0</v>
      </c>
      <c r="G2630" s="7">
        <v>0</v>
      </c>
      <c r="H2630" s="8">
        <v>2</v>
      </c>
      <c r="I2630" s="17">
        <f t="shared" si="641"/>
        <v>2</v>
      </c>
      <c r="J2630" s="7">
        <f t="shared" si="642"/>
        <v>0</v>
      </c>
      <c r="K2630" s="8">
        <f t="shared" si="643"/>
        <v>2</v>
      </c>
      <c r="L2630" s="9">
        <f t="shared" si="644"/>
        <v>2</v>
      </c>
    </row>
    <row r="2631" spans="1:12" x14ac:dyDescent="0.2">
      <c r="A2631" s="39"/>
      <c r="B2631" s="34"/>
      <c r="C2631" s="39" t="s">
        <v>146</v>
      </c>
      <c r="D2631" s="7">
        <v>1</v>
      </c>
      <c r="E2631" s="8">
        <v>0</v>
      </c>
      <c r="F2631" s="17">
        <f t="shared" si="640"/>
        <v>1</v>
      </c>
      <c r="G2631" s="7">
        <v>0</v>
      </c>
      <c r="H2631" s="8">
        <v>0</v>
      </c>
      <c r="I2631" s="17">
        <f t="shared" si="641"/>
        <v>0</v>
      </c>
      <c r="J2631" s="7">
        <f t="shared" si="642"/>
        <v>1</v>
      </c>
      <c r="K2631" s="8">
        <f t="shared" si="643"/>
        <v>0</v>
      </c>
      <c r="L2631" s="9">
        <f t="shared" si="644"/>
        <v>1</v>
      </c>
    </row>
    <row r="2632" spans="1:12" x14ac:dyDescent="0.2">
      <c r="A2632" s="39"/>
      <c r="B2632" s="34"/>
      <c r="C2632" s="39" t="s">
        <v>147</v>
      </c>
      <c r="D2632" s="7">
        <v>0</v>
      </c>
      <c r="E2632" s="8">
        <v>1</v>
      </c>
      <c r="F2632" s="17">
        <f t="shared" si="640"/>
        <v>1</v>
      </c>
      <c r="G2632" s="7">
        <v>0</v>
      </c>
      <c r="H2632" s="8">
        <v>0</v>
      </c>
      <c r="I2632" s="17">
        <f t="shared" si="641"/>
        <v>0</v>
      </c>
      <c r="J2632" s="7">
        <f t="shared" si="642"/>
        <v>0</v>
      </c>
      <c r="K2632" s="8">
        <f t="shared" si="643"/>
        <v>1</v>
      </c>
      <c r="L2632" s="9">
        <f t="shared" si="644"/>
        <v>1</v>
      </c>
    </row>
    <row r="2633" spans="1:12" x14ac:dyDescent="0.2">
      <c r="A2633" s="39"/>
      <c r="B2633" s="34"/>
      <c r="C2633" s="39" t="s">
        <v>935</v>
      </c>
      <c r="D2633" s="7">
        <v>0</v>
      </c>
      <c r="E2633" s="8">
        <v>0</v>
      </c>
      <c r="F2633" s="17">
        <f t="shared" si="640"/>
        <v>0</v>
      </c>
      <c r="G2633" s="7">
        <v>1</v>
      </c>
      <c r="H2633" s="8">
        <v>0</v>
      </c>
      <c r="I2633" s="17">
        <f t="shared" si="641"/>
        <v>1</v>
      </c>
      <c r="J2633" s="7">
        <f t="shared" si="642"/>
        <v>1</v>
      </c>
      <c r="K2633" s="8">
        <f t="shared" si="643"/>
        <v>0</v>
      </c>
      <c r="L2633" s="9">
        <f t="shared" si="644"/>
        <v>1</v>
      </c>
    </row>
    <row r="2634" spans="1:12" x14ac:dyDescent="0.2">
      <c r="A2634" s="39"/>
      <c r="B2634" s="34"/>
      <c r="C2634" s="66" t="s">
        <v>2</v>
      </c>
      <c r="D2634" s="21">
        <f t="shared" ref="D2634:L2634" si="645">SUM(D2619:D2633)</f>
        <v>8</v>
      </c>
      <c r="E2634" s="22">
        <f t="shared" si="645"/>
        <v>24</v>
      </c>
      <c r="F2634" s="67">
        <f t="shared" si="645"/>
        <v>32</v>
      </c>
      <c r="G2634" s="21">
        <f t="shared" si="645"/>
        <v>44</v>
      </c>
      <c r="H2634" s="22">
        <f t="shared" si="645"/>
        <v>1154</v>
      </c>
      <c r="I2634" s="67">
        <f t="shared" si="645"/>
        <v>1198</v>
      </c>
      <c r="J2634" s="21">
        <f t="shared" si="645"/>
        <v>52</v>
      </c>
      <c r="K2634" s="22">
        <f t="shared" si="645"/>
        <v>1178</v>
      </c>
      <c r="L2634" s="23">
        <f t="shared" si="645"/>
        <v>1230</v>
      </c>
    </row>
    <row r="2635" spans="1:12" x14ac:dyDescent="0.2">
      <c r="A2635" s="65" t="s">
        <v>254</v>
      </c>
      <c r="B2635" s="42"/>
      <c r="C2635" s="41"/>
      <c r="D2635" s="44"/>
      <c r="E2635" s="45"/>
      <c r="F2635" s="47"/>
      <c r="G2635" s="44"/>
      <c r="H2635" s="45"/>
      <c r="I2635" s="47"/>
      <c r="J2635" s="44"/>
      <c r="K2635" s="45"/>
      <c r="L2635" s="46"/>
    </row>
    <row r="2636" spans="1:12" ht="12" thickBot="1" x14ac:dyDescent="0.25">
      <c r="A2636" s="52"/>
      <c r="B2636" s="68"/>
      <c r="C2636" s="52" t="s">
        <v>124</v>
      </c>
      <c r="D2636" s="24">
        <v>1</v>
      </c>
      <c r="E2636" s="25">
        <v>0</v>
      </c>
      <c r="F2636" s="69">
        <f>D2636+E2636</f>
        <v>1</v>
      </c>
      <c r="G2636" s="24">
        <v>1</v>
      </c>
      <c r="H2636" s="25">
        <v>50</v>
      </c>
      <c r="I2636" s="69">
        <f>G2636+H2636</f>
        <v>51</v>
      </c>
      <c r="J2636" s="24">
        <f>D2636+G2636</f>
        <v>2</v>
      </c>
      <c r="K2636" s="25">
        <f>E2636+H2636</f>
        <v>50</v>
      </c>
      <c r="L2636" s="26">
        <f>J2636+K2636</f>
        <v>52</v>
      </c>
    </row>
    <row r="2642" spans="1:12" ht="12" x14ac:dyDescent="0.2">
      <c r="A2642" s="85" t="s">
        <v>109</v>
      </c>
      <c r="B2642" s="85"/>
      <c r="C2642" s="85"/>
      <c r="D2642" s="85"/>
      <c r="E2642" s="85"/>
      <c r="F2642" s="85"/>
      <c r="G2642" s="85"/>
      <c r="H2642" s="85"/>
      <c r="I2642" s="85"/>
      <c r="J2642" s="85"/>
      <c r="K2642" s="85"/>
      <c r="L2642" s="85"/>
    </row>
    <row r="2643" spans="1:12" x14ac:dyDescent="0.2">
      <c r="A2643" s="86" t="s">
        <v>116</v>
      </c>
      <c r="B2643" s="86"/>
      <c r="C2643" s="86"/>
      <c r="D2643" s="86"/>
      <c r="E2643" s="86"/>
      <c r="F2643" s="86"/>
      <c r="G2643" s="86"/>
      <c r="H2643" s="86"/>
      <c r="I2643" s="86"/>
      <c r="J2643" s="86"/>
      <c r="K2643" s="86"/>
      <c r="L2643" s="86"/>
    </row>
    <row r="2644" spans="1:12" x14ac:dyDescent="0.2">
      <c r="A2644" s="86" t="s">
        <v>1066</v>
      </c>
      <c r="B2644" s="86"/>
      <c r="C2644" s="86"/>
      <c r="D2644" s="86"/>
      <c r="E2644" s="86"/>
      <c r="F2644" s="86"/>
      <c r="G2644" s="86"/>
      <c r="H2644" s="86"/>
      <c r="I2644" s="86"/>
      <c r="J2644" s="86"/>
      <c r="K2644" s="86"/>
      <c r="L2644" s="86"/>
    </row>
    <row r="2645" spans="1:12" ht="12" thickBot="1" x14ac:dyDescent="0.25"/>
    <row r="2646" spans="1:12" x14ac:dyDescent="0.2">
      <c r="A2646" s="113" t="s">
        <v>41</v>
      </c>
      <c r="B2646" s="149"/>
      <c r="C2646" s="151" t="s">
        <v>43</v>
      </c>
      <c r="D2646" s="117" t="s">
        <v>355</v>
      </c>
      <c r="E2646" s="118"/>
      <c r="F2646" s="119"/>
      <c r="G2646" s="117" t="s">
        <v>42</v>
      </c>
      <c r="H2646" s="118"/>
      <c r="I2646" s="119"/>
      <c r="J2646" s="117" t="s">
        <v>2</v>
      </c>
      <c r="K2646" s="118"/>
      <c r="L2646" s="119"/>
    </row>
    <row r="2647" spans="1:12" ht="12" thickBot="1" x14ac:dyDescent="0.25">
      <c r="A2647" s="115"/>
      <c r="B2647" s="150"/>
      <c r="C2647" s="152"/>
      <c r="D2647" s="153"/>
      <c r="E2647" s="154"/>
      <c r="F2647" s="155"/>
      <c r="G2647" s="153"/>
      <c r="H2647" s="154"/>
      <c r="I2647" s="155"/>
      <c r="J2647" s="153"/>
      <c r="K2647" s="154"/>
      <c r="L2647" s="155"/>
    </row>
    <row r="2648" spans="1:12" x14ac:dyDescent="0.2">
      <c r="A2648" s="115"/>
      <c r="B2648" s="150"/>
      <c r="C2648" s="152"/>
      <c r="D2648" s="161" t="s">
        <v>44</v>
      </c>
      <c r="E2648" s="157" t="s">
        <v>45</v>
      </c>
      <c r="F2648" s="159" t="s">
        <v>2</v>
      </c>
      <c r="G2648" s="161" t="s">
        <v>44</v>
      </c>
      <c r="H2648" s="157" t="s">
        <v>45</v>
      </c>
      <c r="I2648" s="159" t="s">
        <v>2</v>
      </c>
      <c r="J2648" s="156" t="s">
        <v>44</v>
      </c>
      <c r="K2648" s="157" t="s">
        <v>45</v>
      </c>
      <c r="L2648" s="159" t="s">
        <v>2</v>
      </c>
    </row>
    <row r="2649" spans="1:12" ht="12" thickBot="1" x14ac:dyDescent="0.25">
      <c r="A2649" s="115"/>
      <c r="B2649" s="150"/>
      <c r="C2649" s="152"/>
      <c r="D2649" s="162"/>
      <c r="E2649" s="158"/>
      <c r="F2649" s="160"/>
      <c r="G2649" s="162"/>
      <c r="H2649" s="158"/>
      <c r="I2649" s="160"/>
      <c r="J2649" s="136"/>
      <c r="K2649" s="158"/>
      <c r="L2649" s="160"/>
    </row>
    <row r="2650" spans="1:12" x14ac:dyDescent="0.2">
      <c r="A2650" s="35"/>
      <c r="B2650" s="36"/>
      <c r="C2650" s="35" t="s">
        <v>3</v>
      </c>
      <c r="D2650" s="3">
        <v>0</v>
      </c>
      <c r="E2650" s="4">
        <v>0</v>
      </c>
      <c r="F2650" s="18">
        <f t="shared" ref="F2650:F2658" si="646">D2650+E2650</f>
        <v>0</v>
      </c>
      <c r="G2650" s="3">
        <v>2</v>
      </c>
      <c r="H2650" s="4">
        <v>11</v>
      </c>
      <c r="I2650" s="18">
        <f t="shared" ref="I2650:I2658" si="647">G2650+H2650</f>
        <v>13</v>
      </c>
      <c r="J2650" s="3">
        <f t="shared" ref="J2650:J2658" si="648">D2650+G2650</f>
        <v>2</v>
      </c>
      <c r="K2650" s="4">
        <f t="shared" ref="K2650:K2658" si="649">E2650+H2650</f>
        <v>11</v>
      </c>
      <c r="L2650" s="5">
        <f t="shared" ref="L2650:L2658" si="650">J2650+K2650</f>
        <v>13</v>
      </c>
    </row>
    <row r="2651" spans="1:12" x14ac:dyDescent="0.2">
      <c r="A2651" s="39"/>
      <c r="B2651" s="34"/>
      <c r="C2651" s="39" t="s">
        <v>125</v>
      </c>
      <c r="D2651" s="7">
        <v>0</v>
      </c>
      <c r="E2651" s="8">
        <v>0</v>
      </c>
      <c r="F2651" s="17">
        <f t="shared" si="646"/>
        <v>0</v>
      </c>
      <c r="G2651" s="7">
        <v>0</v>
      </c>
      <c r="H2651" s="8">
        <v>2</v>
      </c>
      <c r="I2651" s="17">
        <f t="shared" si="647"/>
        <v>2</v>
      </c>
      <c r="J2651" s="7">
        <f t="shared" si="648"/>
        <v>0</v>
      </c>
      <c r="K2651" s="8">
        <f t="shared" si="649"/>
        <v>2</v>
      </c>
      <c r="L2651" s="9">
        <f t="shared" si="650"/>
        <v>2</v>
      </c>
    </row>
    <row r="2652" spans="1:12" x14ac:dyDescent="0.2">
      <c r="A2652" s="39"/>
      <c r="B2652" s="34"/>
      <c r="C2652" s="39" t="s">
        <v>127</v>
      </c>
      <c r="D2652" s="7">
        <v>0</v>
      </c>
      <c r="E2652" s="8">
        <v>0</v>
      </c>
      <c r="F2652" s="17">
        <f t="shared" si="646"/>
        <v>0</v>
      </c>
      <c r="G2652" s="7">
        <v>2</v>
      </c>
      <c r="H2652" s="8">
        <v>16</v>
      </c>
      <c r="I2652" s="17">
        <f t="shared" si="647"/>
        <v>18</v>
      </c>
      <c r="J2652" s="7">
        <f t="shared" si="648"/>
        <v>2</v>
      </c>
      <c r="K2652" s="8">
        <f t="shared" si="649"/>
        <v>16</v>
      </c>
      <c r="L2652" s="9">
        <f t="shared" si="650"/>
        <v>18</v>
      </c>
    </row>
    <row r="2653" spans="1:12" x14ac:dyDescent="0.2">
      <c r="A2653" s="39"/>
      <c r="B2653" s="34"/>
      <c r="C2653" s="39" t="s">
        <v>128</v>
      </c>
      <c r="D2653" s="7">
        <v>0</v>
      </c>
      <c r="E2653" s="8">
        <v>0</v>
      </c>
      <c r="F2653" s="17">
        <f t="shared" si="646"/>
        <v>0</v>
      </c>
      <c r="G2653" s="7">
        <v>0</v>
      </c>
      <c r="H2653" s="8">
        <v>6</v>
      </c>
      <c r="I2653" s="17">
        <f t="shared" si="647"/>
        <v>6</v>
      </c>
      <c r="J2653" s="7">
        <f t="shared" si="648"/>
        <v>0</v>
      </c>
      <c r="K2653" s="8">
        <f t="shared" si="649"/>
        <v>6</v>
      </c>
      <c r="L2653" s="9">
        <f t="shared" si="650"/>
        <v>6</v>
      </c>
    </row>
    <row r="2654" spans="1:12" x14ac:dyDescent="0.2">
      <c r="A2654" s="39"/>
      <c r="B2654" s="34"/>
      <c r="C2654" s="39" t="s">
        <v>137</v>
      </c>
      <c r="D2654" s="7">
        <v>0</v>
      </c>
      <c r="E2654" s="8">
        <v>0</v>
      </c>
      <c r="F2654" s="17">
        <f t="shared" si="646"/>
        <v>0</v>
      </c>
      <c r="G2654" s="7">
        <v>1</v>
      </c>
      <c r="H2654" s="8">
        <v>0</v>
      </c>
      <c r="I2654" s="17">
        <f t="shared" si="647"/>
        <v>1</v>
      </c>
      <c r="J2654" s="7">
        <f t="shared" si="648"/>
        <v>1</v>
      </c>
      <c r="K2654" s="8">
        <f t="shared" si="649"/>
        <v>0</v>
      </c>
      <c r="L2654" s="9">
        <f t="shared" si="650"/>
        <v>1</v>
      </c>
    </row>
    <row r="2655" spans="1:12" x14ac:dyDescent="0.2">
      <c r="A2655" s="39"/>
      <c r="B2655" s="34"/>
      <c r="C2655" s="39" t="s">
        <v>138</v>
      </c>
      <c r="D2655" s="7">
        <v>1</v>
      </c>
      <c r="E2655" s="8">
        <v>1</v>
      </c>
      <c r="F2655" s="17">
        <f t="shared" si="646"/>
        <v>2</v>
      </c>
      <c r="G2655" s="7">
        <v>0</v>
      </c>
      <c r="H2655" s="8">
        <v>0</v>
      </c>
      <c r="I2655" s="17">
        <f t="shared" si="647"/>
        <v>0</v>
      </c>
      <c r="J2655" s="7">
        <f t="shared" si="648"/>
        <v>1</v>
      </c>
      <c r="K2655" s="8">
        <f t="shared" si="649"/>
        <v>1</v>
      </c>
      <c r="L2655" s="9">
        <f t="shared" si="650"/>
        <v>2</v>
      </c>
    </row>
    <row r="2656" spans="1:12" x14ac:dyDescent="0.2">
      <c r="A2656" s="39"/>
      <c r="B2656" s="34"/>
      <c r="C2656" s="39" t="s">
        <v>139</v>
      </c>
      <c r="D2656" s="7">
        <v>0</v>
      </c>
      <c r="E2656" s="8">
        <v>3</v>
      </c>
      <c r="F2656" s="17">
        <f t="shared" si="646"/>
        <v>3</v>
      </c>
      <c r="G2656" s="7">
        <v>0</v>
      </c>
      <c r="H2656" s="8">
        <v>0</v>
      </c>
      <c r="I2656" s="17">
        <f t="shared" si="647"/>
        <v>0</v>
      </c>
      <c r="J2656" s="7">
        <f t="shared" si="648"/>
        <v>0</v>
      </c>
      <c r="K2656" s="8">
        <f t="shared" si="649"/>
        <v>3</v>
      </c>
      <c r="L2656" s="9">
        <f t="shared" si="650"/>
        <v>3</v>
      </c>
    </row>
    <row r="2657" spans="1:12" x14ac:dyDescent="0.2">
      <c r="A2657" s="39"/>
      <c r="B2657" s="34"/>
      <c r="C2657" s="39" t="s">
        <v>147</v>
      </c>
      <c r="D2657" s="7">
        <v>1</v>
      </c>
      <c r="E2657" s="8">
        <v>1</v>
      </c>
      <c r="F2657" s="17">
        <f t="shared" si="646"/>
        <v>2</v>
      </c>
      <c r="G2657" s="7">
        <v>0</v>
      </c>
      <c r="H2657" s="8">
        <v>0</v>
      </c>
      <c r="I2657" s="17">
        <f t="shared" si="647"/>
        <v>0</v>
      </c>
      <c r="J2657" s="7">
        <f t="shared" si="648"/>
        <v>1</v>
      </c>
      <c r="K2657" s="8">
        <f t="shared" si="649"/>
        <v>1</v>
      </c>
      <c r="L2657" s="9">
        <f t="shared" si="650"/>
        <v>2</v>
      </c>
    </row>
    <row r="2658" spans="1:12" x14ac:dyDescent="0.2">
      <c r="A2658" s="39"/>
      <c r="B2658" s="34"/>
      <c r="C2658" s="39" t="s">
        <v>150</v>
      </c>
      <c r="D2658" s="7">
        <v>1</v>
      </c>
      <c r="E2658" s="8">
        <v>0</v>
      </c>
      <c r="F2658" s="17">
        <f t="shared" si="646"/>
        <v>1</v>
      </c>
      <c r="G2658" s="7">
        <v>0</v>
      </c>
      <c r="H2658" s="8">
        <v>0</v>
      </c>
      <c r="I2658" s="17">
        <f t="shared" si="647"/>
        <v>0</v>
      </c>
      <c r="J2658" s="7">
        <f t="shared" si="648"/>
        <v>1</v>
      </c>
      <c r="K2658" s="8">
        <f t="shared" si="649"/>
        <v>0</v>
      </c>
      <c r="L2658" s="9">
        <f t="shared" si="650"/>
        <v>1</v>
      </c>
    </row>
    <row r="2659" spans="1:12" x14ac:dyDescent="0.2">
      <c r="A2659" s="39"/>
      <c r="B2659" s="34"/>
      <c r="C2659" s="66" t="s">
        <v>2</v>
      </c>
      <c r="D2659" s="21">
        <f t="shared" ref="D2659:L2659" si="651">SUM(D2635:D2658)</f>
        <v>4</v>
      </c>
      <c r="E2659" s="22">
        <f t="shared" si="651"/>
        <v>5</v>
      </c>
      <c r="F2659" s="67">
        <f t="shared" si="651"/>
        <v>9</v>
      </c>
      <c r="G2659" s="21">
        <f t="shared" si="651"/>
        <v>6</v>
      </c>
      <c r="H2659" s="22">
        <f t="shared" si="651"/>
        <v>85</v>
      </c>
      <c r="I2659" s="67">
        <f t="shared" si="651"/>
        <v>91</v>
      </c>
      <c r="J2659" s="21">
        <f t="shared" si="651"/>
        <v>10</v>
      </c>
      <c r="K2659" s="22">
        <f t="shared" si="651"/>
        <v>90</v>
      </c>
      <c r="L2659" s="23">
        <f t="shared" si="651"/>
        <v>100</v>
      </c>
    </row>
    <row r="2660" spans="1:12" x14ac:dyDescent="0.2">
      <c r="A2660" s="65" t="s">
        <v>739</v>
      </c>
      <c r="B2660" s="42"/>
      <c r="C2660" s="41"/>
      <c r="D2660" s="44"/>
      <c r="E2660" s="45"/>
      <c r="F2660" s="47"/>
      <c r="G2660" s="44"/>
      <c r="H2660" s="45"/>
      <c r="I2660" s="47"/>
      <c r="J2660" s="44"/>
      <c r="K2660" s="45"/>
      <c r="L2660" s="46"/>
    </row>
    <row r="2661" spans="1:12" x14ac:dyDescent="0.2">
      <c r="A2661" s="39"/>
      <c r="B2661" s="34"/>
      <c r="C2661" s="39" t="s">
        <v>124</v>
      </c>
      <c r="D2661" s="7">
        <v>0</v>
      </c>
      <c r="E2661" s="8">
        <v>0</v>
      </c>
      <c r="F2661" s="17">
        <f>D2661+E2661</f>
        <v>0</v>
      </c>
      <c r="G2661" s="7">
        <v>1</v>
      </c>
      <c r="H2661" s="8">
        <v>1</v>
      </c>
      <c r="I2661" s="17">
        <f>G2661+H2661</f>
        <v>2</v>
      </c>
      <c r="J2661" s="7">
        <f>D2661+G2661</f>
        <v>1</v>
      </c>
      <c r="K2661" s="8">
        <f>E2661+H2661</f>
        <v>1</v>
      </c>
      <c r="L2661" s="9">
        <f>J2661+K2661</f>
        <v>2</v>
      </c>
    </row>
    <row r="2662" spans="1:12" x14ac:dyDescent="0.2">
      <c r="A2662" s="39"/>
      <c r="B2662" s="34"/>
      <c r="C2662" s="39" t="s">
        <v>127</v>
      </c>
      <c r="D2662" s="7">
        <v>0</v>
      </c>
      <c r="E2662" s="8">
        <v>0</v>
      </c>
      <c r="F2662" s="17">
        <f>D2662+E2662</f>
        <v>0</v>
      </c>
      <c r="G2662" s="7">
        <v>1</v>
      </c>
      <c r="H2662" s="8">
        <v>0</v>
      </c>
      <c r="I2662" s="17">
        <f>G2662+H2662</f>
        <v>1</v>
      </c>
      <c r="J2662" s="7">
        <f>D2662+G2662</f>
        <v>1</v>
      </c>
      <c r="K2662" s="8">
        <f>E2662+H2662</f>
        <v>0</v>
      </c>
      <c r="L2662" s="9">
        <f>J2662+K2662</f>
        <v>1</v>
      </c>
    </row>
    <row r="2663" spans="1:12" x14ac:dyDescent="0.2">
      <c r="A2663" s="39"/>
      <c r="B2663" s="34"/>
      <c r="C2663" s="66" t="s">
        <v>2</v>
      </c>
      <c r="D2663" s="21">
        <f t="shared" ref="D2663:L2663" si="652">SUM(D2660:D2662)</f>
        <v>0</v>
      </c>
      <c r="E2663" s="22">
        <f t="shared" si="652"/>
        <v>0</v>
      </c>
      <c r="F2663" s="67">
        <f t="shared" si="652"/>
        <v>0</v>
      </c>
      <c r="G2663" s="21">
        <f t="shared" si="652"/>
        <v>2</v>
      </c>
      <c r="H2663" s="22">
        <f t="shared" si="652"/>
        <v>1</v>
      </c>
      <c r="I2663" s="67">
        <f t="shared" si="652"/>
        <v>3</v>
      </c>
      <c r="J2663" s="21">
        <f t="shared" si="652"/>
        <v>2</v>
      </c>
      <c r="K2663" s="22">
        <f t="shared" si="652"/>
        <v>1</v>
      </c>
      <c r="L2663" s="23">
        <f t="shared" si="652"/>
        <v>3</v>
      </c>
    </row>
    <row r="2664" spans="1:12" x14ac:dyDescent="0.2">
      <c r="A2664" s="65" t="s">
        <v>255</v>
      </c>
      <c r="B2664" s="42"/>
      <c r="C2664" s="41"/>
      <c r="D2664" s="44"/>
      <c r="E2664" s="45"/>
      <c r="F2664" s="47"/>
      <c r="G2664" s="44"/>
      <c r="H2664" s="45"/>
      <c r="I2664" s="47"/>
      <c r="J2664" s="44"/>
      <c r="K2664" s="45"/>
      <c r="L2664" s="46"/>
    </row>
    <row r="2665" spans="1:12" x14ac:dyDescent="0.2">
      <c r="A2665" s="39"/>
      <c r="B2665" s="34"/>
      <c r="C2665" s="39" t="s">
        <v>124</v>
      </c>
      <c r="D2665" s="7">
        <v>9</v>
      </c>
      <c r="E2665" s="8">
        <v>0</v>
      </c>
      <c r="F2665" s="17">
        <f t="shared" ref="F2665:F2678" si="653">D2665+E2665</f>
        <v>9</v>
      </c>
      <c r="G2665" s="7">
        <v>2</v>
      </c>
      <c r="H2665" s="8">
        <v>2</v>
      </c>
      <c r="I2665" s="17">
        <f t="shared" ref="I2665:I2678" si="654">G2665+H2665</f>
        <v>4</v>
      </c>
      <c r="J2665" s="7">
        <f t="shared" ref="J2665:J2678" si="655">D2665+G2665</f>
        <v>11</v>
      </c>
      <c r="K2665" s="8">
        <f t="shared" ref="K2665:K2678" si="656">E2665+H2665</f>
        <v>2</v>
      </c>
      <c r="L2665" s="9">
        <f t="shared" ref="L2665:L2678" si="657">J2665+K2665</f>
        <v>13</v>
      </c>
    </row>
    <row r="2666" spans="1:12" x14ac:dyDescent="0.2">
      <c r="A2666" s="39"/>
      <c r="B2666" s="34"/>
      <c r="C2666" s="39" t="s">
        <v>3</v>
      </c>
      <c r="D2666" s="7">
        <v>0</v>
      </c>
      <c r="E2666" s="8">
        <v>0</v>
      </c>
      <c r="F2666" s="17">
        <f t="shared" si="653"/>
        <v>0</v>
      </c>
      <c r="G2666" s="7">
        <v>0</v>
      </c>
      <c r="H2666" s="8">
        <v>2</v>
      </c>
      <c r="I2666" s="17">
        <f t="shared" si="654"/>
        <v>2</v>
      </c>
      <c r="J2666" s="7">
        <f t="shared" si="655"/>
        <v>0</v>
      </c>
      <c r="K2666" s="8">
        <f t="shared" si="656"/>
        <v>2</v>
      </c>
      <c r="L2666" s="9">
        <f t="shared" si="657"/>
        <v>2</v>
      </c>
    </row>
    <row r="2667" spans="1:12" x14ac:dyDescent="0.2">
      <c r="A2667" s="39"/>
      <c r="B2667" s="34"/>
      <c r="C2667" s="39" t="s">
        <v>125</v>
      </c>
      <c r="D2667" s="7">
        <v>0</v>
      </c>
      <c r="E2667" s="8">
        <v>0</v>
      </c>
      <c r="F2667" s="17">
        <f t="shared" si="653"/>
        <v>0</v>
      </c>
      <c r="G2667" s="7">
        <v>0</v>
      </c>
      <c r="H2667" s="8">
        <v>1</v>
      </c>
      <c r="I2667" s="17">
        <f t="shared" si="654"/>
        <v>1</v>
      </c>
      <c r="J2667" s="7">
        <f t="shared" si="655"/>
        <v>0</v>
      </c>
      <c r="K2667" s="8">
        <f t="shared" si="656"/>
        <v>1</v>
      </c>
      <c r="L2667" s="9">
        <f t="shared" si="657"/>
        <v>1</v>
      </c>
    </row>
    <row r="2668" spans="1:12" x14ac:dyDescent="0.2">
      <c r="A2668" s="39"/>
      <c r="B2668" s="34"/>
      <c r="C2668" s="39" t="s">
        <v>931</v>
      </c>
      <c r="D2668" s="7">
        <v>0</v>
      </c>
      <c r="E2668" s="8">
        <v>0</v>
      </c>
      <c r="F2668" s="17">
        <f t="shared" si="653"/>
        <v>0</v>
      </c>
      <c r="G2668" s="7">
        <v>1</v>
      </c>
      <c r="H2668" s="8">
        <v>0</v>
      </c>
      <c r="I2668" s="17">
        <f t="shared" si="654"/>
        <v>1</v>
      </c>
      <c r="J2668" s="7">
        <f t="shared" si="655"/>
        <v>1</v>
      </c>
      <c r="K2668" s="8">
        <f t="shared" si="656"/>
        <v>0</v>
      </c>
      <c r="L2668" s="9">
        <f t="shared" si="657"/>
        <v>1</v>
      </c>
    </row>
    <row r="2669" spans="1:12" x14ac:dyDescent="0.2">
      <c r="A2669" s="39"/>
      <c r="B2669" s="34"/>
      <c r="C2669" s="39" t="s">
        <v>692</v>
      </c>
      <c r="D2669" s="7">
        <v>0</v>
      </c>
      <c r="E2669" s="8">
        <v>0</v>
      </c>
      <c r="F2669" s="17">
        <f t="shared" si="653"/>
        <v>0</v>
      </c>
      <c r="G2669" s="7">
        <v>1</v>
      </c>
      <c r="H2669" s="8">
        <v>0</v>
      </c>
      <c r="I2669" s="17">
        <f t="shared" si="654"/>
        <v>1</v>
      </c>
      <c r="J2669" s="7">
        <f t="shared" si="655"/>
        <v>1</v>
      </c>
      <c r="K2669" s="8">
        <f t="shared" si="656"/>
        <v>0</v>
      </c>
      <c r="L2669" s="9">
        <f t="shared" si="657"/>
        <v>1</v>
      </c>
    </row>
    <row r="2670" spans="1:12" x14ac:dyDescent="0.2">
      <c r="A2670" s="39"/>
      <c r="B2670" s="34"/>
      <c r="C2670" s="39" t="s">
        <v>135</v>
      </c>
      <c r="D2670" s="7">
        <v>1</v>
      </c>
      <c r="E2670" s="8">
        <v>0</v>
      </c>
      <c r="F2670" s="17">
        <f t="shared" si="653"/>
        <v>1</v>
      </c>
      <c r="G2670" s="7">
        <v>0</v>
      </c>
      <c r="H2670" s="8">
        <v>0</v>
      </c>
      <c r="I2670" s="17">
        <f t="shared" si="654"/>
        <v>0</v>
      </c>
      <c r="J2670" s="7">
        <f t="shared" si="655"/>
        <v>1</v>
      </c>
      <c r="K2670" s="8">
        <f t="shared" si="656"/>
        <v>0</v>
      </c>
      <c r="L2670" s="9">
        <f t="shared" si="657"/>
        <v>1</v>
      </c>
    </row>
    <row r="2671" spans="1:12" x14ac:dyDescent="0.2">
      <c r="A2671" s="39"/>
      <c r="B2671" s="34"/>
      <c r="C2671" s="39" t="s">
        <v>136</v>
      </c>
      <c r="D2671" s="7">
        <v>2</v>
      </c>
      <c r="E2671" s="8">
        <v>0</v>
      </c>
      <c r="F2671" s="17">
        <f t="shared" si="653"/>
        <v>2</v>
      </c>
      <c r="G2671" s="7">
        <v>0</v>
      </c>
      <c r="H2671" s="8">
        <v>0</v>
      </c>
      <c r="I2671" s="17">
        <f t="shared" si="654"/>
        <v>0</v>
      </c>
      <c r="J2671" s="7">
        <f t="shared" si="655"/>
        <v>2</v>
      </c>
      <c r="K2671" s="8">
        <f t="shared" si="656"/>
        <v>0</v>
      </c>
      <c r="L2671" s="9">
        <f t="shared" si="657"/>
        <v>2</v>
      </c>
    </row>
    <row r="2672" spans="1:12" x14ac:dyDescent="0.2">
      <c r="A2672" s="39"/>
      <c r="B2672" s="34"/>
      <c r="C2672" s="39" t="s">
        <v>137</v>
      </c>
      <c r="D2672" s="7">
        <v>1</v>
      </c>
      <c r="E2672" s="8">
        <v>0</v>
      </c>
      <c r="F2672" s="17">
        <f t="shared" si="653"/>
        <v>1</v>
      </c>
      <c r="G2672" s="7">
        <v>1</v>
      </c>
      <c r="H2672" s="8">
        <v>0</v>
      </c>
      <c r="I2672" s="17">
        <f t="shared" si="654"/>
        <v>1</v>
      </c>
      <c r="J2672" s="7">
        <f t="shared" si="655"/>
        <v>2</v>
      </c>
      <c r="K2672" s="8">
        <f t="shared" si="656"/>
        <v>0</v>
      </c>
      <c r="L2672" s="9">
        <f t="shared" si="657"/>
        <v>2</v>
      </c>
    </row>
    <row r="2673" spans="1:12" x14ac:dyDescent="0.2">
      <c r="A2673" s="39"/>
      <c r="B2673" s="34"/>
      <c r="C2673" s="39" t="s">
        <v>138</v>
      </c>
      <c r="D2673" s="7">
        <v>3</v>
      </c>
      <c r="E2673" s="8">
        <v>0</v>
      </c>
      <c r="F2673" s="17">
        <f t="shared" si="653"/>
        <v>3</v>
      </c>
      <c r="G2673" s="7">
        <v>0</v>
      </c>
      <c r="H2673" s="8">
        <v>1</v>
      </c>
      <c r="I2673" s="17">
        <f t="shared" si="654"/>
        <v>1</v>
      </c>
      <c r="J2673" s="7">
        <f t="shared" si="655"/>
        <v>3</v>
      </c>
      <c r="K2673" s="8">
        <f t="shared" si="656"/>
        <v>1</v>
      </c>
      <c r="L2673" s="9">
        <f t="shared" si="657"/>
        <v>4</v>
      </c>
    </row>
    <row r="2674" spans="1:12" x14ac:dyDescent="0.2">
      <c r="A2674" s="39"/>
      <c r="B2674" s="34"/>
      <c r="C2674" s="39" t="s">
        <v>139</v>
      </c>
      <c r="D2674" s="7">
        <v>0</v>
      </c>
      <c r="E2674" s="8">
        <v>1</v>
      </c>
      <c r="F2674" s="17">
        <f t="shared" si="653"/>
        <v>1</v>
      </c>
      <c r="G2674" s="7">
        <v>2</v>
      </c>
      <c r="H2674" s="8">
        <v>1</v>
      </c>
      <c r="I2674" s="17">
        <f t="shared" si="654"/>
        <v>3</v>
      </c>
      <c r="J2674" s="7">
        <f t="shared" si="655"/>
        <v>2</v>
      </c>
      <c r="K2674" s="8">
        <f t="shared" si="656"/>
        <v>2</v>
      </c>
      <c r="L2674" s="9">
        <f t="shared" si="657"/>
        <v>4</v>
      </c>
    </row>
    <row r="2675" spans="1:12" x14ac:dyDescent="0.2">
      <c r="A2675" s="39"/>
      <c r="B2675" s="34"/>
      <c r="C2675" s="39" t="s">
        <v>144</v>
      </c>
      <c r="D2675" s="7">
        <v>1</v>
      </c>
      <c r="E2675" s="8">
        <v>1</v>
      </c>
      <c r="F2675" s="17">
        <f t="shared" si="653"/>
        <v>2</v>
      </c>
      <c r="G2675" s="7">
        <v>1</v>
      </c>
      <c r="H2675" s="8">
        <v>0</v>
      </c>
      <c r="I2675" s="17">
        <f t="shared" si="654"/>
        <v>1</v>
      </c>
      <c r="J2675" s="7">
        <f t="shared" si="655"/>
        <v>2</v>
      </c>
      <c r="K2675" s="8">
        <f t="shared" si="656"/>
        <v>1</v>
      </c>
      <c r="L2675" s="9">
        <f t="shared" si="657"/>
        <v>3</v>
      </c>
    </row>
    <row r="2676" spans="1:12" x14ac:dyDescent="0.2">
      <c r="A2676" s="39"/>
      <c r="B2676" s="34"/>
      <c r="C2676" s="39" t="s">
        <v>150</v>
      </c>
      <c r="D2676" s="7">
        <v>7</v>
      </c>
      <c r="E2676" s="8">
        <v>1</v>
      </c>
      <c r="F2676" s="17">
        <f t="shared" si="653"/>
        <v>8</v>
      </c>
      <c r="G2676" s="7">
        <v>0</v>
      </c>
      <c r="H2676" s="8">
        <v>1</v>
      </c>
      <c r="I2676" s="17">
        <f t="shared" si="654"/>
        <v>1</v>
      </c>
      <c r="J2676" s="7">
        <f t="shared" si="655"/>
        <v>7</v>
      </c>
      <c r="K2676" s="8">
        <f t="shared" si="656"/>
        <v>2</v>
      </c>
      <c r="L2676" s="9">
        <f t="shared" si="657"/>
        <v>9</v>
      </c>
    </row>
    <row r="2677" spans="1:12" x14ac:dyDescent="0.2">
      <c r="A2677" s="39"/>
      <c r="B2677" s="34"/>
      <c r="C2677" s="39" t="s">
        <v>933</v>
      </c>
      <c r="D2677" s="7">
        <v>0</v>
      </c>
      <c r="E2677" s="8">
        <v>1</v>
      </c>
      <c r="F2677" s="17">
        <f t="shared" si="653"/>
        <v>1</v>
      </c>
      <c r="G2677" s="7">
        <v>0</v>
      </c>
      <c r="H2677" s="8">
        <v>0</v>
      </c>
      <c r="I2677" s="17">
        <f t="shared" si="654"/>
        <v>0</v>
      </c>
      <c r="J2677" s="7">
        <f t="shared" si="655"/>
        <v>0</v>
      </c>
      <c r="K2677" s="8">
        <f t="shared" si="656"/>
        <v>1</v>
      </c>
      <c r="L2677" s="9">
        <f t="shared" si="657"/>
        <v>1</v>
      </c>
    </row>
    <row r="2678" spans="1:12" x14ac:dyDescent="0.2">
      <c r="A2678" s="39"/>
      <c r="B2678" s="34"/>
      <c r="C2678" s="39" t="s">
        <v>934</v>
      </c>
      <c r="D2678" s="7">
        <v>0</v>
      </c>
      <c r="E2678" s="8">
        <v>0</v>
      </c>
      <c r="F2678" s="17">
        <f t="shared" si="653"/>
        <v>0</v>
      </c>
      <c r="G2678" s="7">
        <v>3</v>
      </c>
      <c r="H2678" s="8">
        <v>2</v>
      </c>
      <c r="I2678" s="17">
        <f t="shared" si="654"/>
        <v>5</v>
      </c>
      <c r="J2678" s="7">
        <f t="shared" si="655"/>
        <v>3</v>
      </c>
      <c r="K2678" s="8">
        <f t="shared" si="656"/>
        <v>2</v>
      </c>
      <c r="L2678" s="9">
        <f t="shared" si="657"/>
        <v>5</v>
      </c>
    </row>
    <row r="2679" spans="1:12" x14ac:dyDescent="0.2">
      <c r="A2679" s="39"/>
      <c r="B2679" s="34"/>
      <c r="C2679" s="66" t="s">
        <v>2</v>
      </c>
      <c r="D2679" s="21">
        <f t="shared" ref="D2679:L2679" si="658">SUM(D2664:D2678)</f>
        <v>24</v>
      </c>
      <c r="E2679" s="22">
        <f t="shared" si="658"/>
        <v>4</v>
      </c>
      <c r="F2679" s="67">
        <f t="shared" si="658"/>
        <v>28</v>
      </c>
      <c r="G2679" s="21">
        <f t="shared" si="658"/>
        <v>11</v>
      </c>
      <c r="H2679" s="22">
        <f t="shared" si="658"/>
        <v>10</v>
      </c>
      <c r="I2679" s="67">
        <f t="shared" si="658"/>
        <v>21</v>
      </c>
      <c r="J2679" s="21">
        <f t="shared" si="658"/>
        <v>35</v>
      </c>
      <c r="K2679" s="22">
        <f t="shared" si="658"/>
        <v>14</v>
      </c>
      <c r="L2679" s="23">
        <f t="shared" si="658"/>
        <v>49</v>
      </c>
    </row>
    <row r="2680" spans="1:12" x14ac:dyDescent="0.2">
      <c r="A2680" s="65" t="s">
        <v>256</v>
      </c>
      <c r="B2680" s="42"/>
      <c r="C2680" s="41"/>
      <c r="D2680" s="44"/>
      <c r="E2680" s="45"/>
      <c r="F2680" s="47"/>
      <c r="G2680" s="44"/>
      <c r="H2680" s="45"/>
      <c r="I2680" s="47"/>
      <c r="J2680" s="44"/>
      <c r="K2680" s="45"/>
      <c r="L2680" s="46"/>
    </row>
    <row r="2681" spans="1:12" x14ac:dyDescent="0.2">
      <c r="A2681" s="39"/>
      <c r="B2681" s="34"/>
      <c r="C2681" s="39" t="s">
        <v>124</v>
      </c>
      <c r="D2681" s="7">
        <v>2</v>
      </c>
      <c r="E2681" s="8">
        <v>0</v>
      </c>
      <c r="F2681" s="17">
        <f>D2681+E2681</f>
        <v>2</v>
      </c>
      <c r="G2681" s="7">
        <v>6</v>
      </c>
      <c r="H2681" s="8">
        <v>0</v>
      </c>
      <c r="I2681" s="17">
        <f>G2681+H2681</f>
        <v>6</v>
      </c>
      <c r="J2681" s="7">
        <f t="shared" ref="J2681:K2684" si="659">D2681+G2681</f>
        <v>8</v>
      </c>
      <c r="K2681" s="8">
        <f t="shared" si="659"/>
        <v>0</v>
      </c>
      <c r="L2681" s="9">
        <f>J2681+K2681</f>
        <v>8</v>
      </c>
    </row>
    <row r="2682" spans="1:12" x14ac:dyDescent="0.2">
      <c r="A2682" s="39"/>
      <c r="B2682" s="34"/>
      <c r="C2682" s="39" t="s">
        <v>3</v>
      </c>
      <c r="D2682" s="7">
        <v>0</v>
      </c>
      <c r="E2682" s="8">
        <v>0</v>
      </c>
      <c r="F2682" s="17">
        <f>D2682+E2682</f>
        <v>0</v>
      </c>
      <c r="G2682" s="7">
        <v>12</v>
      </c>
      <c r="H2682" s="8">
        <v>0</v>
      </c>
      <c r="I2682" s="17">
        <f>G2682+H2682</f>
        <v>12</v>
      </c>
      <c r="J2682" s="7">
        <f t="shared" si="659"/>
        <v>12</v>
      </c>
      <c r="K2682" s="8">
        <f t="shared" si="659"/>
        <v>0</v>
      </c>
      <c r="L2682" s="9">
        <f>J2682+K2682</f>
        <v>12</v>
      </c>
    </row>
    <row r="2683" spans="1:12" x14ac:dyDescent="0.2">
      <c r="A2683" s="39"/>
      <c r="B2683" s="34"/>
      <c r="C2683" s="39" t="s">
        <v>125</v>
      </c>
      <c r="D2683" s="7">
        <v>0</v>
      </c>
      <c r="E2683" s="8">
        <v>0</v>
      </c>
      <c r="F2683" s="17">
        <f>D2683+E2683</f>
        <v>0</v>
      </c>
      <c r="G2683" s="7">
        <v>4</v>
      </c>
      <c r="H2683" s="8">
        <v>0</v>
      </c>
      <c r="I2683" s="17">
        <f>G2683+H2683</f>
        <v>4</v>
      </c>
      <c r="J2683" s="7">
        <f t="shared" si="659"/>
        <v>4</v>
      </c>
      <c r="K2683" s="8">
        <f t="shared" si="659"/>
        <v>0</v>
      </c>
      <c r="L2683" s="9">
        <f>J2683+K2683</f>
        <v>4</v>
      </c>
    </row>
    <row r="2684" spans="1:12" ht="12" thickBot="1" x14ac:dyDescent="0.25">
      <c r="A2684" s="52"/>
      <c r="B2684" s="68"/>
      <c r="C2684" s="52" t="s">
        <v>127</v>
      </c>
      <c r="D2684" s="24">
        <v>0</v>
      </c>
      <c r="E2684" s="25">
        <v>0</v>
      </c>
      <c r="F2684" s="69">
        <f>D2684+E2684</f>
        <v>0</v>
      </c>
      <c r="G2684" s="24">
        <v>2</v>
      </c>
      <c r="H2684" s="25">
        <v>0</v>
      </c>
      <c r="I2684" s="69">
        <f>G2684+H2684</f>
        <v>2</v>
      </c>
      <c r="J2684" s="24">
        <f t="shared" si="659"/>
        <v>2</v>
      </c>
      <c r="K2684" s="25">
        <f t="shared" si="659"/>
        <v>0</v>
      </c>
      <c r="L2684" s="26">
        <f>J2684+K2684</f>
        <v>2</v>
      </c>
    </row>
    <row r="2690" spans="1:12" ht="12" x14ac:dyDescent="0.2">
      <c r="A2690" s="85" t="s">
        <v>109</v>
      </c>
      <c r="B2690" s="85"/>
      <c r="C2690" s="85"/>
      <c r="D2690" s="85"/>
      <c r="E2690" s="85"/>
      <c r="F2690" s="85"/>
      <c r="G2690" s="85"/>
      <c r="H2690" s="85"/>
      <c r="I2690" s="85"/>
      <c r="J2690" s="85"/>
      <c r="K2690" s="85"/>
      <c r="L2690" s="85"/>
    </row>
    <row r="2691" spans="1:12" x14ac:dyDescent="0.2">
      <c r="A2691" s="86" t="s">
        <v>116</v>
      </c>
      <c r="B2691" s="86"/>
      <c r="C2691" s="86"/>
      <c r="D2691" s="86"/>
      <c r="E2691" s="86"/>
      <c r="F2691" s="86"/>
      <c r="G2691" s="86"/>
      <c r="H2691" s="86"/>
      <c r="I2691" s="86"/>
      <c r="J2691" s="86"/>
      <c r="K2691" s="86"/>
      <c r="L2691" s="86"/>
    </row>
    <row r="2692" spans="1:12" x14ac:dyDescent="0.2">
      <c r="A2692" s="86" t="s">
        <v>1066</v>
      </c>
      <c r="B2692" s="86"/>
      <c r="C2692" s="86"/>
      <c r="D2692" s="86"/>
      <c r="E2692" s="86"/>
      <c r="F2692" s="86"/>
      <c r="G2692" s="86"/>
      <c r="H2692" s="86"/>
      <c r="I2692" s="86"/>
      <c r="J2692" s="86"/>
      <c r="K2692" s="86"/>
      <c r="L2692" s="86"/>
    </row>
    <row r="2693" spans="1:12" ht="12" thickBot="1" x14ac:dyDescent="0.25"/>
    <row r="2694" spans="1:12" x14ac:dyDescent="0.2">
      <c r="A2694" s="113" t="s">
        <v>41</v>
      </c>
      <c r="B2694" s="149"/>
      <c r="C2694" s="151" t="s">
        <v>43</v>
      </c>
      <c r="D2694" s="117" t="s">
        <v>355</v>
      </c>
      <c r="E2694" s="118"/>
      <c r="F2694" s="119"/>
      <c r="G2694" s="117" t="s">
        <v>42</v>
      </c>
      <c r="H2694" s="118"/>
      <c r="I2694" s="119"/>
      <c r="J2694" s="117" t="s">
        <v>2</v>
      </c>
      <c r="K2694" s="118"/>
      <c r="L2694" s="119"/>
    </row>
    <row r="2695" spans="1:12" ht="12" thickBot="1" x14ac:dyDescent="0.25">
      <c r="A2695" s="115"/>
      <c r="B2695" s="150"/>
      <c r="C2695" s="152"/>
      <c r="D2695" s="153"/>
      <c r="E2695" s="154"/>
      <c r="F2695" s="155"/>
      <c r="G2695" s="153"/>
      <c r="H2695" s="154"/>
      <c r="I2695" s="155"/>
      <c r="J2695" s="153"/>
      <c r="K2695" s="154"/>
      <c r="L2695" s="155"/>
    </row>
    <row r="2696" spans="1:12" x14ac:dyDescent="0.2">
      <c r="A2696" s="115"/>
      <c r="B2696" s="150"/>
      <c r="C2696" s="152"/>
      <c r="D2696" s="161" t="s">
        <v>44</v>
      </c>
      <c r="E2696" s="157" t="s">
        <v>45</v>
      </c>
      <c r="F2696" s="159" t="s">
        <v>2</v>
      </c>
      <c r="G2696" s="161" t="s">
        <v>44</v>
      </c>
      <c r="H2696" s="157" t="s">
        <v>45</v>
      </c>
      <c r="I2696" s="159" t="s">
        <v>2</v>
      </c>
      <c r="J2696" s="156" t="s">
        <v>44</v>
      </c>
      <c r="K2696" s="157" t="s">
        <v>45</v>
      </c>
      <c r="L2696" s="159" t="s">
        <v>2</v>
      </c>
    </row>
    <row r="2697" spans="1:12" ht="12" thickBot="1" x14ac:dyDescent="0.25">
      <c r="A2697" s="115"/>
      <c r="B2697" s="150"/>
      <c r="C2697" s="152"/>
      <c r="D2697" s="162"/>
      <c r="E2697" s="158"/>
      <c r="F2697" s="160"/>
      <c r="G2697" s="162"/>
      <c r="H2697" s="158"/>
      <c r="I2697" s="160"/>
      <c r="J2697" s="136"/>
      <c r="K2697" s="158"/>
      <c r="L2697" s="160"/>
    </row>
    <row r="2698" spans="1:12" x14ac:dyDescent="0.2">
      <c r="A2698" s="35"/>
      <c r="B2698" s="36"/>
      <c r="C2698" s="35" t="s">
        <v>128</v>
      </c>
      <c r="D2698" s="3">
        <v>0</v>
      </c>
      <c r="E2698" s="4">
        <v>0</v>
      </c>
      <c r="F2698" s="18">
        <f t="shared" ref="F2698:F2704" si="660">D2698+E2698</f>
        <v>0</v>
      </c>
      <c r="G2698" s="3">
        <v>4</v>
      </c>
      <c r="H2698" s="4">
        <v>0</v>
      </c>
      <c r="I2698" s="18">
        <f t="shared" ref="I2698:I2704" si="661">G2698+H2698</f>
        <v>4</v>
      </c>
      <c r="J2698" s="3">
        <f t="shared" ref="J2698:K2704" si="662">D2698+G2698</f>
        <v>4</v>
      </c>
      <c r="K2698" s="4">
        <f t="shared" si="662"/>
        <v>0</v>
      </c>
      <c r="L2698" s="5">
        <f t="shared" ref="L2698:L2704" si="663">J2698+K2698</f>
        <v>4</v>
      </c>
    </row>
    <row r="2699" spans="1:12" x14ac:dyDescent="0.2">
      <c r="A2699" s="39"/>
      <c r="B2699" s="34"/>
      <c r="C2699" s="39" t="s">
        <v>135</v>
      </c>
      <c r="D2699" s="7">
        <v>1</v>
      </c>
      <c r="E2699" s="8">
        <v>0</v>
      </c>
      <c r="F2699" s="17">
        <f t="shared" si="660"/>
        <v>1</v>
      </c>
      <c r="G2699" s="7">
        <v>2</v>
      </c>
      <c r="H2699" s="8">
        <v>0</v>
      </c>
      <c r="I2699" s="17">
        <f t="shared" si="661"/>
        <v>2</v>
      </c>
      <c r="J2699" s="7">
        <f t="shared" si="662"/>
        <v>3</v>
      </c>
      <c r="K2699" s="8">
        <f t="shared" si="662"/>
        <v>0</v>
      </c>
      <c r="L2699" s="9">
        <f t="shared" si="663"/>
        <v>3</v>
      </c>
    </row>
    <row r="2700" spans="1:12" x14ac:dyDescent="0.2">
      <c r="A2700" s="39"/>
      <c r="B2700" s="34"/>
      <c r="C2700" s="39" t="s">
        <v>136</v>
      </c>
      <c r="D2700" s="7">
        <v>2</v>
      </c>
      <c r="E2700" s="8">
        <v>0</v>
      </c>
      <c r="F2700" s="17">
        <f t="shared" si="660"/>
        <v>2</v>
      </c>
      <c r="G2700" s="7">
        <v>0</v>
      </c>
      <c r="H2700" s="8">
        <v>0</v>
      </c>
      <c r="I2700" s="17">
        <f t="shared" si="661"/>
        <v>0</v>
      </c>
      <c r="J2700" s="7">
        <f t="shared" si="662"/>
        <v>2</v>
      </c>
      <c r="K2700" s="8">
        <f t="shared" si="662"/>
        <v>0</v>
      </c>
      <c r="L2700" s="9">
        <f t="shared" si="663"/>
        <v>2</v>
      </c>
    </row>
    <row r="2701" spans="1:12" x14ac:dyDescent="0.2">
      <c r="A2701" s="39"/>
      <c r="B2701" s="34"/>
      <c r="C2701" s="39" t="s">
        <v>137</v>
      </c>
      <c r="D2701" s="7">
        <v>1</v>
      </c>
      <c r="E2701" s="8">
        <v>0</v>
      </c>
      <c r="F2701" s="17">
        <f t="shared" si="660"/>
        <v>1</v>
      </c>
      <c r="G2701" s="7">
        <v>3</v>
      </c>
      <c r="H2701" s="8">
        <v>0</v>
      </c>
      <c r="I2701" s="17">
        <f t="shared" si="661"/>
        <v>3</v>
      </c>
      <c r="J2701" s="7">
        <f t="shared" si="662"/>
        <v>4</v>
      </c>
      <c r="K2701" s="8">
        <f t="shared" si="662"/>
        <v>0</v>
      </c>
      <c r="L2701" s="9">
        <f t="shared" si="663"/>
        <v>4</v>
      </c>
    </row>
    <row r="2702" spans="1:12" x14ac:dyDescent="0.2">
      <c r="A2702" s="39"/>
      <c r="B2702" s="34"/>
      <c r="C2702" s="39" t="s">
        <v>142</v>
      </c>
      <c r="D2702" s="7">
        <v>1</v>
      </c>
      <c r="E2702" s="8">
        <v>0</v>
      </c>
      <c r="F2702" s="17">
        <f t="shared" si="660"/>
        <v>1</v>
      </c>
      <c r="G2702" s="7">
        <v>0</v>
      </c>
      <c r="H2702" s="8">
        <v>0</v>
      </c>
      <c r="I2702" s="17">
        <f t="shared" si="661"/>
        <v>0</v>
      </c>
      <c r="J2702" s="7">
        <f t="shared" si="662"/>
        <v>1</v>
      </c>
      <c r="K2702" s="8">
        <f t="shared" si="662"/>
        <v>0</v>
      </c>
      <c r="L2702" s="9">
        <f t="shared" si="663"/>
        <v>1</v>
      </c>
    </row>
    <row r="2703" spans="1:12" x14ac:dyDescent="0.2">
      <c r="A2703" s="39"/>
      <c r="B2703" s="34"/>
      <c r="C2703" s="39" t="s">
        <v>148</v>
      </c>
      <c r="D2703" s="7">
        <v>1</v>
      </c>
      <c r="E2703" s="8">
        <v>0</v>
      </c>
      <c r="F2703" s="17">
        <f t="shared" si="660"/>
        <v>1</v>
      </c>
      <c r="G2703" s="7">
        <v>0</v>
      </c>
      <c r="H2703" s="8">
        <v>0</v>
      </c>
      <c r="I2703" s="17">
        <f t="shared" si="661"/>
        <v>0</v>
      </c>
      <c r="J2703" s="7">
        <f t="shared" si="662"/>
        <v>1</v>
      </c>
      <c r="K2703" s="8">
        <f t="shared" si="662"/>
        <v>0</v>
      </c>
      <c r="L2703" s="9">
        <f t="shared" si="663"/>
        <v>1</v>
      </c>
    </row>
    <row r="2704" spans="1:12" x14ac:dyDescent="0.2">
      <c r="A2704" s="39"/>
      <c r="B2704" s="34"/>
      <c r="C2704" s="39" t="s">
        <v>150</v>
      </c>
      <c r="D2704" s="7">
        <v>1</v>
      </c>
      <c r="E2704" s="8">
        <v>0</v>
      </c>
      <c r="F2704" s="17">
        <f t="shared" si="660"/>
        <v>1</v>
      </c>
      <c r="G2704" s="7">
        <v>0</v>
      </c>
      <c r="H2704" s="8">
        <v>0</v>
      </c>
      <c r="I2704" s="17">
        <f t="shared" si="661"/>
        <v>0</v>
      </c>
      <c r="J2704" s="7">
        <f t="shared" si="662"/>
        <v>1</v>
      </c>
      <c r="K2704" s="8">
        <f t="shared" si="662"/>
        <v>0</v>
      </c>
      <c r="L2704" s="9">
        <f t="shared" si="663"/>
        <v>1</v>
      </c>
    </row>
    <row r="2705" spans="1:12" x14ac:dyDescent="0.2">
      <c r="A2705" s="39"/>
      <c r="B2705" s="34"/>
      <c r="C2705" s="66" t="s">
        <v>2</v>
      </c>
      <c r="D2705" s="21">
        <f t="shared" ref="D2705:L2705" si="664">SUM(D2680:D2704)</f>
        <v>9</v>
      </c>
      <c r="E2705" s="22">
        <f t="shared" si="664"/>
        <v>0</v>
      </c>
      <c r="F2705" s="67">
        <f t="shared" si="664"/>
        <v>9</v>
      </c>
      <c r="G2705" s="21">
        <f t="shared" si="664"/>
        <v>33</v>
      </c>
      <c r="H2705" s="22">
        <f t="shared" si="664"/>
        <v>0</v>
      </c>
      <c r="I2705" s="67">
        <f t="shared" si="664"/>
        <v>33</v>
      </c>
      <c r="J2705" s="21">
        <f t="shared" si="664"/>
        <v>42</v>
      </c>
      <c r="K2705" s="22">
        <f t="shared" si="664"/>
        <v>0</v>
      </c>
      <c r="L2705" s="23">
        <f t="shared" si="664"/>
        <v>42</v>
      </c>
    </row>
    <row r="2706" spans="1:12" x14ac:dyDescent="0.2">
      <c r="A2706" s="65" t="s">
        <v>257</v>
      </c>
      <c r="B2706" s="42"/>
      <c r="C2706" s="41"/>
      <c r="D2706" s="44"/>
      <c r="E2706" s="45"/>
      <c r="F2706" s="47"/>
      <c r="G2706" s="44"/>
      <c r="H2706" s="45"/>
      <c r="I2706" s="47"/>
      <c r="J2706" s="44"/>
      <c r="K2706" s="45"/>
      <c r="L2706" s="46"/>
    </row>
    <row r="2707" spans="1:12" x14ac:dyDescent="0.2">
      <c r="A2707" s="39"/>
      <c r="B2707" s="34"/>
      <c r="C2707" s="39" t="s">
        <v>124</v>
      </c>
      <c r="D2707" s="7">
        <v>8</v>
      </c>
      <c r="E2707" s="8">
        <v>6</v>
      </c>
      <c r="F2707" s="17">
        <f t="shared" ref="F2707:F2722" si="665">D2707+E2707</f>
        <v>14</v>
      </c>
      <c r="G2707" s="7">
        <v>6</v>
      </c>
      <c r="H2707" s="8">
        <v>7</v>
      </c>
      <c r="I2707" s="17">
        <f t="shared" ref="I2707:I2722" si="666">G2707+H2707</f>
        <v>13</v>
      </c>
      <c r="J2707" s="7">
        <f t="shared" ref="J2707:J2722" si="667">D2707+G2707</f>
        <v>14</v>
      </c>
      <c r="K2707" s="8">
        <f t="shared" ref="K2707:K2722" si="668">E2707+H2707</f>
        <v>13</v>
      </c>
      <c r="L2707" s="9">
        <f t="shared" ref="L2707:L2722" si="669">J2707+K2707</f>
        <v>27</v>
      </c>
    </row>
    <row r="2708" spans="1:12" x14ac:dyDescent="0.2">
      <c r="A2708" s="39"/>
      <c r="B2708" s="34"/>
      <c r="C2708" s="39" t="s">
        <v>3</v>
      </c>
      <c r="D2708" s="7">
        <v>0</v>
      </c>
      <c r="E2708" s="8">
        <v>0</v>
      </c>
      <c r="F2708" s="17">
        <f t="shared" si="665"/>
        <v>0</v>
      </c>
      <c r="G2708" s="7">
        <v>3</v>
      </c>
      <c r="H2708" s="8">
        <v>26</v>
      </c>
      <c r="I2708" s="17">
        <f t="shared" si="666"/>
        <v>29</v>
      </c>
      <c r="J2708" s="7">
        <f t="shared" si="667"/>
        <v>3</v>
      </c>
      <c r="K2708" s="8">
        <f t="shared" si="668"/>
        <v>26</v>
      </c>
      <c r="L2708" s="9">
        <f t="shared" si="669"/>
        <v>29</v>
      </c>
    </row>
    <row r="2709" spans="1:12" x14ac:dyDescent="0.2">
      <c r="A2709" s="39"/>
      <c r="B2709" s="34"/>
      <c r="C2709" s="39" t="s">
        <v>125</v>
      </c>
      <c r="D2709" s="7">
        <v>0</v>
      </c>
      <c r="E2709" s="8">
        <v>0</v>
      </c>
      <c r="F2709" s="17">
        <f t="shared" si="665"/>
        <v>0</v>
      </c>
      <c r="G2709" s="7">
        <v>3</v>
      </c>
      <c r="H2709" s="8">
        <v>14</v>
      </c>
      <c r="I2709" s="17">
        <f t="shared" si="666"/>
        <v>17</v>
      </c>
      <c r="J2709" s="7">
        <f t="shared" si="667"/>
        <v>3</v>
      </c>
      <c r="K2709" s="8">
        <f t="shared" si="668"/>
        <v>14</v>
      </c>
      <c r="L2709" s="9">
        <f t="shared" si="669"/>
        <v>17</v>
      </c>
    </row>
    <row r="2710" spans="1:12" x14ac:dyDescent="0.2">
      <c r="A2710" s="39"/>
      <c r="B2710" s="34"/>
      <c r="C2710" s="39" t="s">
        <v>127</v>
      </c>
      <c r="D2710" s="7">
        <v>1</v>
      </c>
      <c r="E2710" s="8">
        <v>0</v>
      </c>
      <c r="F2710" s="17">
        <f t="shared" si="665"/>
        <v>1</v>
      </c>
      <c r="G2710" s="7">
        <v>2</v>
      </c>
      <c r="H2710" s="8">
        <v>0</v>
      </c>
      <c r="I2710" s="17">
        <f t="shared" si="666"/>
        <v>2</v>
      </c>
      <c r="J2710" s="7">
        <f t="shared" si="667"/>
        <v>3</v>
      </c>
      <c r="K2710" s="8">
        <f t="shared" si="668"/>
        <v>0</v>
      </c>
      <c r="L2710" s="9">
        <f t="shared" si="669"/>
        <v>3</v>
      </c>
    </row>
    <row r="2711" spans="1:12" x14ac:dyDescent="0.2">
      <c r="A2711" s="39"/>
      <c r="B2711" s="34"/>
      <c r="C2711" s="39" t="s">
        <v>128</v>
      </c>
      <c r="D2711" s="7">
        <v>0</v>
      </c>
      <c r="E2711" s="8">
        <v>0</v>
      </c>
      <c r="F2711" s="17">
        <f t="shared" si="665"/>
        <v>0</v>
      </c>
      <c r="G2711" s="7">
        <v>18</v>
      </c>
      <c r="H2711" s="8">
        <v>43</v>
      </c>
      <c r="I2711" s="17">
        <f t="shared" si="666"/>
        <v>61</v>
      </c>
      <c r="J2711" s="7">
        <f t="shared" si="667"/>
        <v>18</v>
      </c>
      <c r="K2711" s="8">
        <f t="shared" si="668"/>
        <v>43</v>
      </c>
      <c r="L2711" s="9">
        <f t="shared" si="669"/>
        <v>61</v>
      </c>
    </row>
    <row r="2712" spans="1:12" x14ac:dyDescent="0.2">
      <c r="A2712" s="39"/>
      <c r="B2712" s="34"/>
      <c r="C2712" s="39" t="s">
        <v>135</v>
      </c>
      <c r="D2712" s="7">
        <v>1</v>
      </c>
      <c r="E2712" s="8">
        <v>8</v>
      </c>
      <c r="F2712" s="17">
        <f t="shared" si="665"/>
        <v>9</v>
      </c>
      <c r="G2712" s="7">
        <v>1</v>
      </c>
      <c r="H2712" s="8">
        <v>11</v>
      </c>
      <c r="I2712" s="17">
        <f t="shared" si="666"/>
        <v>12</v>
      </c>
      <c r="J2712" s="7">
        <f t="shared" si="667"/>
        <v>2</v>
      </c>
      <c r="K2712" s="8">
        <f t="shared" si="668"/>
        <v>19</v>
      </c>
      <c r="L2712" s="9">
        <f t="shared" si="669"/>
        <v>21</v>
      </c>
    </row>
    <row r="2713" spans="1:12" x14ac:dyDescent="0.2">
      <c r="A2713" s="39"/>
      <c r="B2713" s="34"/>
      <c r="C2713" s="39" t="s">
        <v>136</v>
      </c>
      <c r="D2713" s="7">
        <v>1</v>
      </c>
      <c r="E2713" s="8">
        <v>5</v>
      </c>
      <c r="F2713" s="17">
        <f t="shared" si="665"/>
        <v>6</v>
      </c>
      <c r="G2713" s="7">
        <v>2</v>
      </c>
      <c r="H2713" s="8">
        <v>0</v>
      </c>
      <c r="I2713" s="17">
        <f t="shared" si="666"/>
        <v>2</v>
      </c>
      <c r="J2713" s="7">
        <f t="shared" si="667"/>
        <v>3</v>
      </c>
      <c r="K2713" s="8">
        <f t="shared" si="668"/>
        <v>5</v>
      </c>
      <c r="L2713" s="9">
        <f t="shared" si="669"/>
        <v>8</v>
      </c>
    </row>
    <row r="2714" spans="1:12" x14ac:dyDescent="0.2">
      <c r="A2714" s="39"/>
      <c r="B2714" s="34"/>
      <c r="C2714" s="39" t="s">
        <v>137</v>
      </c>
      <c r="D2714" s="7">
        <v>2</v>
      </c>
      <c r="E2714" s="8">
        <v>1</v>
      </c>
      <c r="F2714" s="17">
        <f t="shared" si="665"/>
        <v>3</v>
      </c>
      <c r="G2714" s="7">
        <v>1</v>
      </c>
      <c r="H2714" s="8">
        <v>33</v>
      </c>
      <c r="I2714" s="17">
        <f t="shared" si="666"/>
        <v>34</v>
      </c>
      <c r="J2714" s="7">
        <f t="shared" si="667"/>
        <v>3</v>
      </c>
      <c r="K2714" s="8">
        <f t="shared" si="668"/>
        <v>34</v>
      </c>
      <c r="L2714" s="9">
        <f t="shared" si="669"/>
        <v>37</v>
      </c>
    </row>
    <row r="2715" spans="1:12" x14ac:dyDescent="0.2">
      <c r="A2715" s="39"/>
      <c r="B2715" s="34"/>
      <c r="C2715" s="39" t="s">
        <v>138</v>
      </c>
      <c r="D2715" s="7">
        <v>3</v>
      </c>
      <c r="E2715" s="8">
        <v>3</v>
      </c>
      <c r="F2715" s="17">
        <f t="shared" si="665"/>
        <v>6</v>
      </c>
      <c r="G2715" s="7">
        <v>1</v>
      </c>
      <c r="H2715" s="8">
        <v>1</v>
      </c>
      <c r="I2715" s="17">
        <f t="shared" si="666"/>
        <v>2</v>
      </c>
      <c r="J2715" s="7">
        <f t="shared" si="667"/>
        <v>4</v>
      </c>
      <c r="K2715" s="8">
        <f t="shared" si="668"/>
        <v>4</v>
      </c>
      <c r="L2715" s="9">
        <f t="shared" si="669"/>
        <v>8</v>
      </c>
    </row>
    <row r="2716" spans="1:12" x14ac:dyDescent="0.2">
      <c r="A2716" s="39"/>
      <c r="B2716" s="34"/>
      <c r="C2716" s="39" t="s">
        <v>139</v>
      </c>
      <c r="D2716" s="7">
        <v>0</v>
      </c>
      <c r="E2716" s="8">
        <v>8</v>
      </c>
      <c r="F2716" s="17">
        <f t="shared" si="665"/>
        <v>8</v>
      </c>
      <c r="G2716" s="7">
        <v>6</v>
      </c>
      <c r="H2716" s="8">
        <v>9</v>
      </c>
      <c r="I2716" s="17">
        <f t="shared" si="666"/>
        <v>15</v>
      </c>
      <c r="J2716" s="7">
        <f t="shared" si="667"/>
        <v>6</v>
      </c>
      <c r="K2716" s="8">
        <f t="shared" si="668"/>
        <v>17</v>
      </c>
      <c r="L2716" s="9">
        <f t="shared" si="669"/>
        <v>23</v>
      </c>
    </row>
    <row r="2717" spans="1:12" x14ac:dyDescent="0.2">
      <c r="A2717" s="39"/>
      <c r="B2717" s="34"/>
      <c r="C2717" s="39" t="s">
        <v>141</v>
      </c>
      <c r="D2717" s="7">
        <v>0</v>
      </c>
      <c r="E2717" s="8">
        <v>0</v>
      </c>
      <c r="F2717" s="17">
        <f t="shared" si="665"/>
        <v>0</v>
      </c>
      <c r="G2717" s="7">
        <v>1</v>
      </c>
      <c r="H2717" s="8">
        <v>2</v>
      </c>
      <c r="I2717" s="17">
        <f t="shared" si="666"/>
        <v>3</v>
      </c>
      <c r="J2717" s="7">
        <f t="shared" si="667"/>
        <v>1</v>
      </c>
      <c r="K2717" s="8">
        <f t="shared" si="668"/>
        <v>2</v>
      </c>
      <c r="L2717" s="9">
        <f t="shared" si="669"/>
        <v>3</v>
      </c>
    </row>
    <row r="2718" spans="1:12" x14ac:dyDescent="0.2">
      <c r="A2718" s="39"/>
      <c r="B2718" s="34"/>
      <c r="C2718" s="39" t="s">
        <v>144</v>
      </c>
      <c r="D2718" s="7">
        <v>2</v>
      </c>
      <c r="E2718" s="8">
        <v>1</v>
      </c>
      <c r="F2718" s="17">
        <f t="shared" si="665"/>
        <v>3</v>
      </c>
      <c r="G2718" s="7">
        <v>0</v>
      </c>
      <c r="H2718" s="8">
        <v>0</v>
      </c>
      <c r="I2718" s="17">
        <f t="shared" si="666"/>
        <v>0</v>
      </c>
      <c r="J2718" s="7">
        <f t="shared" si="667"/>
        <v>2</v>
      </c>
      <c r="K2718" s="8">
        <f t="shared" si="668"/>
        <v>1</v>
      </c>
      <c r="L2718" s="9">
        <f t="shared" si="669"/>
        <v>3</v>
      </c>
    </row>
    <row r="2719" spans="1:12" x14ac:dyDescent="0.2">
      <c r="A2719" s="39"/>
      <c r="B2719" s="34"/>
      <c r="C2719" s="39" t="s">
        <v>145</v>
      </c>
      <c r="D2719" s="7">
        <v>1</v>
      </c>
      <c r="E2719" s="8">
        <v>0</v>
      </c>
      <c r="F2719" s="17">
        <f t="shared" si="665"/>
        <v>1</v>
      </c>
      <c r="G2719" s="7">
        <v>0</v>
      </c>
      <c r="H2719" s="8">
        <v>0</v>
      </c>
      <c r="I2719" s="17">
        <f t="shared" si="666"/>
        <v>0</v>
      </c>
      <c r="J2719" s="7">
        <f t="shared" si="667"/>
        <v>1</v>
      </c>
      <c r="K2719" s="8">
        <f t="shared" si="668"/>
        <v>0</v>
      </c>
      <c r="L2719" s="9">
        <f t="shared" si="669"/>
        <v>1</v>
      </c>
    </row>
    <row r="2720" spans="1:12" x14ac:dyDescent="0.2">
      <c r="A2720" s="39"/>
      <c r="B2720" s="34"/>
      <c r="C2720" s="39" t="s">
        <v>147</v>
      </c>
      <c r="D2720" s="7">
        <v>1</v>
      </c>
      <c r="E2720" s="8">
        <v>3</v>
      </c>
      <c r="F2720" s="17">
        <f t="shared" si="665"/>
        <v>4</v>
      </c>
      <c r="G2720" s="7">
        <v>0</v>
      </c>
      <c r="H2720" s="8">
        <v>0</v>
      </c>
      <c r="I2720" s="17">
        <f t="shared" si="666"/>
        <v>0</v>
      </c>
      <c r="J2720" s="7">
        <f t="shared" si="667"/>
        <v>1</v>
      </c>
      <c r="K2720" s="8">
        <f t="shared" si="668"/>
        <v>3</v>
      </c>
      <c r="L2720" s="9">
        <f t="shared" si="669"/>
        <v>4</v>
      </c>
    </row>
    <row r="2721" spans="1:12" x14ac:dyDescent="0.2">
      <c r="A2721" s="39"/>
      <c r="B2721" s="34"/>
      <c r="C2721" s="39" t="s">
        <v>149</v>
      </c>
      <c r="D2721" s="7">
        <v>0</v>
      </c>
      <c r="E2721" s="8">
        <v>2</v>
      </c>
      <c r="F2721" s="17">
        <f t="shared" si="665"/>
        <v>2</v>
      </c>
      <c r="G2721" s="7">
        <v>0</v>
      </c>
      <c r="H2721" s="8">
        <v>0</v>
      </c>
      <c r="I2721" s="17">
        <f t="shared" si="666"/>
        <v>0</v>
      </c>
      <c r="J2721" s="7">
        <f t="shared" si="667"/>
        <v>0</v>
      </c>
      <c r="K2721" s="8">
        <f t="shared" si="668"/>
        <v>2</v>
      </c>
      <c r="L2721" s="9">
        <f t="shared" si="669"/>
        <v>2</v>
      </c>
    </row>
    <row r="2722" spans="1:12" x14ac:dyDescent="0.2">
      <c r="A2722" s="39"/>
      <c r="B2722" s="34"/>
      <c r="C2722" s="39" t="s">
        <v>150</v>
      </c>
      <c r="D2722" s="7">
        <v>0</v>
      </c>
      <c r="E2722" s="8">
        <v>0</v>
      </c>
      <c r="F2722" s="17">
        <f t="shared" si="665"/>
        <v>0</v>
      </c>
      <c r="G2722" s="7">
        <v>1</v>
      </c>
      <c r="H2722" s="8">
        <v>0</v>
      </c>
      <c r="I2722" s="17">
        <f t="shared" si="666"/>
        <v>1</v>
      </c>
      <c r="J2722" s="7">
        <f t="shared" si="667"/>
        <v>1</v>
      </c>
      <c r="K2722" s="8">
        <f t="shared" si="668"/>
        <v>0</v>
      </c>
      <c r="L2722" s="9">
        <f t="shared" si="669"/>
        <v>1</v>
      </c>
    </row>
    <row r="2723" spans="1:12" x14ac:dyDescent="0.2">
      <c r="A2723" s="39"/>
      <c r="B2723" s="34"/>
      <c r="C2723" s="66" t="s">
        <v>2</v>
      </c>
      <c r="D2723" s="21">
        <f t="shared" ref="D2723:L2723" si="670">SUM(D2706:D2722)</f>
        <v>20</v>
      </c>
      <c r="E2723" s="22">
        <f t="shared" si="670"/>
        <v>37</v>
      </c>
      <c r="F2723" s="67">
        <f t="shared" si="670"/>
        <v>57</v>
      </c>
      <c r="G2723" s="21">
        <f t="shared" si="670"/>
        <v>45</v>
      </c>
      <c r="H2723" s="22">
        <f t="shared" si="670"/>
        <v>146</v>
      </c>
      <c r="I2723" s="67">
        <f t="shared" si="670"/>
        <v>191</v>
      </c>
      <c r="J2723" s="21">
        <f t="shared" si="670"/>
        <v>65</v>
      </c>
      <c r="K2723" s="22">
        <f t="shared" si="670"/>
        <v>183</v>
      </c>
      <c r="L2723" s="23">
        <f t="shared" si="670"/>
        <v>248</v>
      </c>
    </row>
    <row r="2724" spans="1:12" x14ac:dyDescent="0.2">
      <c r="A2724" s="65" t="s">
        <v>258</v>
      </c>
      <c r="B2724" s="42"/>
      <c r="C2724" s="41"/>
      <c r="D2724" s="44"/>
      <c r="E2724" s="45"/>
      <c r="F2724" s="47"/>
      <c r="G2724" s="44"/>
      <c r="H2724" s="45"/>
      <c r="I2724" s="47"/>
      <c r="J2724" s="44"/>
      <c r="K2724" s="45"/>
      <c r="L2724" s="46"/>
    </row>
    <row r="2725" spans="1:12" x14ac:dyDescent="0.2">
      <c r="A2725" s="39"/>
      <c r="B2725" s="34"/>
      <c r="C2725" s="39" t="s">
        <v>124</v>
      </c>
      <c r="D2725" s="7">
        <v>14</v>
      </c>
      <c r="E2725" s="8">
        <v>0</v>
      </c>
      <c r="F2725" s="17">
        <f t="shared" ref="F2725:F2732" si="671">D2725+E2725</f>
        <v>14</v>
      </c>
      <c r="G2725" s="7">
        <v>12</v>
      </c>
      <c r="H2725" s="8">
        <v>3</v>
      </c>
      <c r="I2725" s="17">
        <f t="shared" ref="I2725:I2732" si="672">G2725+H2725</f>
        <v>15</v>
      </c>
      <c r="J2725" s="7">
        <f t="shared" ref="J2725:K2732" si="673">D2725+G2725</f>
        <v>26</v>
      </c>
      <c r="K2725" s="8">
        <f t="shared" si="673"/>
        <v>3</v>
      </c>
      <c r="L2725" s="9">
        <f t="shared" ref="L2725:L2732" si="674">J2725+K2725</f>
        <v>29</v>
      </c>
    </row>
    <row r="2726" spans="1:12" x14ac:dyDescent="0.2">
      <c r="A2726" s="39"/>
      <c r="B2726" s="34"/>
      <c r="C2726" s="39" t="s">
        <v>3</v>
      </c>
      <c r="D2726" s="7">
        <v>0</v>
      </c>
      <c r="E2726" s="8">
        <v>0</v>
      </c>
      <c r="F2726" s="17">
        <f t="shared" si="671"/>
        <v>0</v>
      </c>
      <c r="G2726" s="7">
        <v>7</v>
      </c>
      <c r="H2726" s="8">
        <v>28</v>
      </c>
      <c r="I2726" s="17">
        <f t="shared" si="672"/>
        <v>35</v>
      </c>
      <c r="J2726" s="7">
        <f t="shared" si="673"/>
        <v>7</v>
      </c>
      <c r="K2726" s="8">
        <f t="shared" si="673"/>
        <v>28</v>
      </c>
      <c r="L2726" s="9">
        <f t="shared" si="674"/>
        <v>35</v>
      </c>
    </row>
    <row r="2727" spans="1:12" x14ac:dyDescent="0.2">
      <c r="A2727" s="39"/>
      <c r="B2727" s="34"/>
      <c r="C2727" s="39" t="s">
        <v>125</v>
      </c>
      <c r="D2727" s="7">
        <v>0</v>
      </c>
      <c r="E2727" s="8">
        <v>0</v>
      </c>
      <c r="F2727" s="17">
        <f t="shared" si="671"/>
        <v>0</v>
      </c>
      <c r="G2727" s="7">
        <v>7</v>
      </c>
      <c r="H2727" s="8">
        <v>13</v>
      </c>
      <c r="I2727" s="17">
        <f t="shared" si="672"/>
        <v>20</v>
      </c>
      <c r="J2727" s="7">
        <f t="shared" si="673"/>
        <v>7</v>
      </c>
      <c r="K2727" s="8">
        <f t="shared" si="673"/>
        <v>13</v>
      </c>
      <c r="L2727" s="9">
        <f t="shared" si="674"/>
        <v>20</v>
      </c>
    </row>
    <row r="2728" spans="1:12" x14ac:dyDescent="0.2">
      <c r="A2728" s="39"/>
      <c r="B2728" s="34"/>
      <c r="C2728" s="39" t="s">
        <v>126</v>
      </c>
      <c r="D2728" s="7">
        <v>0</v>
      </c>
      <c r="E2728" s="8">
        <v>0</v>
      </c>
      <c r="F2728" s="17">
        <f t="shared" si="671"/>
        <v>0</v>
      </c>
      <c r="G2728" s="7">
        <v>1</v>
      </c>
      <c r="H2728" s="8">
        <v>0</v>
      </c>
      <c r="I2728" s="17">
        <f t="shared" si="672"/>
        <v>1</v>
      </c>
      <c r="J2728" s="7">
        <f t="shared" si="673"/>
        <v>1</v>
      </c>
      <c r="K2728" s="8">
        <f t="shared" si="673"/>
        <v>0</v>
      </c>
      <c r="L2728" s="9">
        <f t="shared" si="674"/>
        <v>1</v>
      </c>
    </row>
    <row r="2729" spans="1:12" x14ac:dyDescent="0.2">
      <c r="A2729" s="39"/>
      <c r="B2729" s="34"/>
      <c r="C2729" s="39" t="s">
        <v>127</v>
      </c>
      <c r="D2729" s="7">
        <v>0</v>
      </c>
      <c r="E2729" s="8">
        <v>0</v>
      </c>
      <c r="F2729" s="17">
        <f t="shared" si="671"/>
        <v>0</v>
      </c>
      <c r="G2729" s="7">
        <v>7</v>
      </c>
      <c r="H2729" s="8">
        <v>10</v>
      </c>
      <c r="I2729" s="17">
        <f t="shared" si="672"/>
        <v>17</v>
      </c>
      <c r="J2729" s="7">
        <f t="shared" si="673"/>
        <v>7</v>
      </c>
      <c r="K2729" s="8">
        <f t="shared" si="673"/>
        <v>10</v>
      </c>
      <c r="L2729" s="9">
        <f t="shared" si="674"/>
        <v>17</v>
      </c>
    </row>
    <row r="2730" spans="1:12" x14ac:dyDescent="0.2">
      <c r="A2730" s="39"/>
      <c r="B2730" s="34"/>
      <c r="C2730" s="39" t="s">
        <v>128</v>
      </c>
      <c r="D2730" s="7">
        <v>0</v>
      </c>
      <c r="E2730" s="8">
        <v>0</v>
      </c>
      <c r="F2730" s="17">
        <f t="shared" si="671"/>
        <v>0</v>
      </c>
      <c r="G2730" s="7">
        <v>23</v>
      </c>
      <c r="H2730" s="8">
        <v>44</v>
      </c>
      <c r="I2730" s="17">
        <f t="shared" si="672"/>
        <v>67</v>
      </c>
      <c r="J2730" s="7">
        <f t="shared" si="673"/>
        <v>23</v>
      </c>
      <c r="K2730" s="8">
        <f t="shared" si="673"/>
        <v>44</v>
      </c>
      <c r="L2730" s="9">
        <f t="shared" si="674"/>
        <v>67</v>
      </c>
    </row>
    <row r="2731" spans="1:12" x14ac:dyDescent="0.2">
      <c r="A2731" s="39"/>
      <c r="B2731" s="34"/>
      <c r="C2731" s="39" t="s">
        <v>931</v>
      </c>
      <c r="D2731" s="7">
        <v>0</v>
      </c>
      <c r="E2731" s="8">
        <v>0</v>
      </c>
      <c r="F2731" s="17">
        <f t="shared" si="671"/>
        <v>0</v>
      </c>
      <c r="G2731" s="7">
        <v>3</v>
      </c>
      <c r="H2731" s="8">
        <v>2</v>
      </c>
      <c r="I2731" s="17">
        <f t="shared" si="672"/>
        <v>5</v>
      </c>
      <c r="J2731" s="7">
        <f t="shared" si="673"/>
        <v>3</v>
      </c>
      <c r="K2731" s="8">
        <f t="shared" si="673"/>
        <v>2</v>
      </c>
      <c r="L2731" s="9">
        <f t="shared" si="674"/>
        <v>5</v>
      </c>
    </row>
    <row r="2732" spans="1:12" ht="12" thickBot="1" x14ac:dyDescent="0.25">
      <c r="A2732" s="52"/>
      <c r="B2732" s="68"/>
      <c r="C2732" s="52" t="s">
        <v>135</v>
      </c>
      <c r="D2732" s="24">
        <v>1</v>
      </c>
      <c r="E2732" s="25">
        <v>1</v>
      </c>
      <c r="F2732" s="69">
        <f t="shared" si="671"/>
        <v>2</v>
      </c>
      <c r="G2732" s="24">
        <v>0</v>
      </c>
      <c r="H2732" s="25">
        <v>3</v>
      </c>
      <c r="I2732" s="69">
        <f t="shared" si="672"/>
        <v>3</v>
      </c>
      <c r="J2732" s="24">
        <f t="shared" si="673"/>
        <v>1</v>
      </c>
      <c r="K2732" s="25">
        <f t="shared" si="673"/>
        <v>4</v>
      </c>
      <c r="L2732" s="26">
        <f t="shared" si="674"/>
        <v>5</v>
      </c>
    </row>
    <row r="2738" spans="1:12" ht="12" x14ac:dyDescent="0.2">
      <c r="A2738" s="85" t="s">
        <v>109</v>
      </c>
      <c r="B2738" s="85"/>
      <c r="C2738" s="85"/>
      <c r="D2738" s="85"/>
      <c r="E2738" s="85"/>
      <c r="F2738" s="85"/>
      <c r="G2738" s="85"/>
      <c r="H2738" s="85"/>
      <c r="I2738" s="85"/>
      <c r="J2738" s="85"/>
      <c r="K2738" s="85"/>
      <c r="L2738" s="85"/>
    </row>
    <row r="2739" spans="1:12" x14ac:dyDescent="0.2">
      <c r="A2739" s="86" t="s">
        <v>116</v>
      </c>
      <c r="B2739" s="86"/>
      <c r="C2739" s="86"/>
      <c r="D2739" s="86"/>
      <c r="E2739" s="86"/>
      <c r="F2739" s="86"/>
      <c r="G2739" s="86"/>
      <c r="H2739" s="86"/>
      <c r="I2739" s="86"/>
      <c r="J2739" s="86"/>
      <c r="K2739" s="86"/>
      <c r="L2739" s="86"/>
    </row>
    <row r="2740" spans="1:12" x14ac:dyDescent="0.2">
      <c r="A2740" s="86" t="s">
        <v>1066</v>
      </c>
      <c r="B2740" s="86"/>
      <c r="C2740" s="86"/>
      <c r="D2740" s="86"/>
      <c r="E2740" s="86"/>
      <c r="F2740" s="86"/>
      <c r="G2740" s="86"/>
      <c r="H2740" s="86"/>
      <c r="I2740" s="86"/>
      <c r="J2740" s="86"/>
      <c r="K2740" s="86"/>
      <c r="L2740" s="86"/>
    </row>
    <row r="2741" spans="1:12" ht="12" thickBot="1" x14ac:dyDescent="0.25"/>
    <row r="2742" spans="1:12" x14ac:dyDescent="0.2">
      <c r="A2742" s="113" t="s">
        <v>41</v>
      </c>
      <c r="B2742" s="149"/>
      <c r="C2742" s="151" t="s">
        <v>43</v>
      </c>
      <c r="D2742" s="117" t="s">
        <v>355</v>
      </c>
      <c r="E2742" s="118"/>
      <c r="F2742" s="119"/>
      <c r="G2742" s="117" t="s">
        <v>42</v>
      </c>
      <c r="H2742" s="118"/>
      <c r="I2742" s="119"/>
      <c r="J2742" s="117" t="s">
        <v>2</v>
      </c>
      <c r="K2742" s="118"/>
      <c r="L2742" s="119"/>
    </row>
    <row r="2743" spans="1:12" ht="12" thickBot="1" x14ac:dyDescent="0.25">
      <c r="A2743" s="115"/>
      <c r="B2743" s="150"/>
      <c r="C2743" s="152"/>
      <c r="D2743" s="153"/>
      <c r="E2743" s="154"/>
      <c r="F2743" s="155"/>
      <c r="G2743" s="153"/>
      <c r="H2743" s="154"/>
      <c r="I2743" s="155"/>
      <c r="J2743" s="153"/>
      <c r="K2743" s="154"/>
      <c r="L2743" s="155"/>
    </row>
    <row r="2744" spans="1:12" x14ac:dyDescent="0.2">
      <c r="A2744" s="115"/>
      <c r="B2744" s="150"/>
      <c r="C2744" s="152"/>
      <c r="D2744" s="161" t="s">
        <v>44</v>
      </c>
      <c r="E2744" s="157" t="s">
        <v>45</v>
      </c>
      <c r="F2744" s="159" t="s">
        <v>2</v>
      </c>
      <c r="G2744" s="161" t="s">
        <v>44</v>
      </c>
      <c r="H2744" s="157" t="s">
        <v>45</v>
      </c>
      <c r="I2744" s="159" t="s">
        <v>2</v>
      </c>
      <c r="J2744" s="156" t="s">
        <v>44</v>
      </c>
      <c r="K2744" s="157" t="s">
        <v>45</v>
      </c>
      <c r="L2744" s="159" t="s">
        <v>2</v>
      </c>
    </row>
    <row r="2745" spans="1:12" ht="12" thickBot="1" x14ac:dyDescent="0.25">
      <c r="A2745" s="115"/>
      <c r="B2745" s="150"/>
      <c r="C2745" s="152"/>
      <c r="D2745" s="162"/>
      <c r="E2745" s="158"/>
      <c r="F2745" s="160"/>
      <c r="G2745" s="162"/>
      <c r="H2745" s="158"/>
      <c r="I2745" s="160"/>
      <c r="J2745" s="136"/>
      <c r="K2745" s="158"/>
      <c r="L2745" s="160"/>
    </row>
    <row r="2746" spans="1:12" x14ac:dyDescent="0.2">
      <c r="A2746" s="35"/>
      <c r="B2746" s="36"/>
      <c r="C2746" s="35" t="s">
        <v>136</v>
      </c>
      <c r="D2746" s="3">
        <v>2</v>
      </c>
      <c r="E2746" s="4">
        <v>6</v>
      </c>
      <c r="F2746" s="18">
        <f t="shared" ref="F2746:F2754" si="675">D2746+E2746</f>
        <v>8</v>
      </c>
      <c r="G2746" s="3">
        <v>2</v>
      </c>
      <c r="H2746" s="4">
        <v>1</v>
      </c>
      <c r="I2746" s="18">
        <f t="shared" ref="I2746:I2754" si="676">G2746+H2746</f>
        <v>3</v>
      </c>
      <c r="J2746" s="3">
        <f t="shared" ref="J2746:J2754" si="677">D2746+G2746</f>
        <v>4</v>
      </c>
      <c r="K2746" s="4">
        <f t="shared" ref="K2746:K2754" si="678">E2746+H2746</f>
        <v>7</v>
      </c>
      <c r="L2746" s="5">
        <f t="shared" ref="L2746:L2754" si="679">J2746+K2746</f>
        <v>11</v>
      </c>
    </row>
    <row r="2747" spans="1:12" x14ac:dyDescent="0.2">
      <c r="A2747" s="39"/>
      <c r="B2747" s="34"/>
      <c r="C2747" s="39" t="s">
        <v>137</v>
      </c>
      <c r="D2747" s="7">
        <v>0</v>
      </c>
      <c r="E2747" s="8">
        <v>0</v>
      </c>
      <c r="F2747" s="17">
        <f t="shared" si="675"/>
        <v>0</v>
      </c>
      <c r="G2747" s="7">
        <v>2</v>
      </c>
      <c r="H2747" s="8">
        <v>18</v>
      </c>
      <c r="I2747" s="17">
        <f t="shared" si="676"/>
        <v>20</v>
      </c>
      <c r="J2747" s="7">
        <f t="shared" si="677"/>
        <v>2</v>
      </c>
      <c r="K2747" s="8">
        <f t="shared" si="678"/>
        <v>18</v>
      </c>
      <c r="L2747" s="9">
        <f t="shared" si="679"/>
        <v>20</v>
      </c>
    </row>
    <row r="2748" spans="1:12" x14ac:dyDescent="0.2">
      <c r="A2748" s="39"/>
      <c r="B2748" s="34"/>
      <c r="C2748" s="39" t="s">
        <v>138</v>
      </c>
      <c r="D2748" s="7">
        <v>2</v>
      </c>
      <c r="E2748" s="8">
        <v>0</v>
      </c>
      <c r="F2748" s="17">
        <f t="shared" si="675"/>
        <v>2</v>
      </c>
      <c r="G2748" s="7">
        <v>0</v>
      </c>
      <c r="H2748" s="8">
        <v>0</v>
      </c>
      <c r="I2748" s="17">
        <f t="shared" si="676"/>
        <v>0</v>
      </c>
      <c r="J2748" s="7">
        <f t="shared" si="677"/>
        <v>2</v>
      </c>
      <c r="K2748" s="8">
        <f t="shared" si="678"/>
        <v>0</v>
      </c>
      <c r="L2748" s="9">
        <f t="shared" si="679"/>
        <v>2</v>
      </c>
    </row>
    <row r="2749" spans="1:12" x14ac:dyDescent="0.2">
      <c r="A2749" s="39"/>
      <c r="B2749" s="34"/>
      <c r="C2749" s="39" t="s">
        <v>139</v>
      </c>
      <c r="D2749" s="7">
        <v>0</v>
      </c>
      <c r="E2749" s="8">
        <v>5</v>
      </c>
      <c r="F2749" s="17">
        <f t="shared" si="675"/>
        <v>5</v>
      </c>
      <c r="G2749" s="7">
        <v>10</v>
      </c>
      <c r="H2749" s="8">
        <v>10</v>
      </c>
      <c r="I2749" s="17">
        <f t="shared" si="676"/>
        <v>20</v>
      </c>
      <c r="J2749" s="7">
        <f t="shared" si="677"/>
        <v>10</v>
      </c>
      <c r="K2749" s="8">
        <f t="shared" si="678"/>
        <v>15</v>
      </c>
      <c r="L2749" s="9">
        <f t="shared" si="679"/>
        <v>25</v>
      </c>
    </row>
    <row r="2750" spans="1:12" x14ac:dyDescent="0.2">
      <c r="A2750" s="39"/>
      <c r="B2750" s="34"/>
      <c r="C2750" s="39" t="s">
        <v>141</v>
      </c>
      <c r="D2750" s="7">
        <v>0</v>
      </c>
      <c r="E2750" s="8">
        <v>0</v>
      </c>
      <c r="F2750" s="17">
        <f t="shared" si="675"/>
        <v>0</v>
      </c>
      <c r="G2750" s="7">
        <v>4</v>
      </c>
      <c r="H2750" s="8">
        <v>3</v>
      </c>
      <c r="I2750" s="17">
        <f t="shared" si="676"/>
        <v>7</v>
      </c>
      <c r="J2750" s="7">
        <f t="shared" si="677"/>
        <v>4</v>
      </c>
      <c r="K2750" s="8">
        <f t="shared" si="678"/>
        <v>3</v>
      </c>
      <c r="L2750" s="9">
        <f t="shared" si="679"/>
        <v>7</v>
      </c>
    </row>
    <row r="2751" spans="1:12" x14ac:dyDescent="0.2">
      <c r="A2751" s="39"/>
      <c r="B2751" s="34"/>
      <c r="C2751" s="39" t="s">
        <v>145</v>
      </c>
      <c r="D2751" s="7">
        <v>1</v>
      </c>
      <c r="E2751" s="8">
        <v>0</v>
      </c>
      <c r="F2751" s="17">
        <f t="shared" si="675"/>
        <v>1</v>
      </c>
      <c r="G2751" s="7">
        <v>1</v>
      </c>
      <c r="H2751" s="8">
        <v>0</v>
      </c>
      <c r="I2751" s="17">
        <f t="shared" si="676"/>
        <v>1</v>
      </c>
      <c r="J2751" s="7">
        <f t="shared" si="677"/>
        <v>2</v>
      </c>
      <c r="K2751" s="8">
        <f t="shared" si="678"/>
        <v>0</v>
      </c>
      <c r="L2751" s="9">
        <f t="shared" si="679"/>
        <v>2</v>
      </c>
    </row>
    <row r="2752" spans="1:12" x14ac:dyDescent="0.2">
      <c r="A2752" s="39"/>
      <c r="B2752" s="34"/>
      <c r="C2752" s="39" t="s">
        <v>147</v>
      </c>
      <c r="D2752" s="7">
        <v>1</v>
      </c>
      <c r="E2752" s="8">
        <v>0</v>
      </c>
      <c r="F2752" s="17">
        <f t="shared" si="675"/>
        <v>1</v>
      </c>
      <c r="G2752" s="7">
        <v>0</v>
      </c>
      <c r="H2752" s="8">
        <v>0</v>
      </c>
      <c r="I2752" s="17">
        <f t="shared" si="676"/>
        <v>0</v>
      </c>
      <c r="J2752" s="7">
        <f t="shared" si="677"/>
        <v>1</v>
      </c>
      <c r="K2752" s="8">
        <f t="shared" si="678"/>
        <v>0</v>
      </c>
      <c r="L2752" s="9">
        <f t="shared" si="679"/>
        <v>1</v>
      </c>
    </row>
    <row r="2753" spans="1:12" x14ac:dyDescent="0.2">
      <c r="A2753" s="39"/>
      <c r="B2753" s="34"/>
      <c r="C2753" s="39" t="s">
        <v>149</v>
      </c>
      <c r="D2753" s="7">
        <v>0</v>
      </c>
      <c r="E2753" s="8">
        <v>0</v>
      </c>
      <c r="F2753" s="17">
        <f t="shared" si="675"/>
        <v>0</v>
      </c>
      <c r="G2753" s="7">
        <v>1</v>
      </c>
      <c r="H2753" s="8">
        <v>0</v>
      </c>
      <c r="I2753" s="17">
        <f t="shared" si="676"/>
        <v>1</v>
      </c>
      <c r="J2753" s="7">
        <f t="shared" si="677"/>
        <v>1</v>
      </c>
      <c r="K2753" s="8">
        <f t="shared" si="678"/>
        <v>0</v>
      </c>
      <c r="L2753" s="9">
        <f t="shared" si="679"/>
        <v>1</v>
      </c>
    </row>
    <row r="2754" spans="1:12" x14ac:dyDescent="0.2">
      <c r="A2754" s="39"/>
      <c r="B2754" s="34"/>
      <c r="C2754" s="39" t="s">
        <v>934</v>
      </c>
      <c r="D2754" s="7">
        <v>0</v>
      </c>
      <c r="E2754" s="8">
        <v>0</v>
      </c>
      <c r="F2754" s="17">
        <f t="shared" si="675"/>
        <v>0</v>
      </c>
      <c r="G2754" s="7">
        <v>1</v>
      </c>
      <c r="H2754" s="8">
        <v>1</v>
      </c>
      <c r="I2754" s="17">
        <f t="shared" si="676"/>
        <v>2</v>
      </c>
      <c r="J2754" s="7">
        <f t="shared" si="677"/>
        <v>1</v>
      </c>
      <c r="K2754" s="8">
        <f t="shared" si="678"/>
        <v>1</v>
      </c>
      <c r="L2754" s="9">
        <f t="shared" si="679"/>
        <v>2</v>
      </c>
    </row>
    <row r="2755" spans="1:12" x14ac:dyDescent="0.2">
      <c r="A2755" s="39"/>
      <c r="B2755" s="34"/>
      <c r="C2755" s="66" t="s">
        <v>2</v>
      </c>
      <c r="D2755" s="21">
        <f t="shared" ref="D2755:L2755" si="680">SUM(D2724:D2754)</f>
        <v>21</v>
      </c>
      <c r="E2755" s="22">
        <f t="shared" si="680"/>
        <v>12</v>
      </c>
      <c r="F2755" s="67">
        <f t="shared" si="680"/>
        <v>33</v>
      </c>
      <c r="G2755" s="21">
        <f t="shared" si="680"/>
        <v>81</v>
      </c>
      <c r="H2755" s="22">
        <f t="shared" si="680"/>
        <v>136</v>
      </c>
      <c r="I2755" s="67">
        <f t="shared" si="680"/>
        <v>217</v>
      </c>
      <c r="J2755" s="21">
        <f t="shared" si="680"/>
        <v>102</v>
      </c>
      <c r="K2755" s="22">
        <f t="shared" si="680"/>
        <v>148</v>
      </c>
      <c r="L2755" s="23">
        <f t="shared" si="680"/>
        <v>250</v>
      </c>
    </row>
    <row r="2756" spans="1:12" x14ac:dyDescent="0.2">
      <c r="A2756" s="65" t="s">
        <v>259</v>
      </c>
      <c r="B2756" s="42"/>
      <c r="C2756" s="41"/>
      <c r="D2756" s="44"/>
      <c r="E2756" s="45"/>
      <c r="F2756" s="47"/>
      <c r="G2756" s="44"/>
      <c r="H2756" s="45"/>
      <c r="I2756" s="47"/>
      <c r="J2756" s="44"/>
      <c r="K2756" s="45"/>
      <c r="L2756" s="46"/>
    </row>
    <row r="2757" spans="1:12" x14ac:dyDescent="0.2">
      <c r="A2757" s="39"/>
      <c r="B2757" s="34"/>
      <c r="C2757" s="39" t="s">
        <v>124</v>
      </c>
      <c r="D2757" s="7">
        <v>15</v>
      </c>
      <c r="E2757" s="8">
        <v>11</v>
      </c>
      <c r="F2757" s="17">
        <f t="shared" ref="F2757:F2780" si="681">D2757+E2757</f>
        <v>26</v>
      </c>
      <c r="G2757" s="7">
        <v>23</v>
      </c>
      <c r="H2757" s="8">
        <v>7</v>
      </c>
      <c r="I2757" s="17">
        <f t="shared" ref="I2757:I2780" si="682">G2757+H2757</f>
        <v>30</v>
      </c>
      <c r="J2757" s="7">
        <f t="shared" ref="J2757:J2780" si="683">D2757+G2757</f>
        <v>38</v>
      </c>
      <c r="K2757" s="8">
        <f t="shared" ref="K2757:K2780" si="684">E2757+H2757</f>
        <v>18</v>
      </c>
      <c r="L2757" s="9">
        <f t="shared" ref="L2757:L2780" si="685">J2757+K2757</f>
        <v>56</v>
      </c>
    </row>
    <row r="2758" spans="1:12" x14ac:dyDescent="0.2">
      <c r="A2758" s="39"/>
      <c r="B2758" s="34"/>
      <c r="C2758" s="39" t="s">
        <v>3</v>
      </c>
      <c r="D2758" s="7">
        <v>0</v>
      </c>
      <c r="E2758" s="8">
        <v>0</v>
      </c>
      <c r="F2758" s="17">
        <f t="shared" si="681"/>
        <v>0</v>
      </c>
      <c r="G2758" s="7">
        <v>12</v>
      </c>
      <c r="H2758" s="8">
        <v>35</v>
      </c>
      <c r="I2758" s="17">
        <f t="shared" si="682"/>
        <v>47</v>
      </c>
      <c r="J2758" s="7">
        <f t="shared" si="683"/>
        <v>12</v>
      </c>
      <c r="K2758" s="8">
        <f t="shared" si="684"/>
        <v>35</v>
      </c>
      <c r="L2758" s="9">
        <f t="shared" si="685"/>
        <v>47</v>
      </c>
    </row>
    <row r="2759" spans="1:12" x14ac:dyDescent="0.2">
      <c r="A2759" s="39"/>
      <c r="B2759" s="34"/>
      <c r="C2759" s="39" t="s">
        <v>125</v>
      </c>
      <c r="D2759" s="7">
        <v>0</v>
      </c>
      <c r="E2759" s="8">
        <v>0</v>
      </c>
      <c r="F2759" s="17">
        <f t="shared" si="681"/>
        <v>0</v>
      </c>
      <c r="G2759" s="7">
        <v>1</v>
      </c>
      <c r="H2759" s="8">
        <v>3</v>
      </c>
      <c r="I2759" s="17">
        <f t="shared" si="682"/>
        <v>4</v>
      </c>
      <c r="J2759" s="7">
        <f t="shared" si="683"/>
        <v>1</v>
      </c>
      <c r="K2759" s="8">
        <f t="shared" si="684"/>
        <v>3</v>
      </c>
      <c r="L2759" s="9">
        <f t="shared" si="685"/>
        <v>4</v>
      </c>
    </row>
    <row r="2760" spans="1:12" x14ac:dyDescent="0.2">
      <c r="A2760" s="39"/>
      <c r="B2760" s="34"/>
      <c r="C2760" s="39" t="s">
        <v>126</v>
      </c>
      <c r="D2760" s="7">
        <v>0</v>
      </c>
      <c r="E2760" s="8">
        <v>0</v>
      </c>
      <c r="F2760" s="17">
        <f t="shared" si="681"/>
        <v>0</v>
      </c>
      <c r="G2760" s="7">
        <v>5</v>
      </c>
      <c r="H2760" s="8">
        <v>1</v>
      </c>
      <c r="I2760" s="17">
        <f t="shared" si="682"/>
        <v>6</v>
      </c>
      <c r="J2760" s="7">
        <f t="shared" si="683"/>
        <v>5</v>
      </c>
      <c r="K2760" s="8">
        <f t="shared" si="684"/>
        <v>1</v>
      </c>
      <c r="L2760" s="9">
        <f t="shared" si="685"/>
        <v>6</v>
      </c>
    </row>
    <row r="2761" spans="1:12" x14ac:dyDescent="0.2">
      <c r="A2761" s="39"/>
      <c r="B2761" s="34"/>
      <c r="C2761" s="39" t="s">
        <v>127</v>
      </c>
      <c r="D2761" s="7">
        <v>1</v>
      </c>
      <c r="E2761" s="8">
        <v>0</v>
      </c>
      <c r="F2761" s="17">
        <f t="shared" si="681"/>
        <v>1</v>
      </c>
      <c r="G2761" s="7">
        <v>11</v>
      </c>
      <c r="H2761" s="8">
        <v>34</v>
      </c>
      <c r="I2761" s="17">
        <f t="shared" si="682"/>
        <v>45</v>
      </c>
      <c r="J2761" s="7">
        <f t="shared" si="683"/>
        <v>12</v>
      </c>
      <c r="K2761" s="8">
        <f t="shared" si="684"/>
        <v>34</v>
      </c>
      <c r="L2761" s="9">
        <f t="shared" si="685"/>
        <v>46</v>
      </c>
    </row>
    <row r="2762" spans="1:12" x14ac:dyDescent="0.2">
      <c r="A2762" s="39"/>
      <c r="B2762" s="34"/>
      <c r="C2762" s="39" t="s">
        <v>128</v>
      </c>
      <c r="D2762" s="7">
        <v>0</v>
      </c>
      <c r="E2762" s="8">
        <v>0</v>
      </c>
      <c r="F2762" s="17">
        <f t="shared" si="681"/>
        <v>0</v>
      </c>
      <c r="G2762" s="7">
        <v>6</v>
      </c>
      <c r="H2762" s="8">
        <v>14</v>
      </c>
      <c r="I2762" s="17">
        <f t="shared" si="682"/>
        <v>20</v>
      </c>
      <c r="J2762" s="7">
        <f t="shared" si="683"/>
        <v>6</v>
      </c>
      <c r="K2762" s="8">
        <f t="shared" si="684"/>
        <v>14</v>
      </c>
      <c r="L2762" s="9">
        <f t="shared" si="685"/>
        <v>20</v>
      </c>
    </row>
    <row r="2763" spans="1:12" x14ac:dyDescent="0.2">
      <c r="A2763" s="39"/>
      <c r="B2763" s="34"/>
      <c r="C2763" s="39" t="s">
        <v>931</v>
      </c>
      <c r="D2763" s="7">
        <v>0</v>
      </c>
      <c r="E2763" s="8">
        <v>0</v>
      </c>
      <c r="F2763" s="17">
        <f t="shared" si="681"/>
        <v>0</v>
      </c>
      <c r="G2763" s="7">
        <v>1</v>
      </c>
      <c r="H2763" s="8">
        <v>0</v>
      </c>
      <c r="I2763" s="17">
        <f t="shared" si="682"/>
        <v>1</v>
      </c>
      <c r="J2763" s="7">
        <f t="shared" si="683"/>
        <v>1</v>
      </c>
      <c r="K2763" s="8">
        <f t="shared" si="684"/>
        <v>0</v>
      </c>
      <c r="L2763" s="9">
        <f t="shared" si="685"/>
        <v>1</v>
      </c>
    </row>
    <row r="2764" spans="1:12" x14ac:dyDescent="0.2">
      <c r="A2764" s="39"/>
      <c r="B2764" s="34"/>
      <c r="C2764" s="39" t="s">
        <v>130</v>
      </c>
      <c r="D2764" s="7">
        <v>1</v>
      </c>
      <c r="E2764" s="8">
        <v>0</v>
      </c>
      <c r="F2764" s="17">
        <f t="shared" si="681"/>
        <v>1</v>
      </c>
      <c r="G2764" s="7">
        <v>0</v>
      </c>
      <c r="H2764" s="8">
        <v>0</v>
      </c>
      <c r="I2764" s="17">
        <f t="shared" si="682"/>
        <v>0</v>
      </c>
      <c r="J2764" s="7">
        <f t="shared" si="683"/>
        <v>1</v>
      </c>
      <c r="K2764" s="8">
        <f t="shared" si="684"/>
        <v>0</v>
      </c>
      <c r="L2764" s="9">
        <f t="shared" si="685"/>
        <v>1</v>
      </c>
    </row>
    <row r="2765" spans="1:12" x14ac:dyDescent="0.2">
      <c r="A2765" s="39"/>
      <c r="B2765" s="34"/>
      <c r="C2765" s="39" t="s">
        <v>131</v>
      </c>
      <c r="D2765" s="7">
        <v>2</v>
      </c>
      <c r="E2765" s="8">
        <v>0</v>
      </c>
      <c r="F2765" s="17">
        <f t="shared" si="681"/>
        <v>2</v>
      </c>
      <c r="G2765" s="7">
        <v>1</v>
      </c>
      <c r="H2765" s="8">
        <v>0</v>
      </c>
      <c r="I2765" s="17">
        <f t="shared" si="682"/>
        <v>1</v>
      </c>
      <c r="J2765" s="7">
        <f t="shared" si="683"/>
        <v>3</v>
      </c>
      <c r="K2765" s="8">
        <f t="shared" si="684"/>
        <v>0</v>
      </c>
      <c r="L2765" s="9">
        <f t="shared" si="685"/>
        <v>3</v>
      </c>
    </row>
    <row r="2766" spans="1:12" x14ac:dyDescent="0.2">
      <c r="A2766" s="39"/>
      <c r="B2766" s="34"/>
      <c r="C2766" s="39" t="s">
        <v>692</v>
      </c>
      <c r="D2766" s="7">
        <v>0</v>
      </c>
      <c r="E2766" s="8">
        <v>0</v>
      </c>
      <c r="F2766" s="17">
        <f t="shared" si="681"/>
        <v>0</v>
      </c>
      <c r="G2766" s="7">
        <v>1</v>
      </c>
      <c r="H2766" s="8">
        <v>0</v>
      </c>
      <c r="I2766" s="17">
        <f t="shared" si="682"/>
        <v>1</v>
      </c>
      <c r="J2766" s="7">
        <f t="shared" si="683"/>
        <v>1</v>
      </c>
      <c r="K2766" s="8">
        <f t="shared" si="684"/>
        <v>0</v>
      </c>
      <c r="L2766" s="9">
        <f t="shared" si="685"/>
        <v>1</v>
      </c>
    </row>
    <row r="2767" spans="1:12" x14ac:dyDescent="0.2">
      <c r="A2767" s="39"/>
      <c r="B2767" s="34"/>
      <c r="C2767" s="39" t="s">
        <v>134</v>
      </c>
      <c r="D2767" s="7">
        <v>0</v>
      </c>
      <c r="E2767" s="8">
        <v>0</v>
      </c>
      <c r="F2767" s="17">
        <f t="shared" si="681"/>
        <v>0</v>
      </c>
      <c r="G2767" s="7">
        <v>1</v>
      </c>
      <c r="H2767" s="8">
        <v>6</v>
      </c>
      <c r="I2767" s="17">
        <f t="shared" si="682"/>
        <v>7</v>
      </c>
      <c r="J2767" s="7">
        <f t="shared" si="683"/>
        <v>1</v>
      </c>
      <c r="K2767" s="8">
        <f t="shared" si="684"/>
        <v>6</v>
      </c>
      <c r="L2767" s="9">
        <f t="shared" si="685"/>
        <v>7</v>
      </c>
    </row>
    <row r="2768" spans="1:12" x14ac:dyDescent="0.2">
      <c r="A2768" s="39"/>
      <c r="B2768" s="34"/>
      <c r="C2768" s="39" t="s">
        <v>135</v>
      </c>
      <c r="D2768" s="7">
        <v>1</v>
      </c>
      <c r="E2768" s="8">
        <v>1</v>
      </c>
      <c r="F2768" s="17">
        <f t="shared" si="681"/>
        <v>2</v>
      </c>
      <c r="G2768" s="7">
        <v>2</v>
      </c>
      <c r="H2768" s="8">
        <v>0</v>
      </c>
      <c r="I2768" s="17">
        <f t="shared" si="682"/>
        <v>2</v>
      </c>
      <c r="J2768" s="7">
        <f t="shared" si="683"/>
        <v>3</v>
      </c>
      <c r="K2768" s="8">
        <f t="shared" si="684"/>
        <v>1</v>
      </c>
      <c r="L2768" s="9">
        <f t="shared" si="685"/>
        <v>4</v>
      </c>
    </row>
    <row r="2769" spans="1:12" x14ac:dyDescent="0.2">
      <c r="A2769" s="39"/>
      <c r="B2769" s="34"/>
      <c r="C2769" s="39" t="s">
        <v>136</v>
      </c>
      <c r="D2769" s="7">
        <v>2</v>
      </c>
      <c r="E2769" s="8">
        <v>0</v>
      </c>
      <c r="F2769" s="17">
        <f t="shared" si="681"/>
        <v>2</v>
      </c>
      <c r="G2769" s="7">
        <v>0</v>
      </c>
      <c r="H2769" s="8">
        <v>0</v>
      </c>
      <c r="I2769" s="17">
        <f t="shared" si="682"/>
        <v>0</v>
      </c>
      <c r="J2769" s="7">
        <f t="shared" si="683"/>
        <v>2</v>
      </c>
      <c r="K2769" s="8">
        <f t="shared" si="684"/>
        <v>0</v>
      </c>
      <c r="L2769" s="9">
        <f t="shared" si="685"/>
        <v>2</v>
      </c>
    </row>
    <row r="2770" spans="1:12" x14ac:dyDescent="0.2">
      <c r="A2770" s="39"/>
      <c r="B2770" s="34"/>
      <c r="C2770" s="39" t="s">
        <v>137</v>
      </c>
      <c r="D2770" s="7">
        <v>0</v>
      </c>
      <c r="E2770" s="8">
        <v>0</v>
      </c>
      <c r="F2770" s="17">
        <f t="shared" si="681"/>
        <v>0</v>
      </c>
      <c r="G2770" s="7">
        <v>2</v>
      </c>
      <c r="H2770" s="8">
        <v>6</v>
      </c>
      <c r="I2770" s="17">
        <f t="shared" si="682"/>
        <v>8</v>
      </c>
      <c r="J2770" s="7">
        <f t="shared" si="683"/>
        <v>2</v>
      </c>
      <c r="K2770" s="8">
        <f t="shared" si="684"/>
        <v>6</v>
      </c>
      <c r="L2770" s="9">
        <f t="shared" si="685"/>
        <v>8</v>
      </c>
    </row>
    <row r="2771" spans="1:12" x14ac:dyDescent="0.2">
      <c r="A2771" s="39"/>
      <c r="B2771" s="34"/>
      <c r="C2771" s="39" t="s">
        <v>138</v>
      </c>
      <c r="D2771" s="7">
        <v>3</v>
      </c>
      <c r="E2771" s="8">
        <v>1</v>
      </c>
      <c r="F2771" s="17">
        <f t="shared" si="681"/>
        <v>4</v>
      </c>
      <c r="G2771" s="7">
        <v>2</v>
      </c>
      <c r="H2771" s="8">
        <v>0</v>
      </c>
      <c r="I2771" s="17">
        <f t="shared" si="682"/>
        <v>2</v>
      </c>
      <c r="J2771" s="7">
        <f t="shared" si="683"/>
        <v>5</v>
      </c>
      <c r="K2771" s="8">
        <f t="shared" si="684"/>
        <v>1</v>
      </c>
      <c r="L2771" s="9">
        <f t="shared" si="685"/>
        <v>6</v>
      </c>
    </row>
    <row r="2772" spans="1:12" x14ac:dyDescent="0.2">
      <c r="A2772" s="39"/>
      <c r="B2772" s="34"/>
      <c r="C2772" s="39" t="s">
        <v>139</v>
      </c>
      <c r="D2772" s="7">
        <v>2</v>
      </c>
      <c r="E2772" s="8">
        <v>17</v>
      </c>
      <c r="F2772" s="17">
        <f t="shared" si="681"/>
        <v>19</v>
      </c>
      <c r="G2772" s="7">
        <v>6</v>
      </c>
      <c r="H2772" s="8">
        <v>146</v>
      </c>
      <c r="I2772" s="17">
        <f t="shared" si="682"/>
        <v>152</v>
      </c>
      <c r="J2772" s="7">
        <f t="shared" si="683"/>
        <v>8</v>
      </c>
      <c r="K2772" s="8">
        <f t="shared" si="684"/>
        <v>163</v>
      </c>
      <c r="L2772" s="9">
        <f t="shared" si="685"/>
        <v>171</v>
      </c>
    </row>
    <row r="2773" spans="1:12" x14ac:dyDescent="0.2">
      <c r="A2773" s="39"/>
      <c r="B2773" s="34"/>
      <c r="C2773" s="39" t="s">
        <v>141</v>
      </c>
      <c r="D2773" s="7">
        <v>0</v>
      </c>
      <c r="E2773" s="8">
        <v>0</v>
      </c>
      <c r="F2773" s="17">
        <f t="shared" si="681"/>
        <v>0</v>
      </c>
      <c r="G2773" s="7">
        <v>2</v>
      </c>
      <c r="H2773" s="8">
        <v>0</v>
      </c>
      <c r="I2773" s="17">
        <f t="shared" si="682"/>
        <v>2</v>
      </c>
      <c r="J2773" s="7">
        <f t="shared" si="683"/>
        <v>2</v>
      </c>
      <c r="K2773" s="8">
        <f t="shared" si="684"/>
        <v>0</v>
      </c>
      <c r="L2773" s="9">
        <f t="shared" si="685"/>
        <v>2</v>
      </c>
    </row>
    <row r="2774" spans="1:12" x14ac:dyDescent="0.2">
      <c r="A2774" s="39"/>
      <c r="B2774" s="34"/>
      <c r="C2774" s="39" t="s">
        <v>142</v>
      </c>
      <c r="D2774" s="7">
        <v>2</v>
      </c>
      <c r="E2774" s="8">
        <v>0</v>
      </c>
      <c r="F2774" s="17">
        <f t="shared" si="681"/>
        <v>2</v>
      </c>
      <c r="G2774" s="7">
        <v>0</v>
      </c>
      <c r="H2774" s="8">
        <v>0</v>
      </c>
      <c r="I2774" s="17">
        <f t="shared" si="682"/>
        <v>0</v>
      </c>
      <c r="J2774" s="7">
        <f t="shared" si="683"/>
        <v>2</v>
      </c>
      <c r="K2774" s="8">
        <f t="shared" si="684"/>
        <v>0</v>
      </c>
      <c r="L2774" s="9">
        <f t="shared" si="685"/>
        <v>2</v>
      </c>
    </row>
    <row r="2775" spans="1:12" x14ac:dyDescent="0.2">
      <c r="A2775" s="39"/>
      <c r="B2775" s="34"/>
      <c r="C2775" s="39" t="s">
        <v>144</v>
      </c>
      <c r="D2775" s="7">
        <v>4</v>
      </c>
      <c r="E2775" s="8">
        <v>0</v>
      </c>
      <c r="F2775" s="17">
        <f t="shared" si="681"/>
        <v>4</v>
      </c>
      <c r="G2775" s="7">
        <v>0</v>
      </c>
      <c r="H2775" s="8">
        <v>0</v>
      </c>
      <c r="I2775" s="17">
        <f t="shared" si="682"/>
        <v>0</v>
      </c>
      <c r="J2775" s="7">
        <f t="shared" si="683"/>
        <v>4</v>
      </c>
      <c r="K2775" s="8">
        <f t="shared" si="684"/>
        <v>0</v>
      </c>
      <c r="L2775" s="9">
        <f t="shared" si="685"/>
        <v>4</v>
      </c>
    </row>
    <row r="2776" spans="1:12" x14ac:dyDescent="0.2">
      <c r="A2776" s="39"/>
      <c r="B2776" s="34"/>
      <c r="C2776" s="39" t="s">
        <v>146</v>
      </c>
      <c r="D2776" s="7">
        <v>1</v>
      </c>
      <c r="E2776" s="8">
        <v>0</v>
      </c>
      <c r="F2776" s="17">
        <f t="shared" si="681"/>
        <v>1</v>
      </c>
      <c r="G2776" s="7">
        <v>0</v>
      </c>
      <c r="H2776" s="8">
        <v>0</v>
      </c>
      <c r="I2776" s="17">
        <f t="shared" si="682"/>
        <v>0</v>
      </c>
      <c r="J2776" s="7">
        <f t="shared" si="683"/>
        <v>1</v>
      </c>
      <c r="K2776" s="8">
        <f t="shared" si="684"/>
        <v>0</v>
      </c>
      <c r="L2776" s="9">
        <f t="shared" si="685"/>
        <v>1</v>
      </c>
    </row>
    <row r="2777" spans="1:12" x14ac:dyDescent="0.2">
      <c r="A2777" s="39"/>
      <c r="B2777" s="34"/>
      <c r="C2777" s="39" t="s">
        <v>147</v>
      </c>
      <c r="D2777" s="7">
        <v>2</v>
      </c>
      <c r="E2777" s="8">
        <v>0</v>
      </c>
      <c r="F2777" s="17">
        <f t="shared" si="681"/>
        <v>2</v>
      </c>
      <c r="G2777" s="7">
        <v>0</v>
      </c>
      <c r="H2777" s="8">
        <v>0</v>
      </c>
      <c r="I2777" s="17">
        <f t="shared" si="682"/>
        <v>0</v>
      </c>
      <c r="J2777" s="7">
        <f t="shared" si="683"/>
        <v>2</v>
      </c>
      <c r="K2777" s="8">
        <f t="shared" si="684"/>
        <v>0</v>
      </c>
      <c r="L2777" s="9">
        <f t="shared" si="685"/>
        <v>2</v>
      </c>
    </row>
    <row r="2778" spans="1:12" x14ac:dyDescent="0.2">
      <c r="A2778" s="39"/>
      <c r="B2778" s="34"/>
      <c r="C2778" s="39" t="s">
        <v>148</v>
      </c>
      <c r="D2778" s="7">
        <v>1</v>
      </c>
      <c r="E2778" s="8">
        <v>0</v>
      </c>
      <c r="F2778" s="17">
        <f t="shared" si="681"/>
        <v>1</v>
      </c>
      <c r="G2778" s="7">
        <v>0</v>
      </c>
      <c r="H2778" s="8">
        <v>0</v>
      </c>
      <c r="I2778" s="17">
        <f t="shared" si="682"/>
        <v>0</v>
      </c>
      <c r="J2778" s="7">
        <f t="shared" si="683"/>
        <v>1</v>
      </c>
      <c r="K2778" s="8">
        <f t="shared" si="684"/>
        <v>0</v>
      </c>
      <c r="L2778" s="9">
        <f t="shared" si="685"/>
        <v>1</v>
      </c>
    </row>
    <row r="2779" spans="1:12" x14ac:dyDescent="0.2">
      <c r="A2779" s="39"/>
      <c r="B2779" s="34"/>
      <c r="C2779" s="39" t="s">
        <v>149</v>
      </c>
      <c r="D2779" s="7">
        <v>0</v>
      </c>
      <c r="E2779" s="8">
        <v>1</v>
      </c>
      <c r="F2779" s="17">
        <f t="shared" si="681"/>
        <v>1</v>
      </c>
      <c r="G2779" s="7">
        <v>0</v>
      </c>
      <c r="H2779" s="8">
        <v>0</v>
      </c>
      <c r="I2779" s="17">
        <f t="shared" si="682"/>
        <v>0</v>
      </c>
      <c r="J2779" s="7">
        <f t="shared" si="683"/>
        <v>0</v>
      </c>
      <c r="K2779" s="8">
        <f t="shared" si="684"/>
        <v>1</v>
      </c>
      <c r="L2779" s="9">
        <f t="shared" si="685"/>
        <v>1</v>
      </c>
    </row>
    <row r="2780" spans="1:12" ht="12" thickBot="1" x14ac:dyDescent="0.25">
      <c r="A2780" s="52"/>
      <c r="B2780" s="68"/>
      <c r="C2780" s="52" t="s">
        <v>150</v>
      </c>
      <c r="D2780" s="24">
        <v>8</v>
      </c>
      <c r="E2780" s="25">
        <v>5</v>
      </c>
      <c r="F2780" s="69">
        <f t="shared" si="681"/>
        <v>13</v>
      </c>
      <c r="G2780" s="24">
        <v>1</v>
      </c>
      <c r="H2780" s="25">
        <v>2</v>
      </c>
      <c r="I2780" s="69">
        <f t="shared" si="682"/>
        <v>3</v>
      </c>
      <c r="J2780" s="24">
        <f t="shared" si="683"/>
        <v>9</v>
      </c>
      <c r="K2780" s="25">
        <f t="shared" si="684"/>
        <v>7</v>
      </c>
      <c r="L2780" s="26">
        <f t="shared" si="685"/>
        <v>16</v>
      </c>
    </row>
    <row r="2786" spans="1:12" ht="12" x14ac:dyDescent="0.2">
      <c r="A2786" s="85" t="s">
        <v>109</v>
      </c>
      <c r="B2786" s="85"/>
      <c r="C2786" s="85"/>
      <c r="D2786" s="85"/>
      <c r="E2786" s="85"/>
      <c r="F2786" s="85"/>
      <c r="G2786" s="85"/>
      <c r="H2786" s="85"/>
      <c r="I2786" s="85"/>
      <c r="J2786" s="85"/>
      <c r="K2786" s="85"/>
      <c r="L2786" s="85"/>
    </row>
    <row r="2787" spans="1:12" x14ac:dyDescent="0.2">
      <c r="A2787" s="86" t="s">
        <v>116</v>
      </c>
      <c r="B2787" s="86"/>
      <c r="C2787" s="86"/>
      <c r="D2787" s="86"/>
      <c r="E2787" s="86"/>
      <c r="F2787" s="86"/>
      <c r="G2787" s="86"/>
      <c r="H2787" s="86"/>
      <c r="I2787" s="86"/>
      <c r="J2787" s="86"/>
      <c r="K2787" s="86"/>
      <c r="L2787" s="86"/>
    </row>
    <row r="2788" spans="1:12" x14ac:dyDescent="0.2">
      <c r="A2788" s="86" t="s">
        <v>1066</v>
      </c>
      <c r="B2788" s="86"/>
      <c r="C2788" s="86"/>
      <c r="D2788" s="86"/>
      <c r="E2788" s="86"/>
      <c r="F2788" s="86"/>
      <c r="G2788" s="86"/>
      <c r="H2788" s="86"/>
      <c r="I2788" s="86"/>
      <c r="J2788" s="86"/>
      <c r="K2788" s="86"/>
      <c r="L2788" s="86"/>
    </row>
    <row r="2789" spans="1:12" ht="12" thickBot="1" x14ac:dyDescent="0.25"/>
    <row r="2790" spans="1:12" x14ac:dyDescent="0.2">
      <c r="A2790" s="113" t="s">
        <v>41</v>
      </c>
      <c r="B2790" s="149"/>
      <c r="C2790" s="151" t="s">
        <v>43</v>
      </c>
      <c r="D2790" s="117" t="s">
        <v>355</v>
      </c>
      <c r="E2790" s="118"/>
      <c r="F2790" s="119"/>
      <c r="G2790" s="117" t="s">
        <v>42</v>
      </c>
      <c r="H2790" s="118"/>
      <c r="I2790" s="119"/>
      <c r="J2790" s="117" t="s">
        <v>2</v>
      </c>
      <c r="K2790" s="118"/>
      <c r="L2790" s="119"/>
    </row>
    <row r="2791" spans="1:12" ht="12" thickBot="1" x14ac:dyDescent="0.25">
      <c r="A2791" s="115"/>
      <c r="B2791" s="150"/>
      <c r="C2791" s="152"/>
      <c r="D2791" s="153"/>
      <c r="E2791" s="154"/>
      <c r="F2791" s="155"/>
      <c r="G2791" s="153"/>
      <c r="H2791" s="154"/>
      <c r="I2791" s="155"/>
      <c r="J2791" s="153"/>
      <c r="K2791" s="154"/>
      <c r="L2791" s="155"/>
    </row>
    <row r="2792" spans="1:12" x14ac:dyDescent="0.2">
      <c r="A2792" s="115"/>
      <c r="B2792" s="150"/>
      <c r="C2792" s="152"/>
      <c r="D2792" s="161" t="s">
        <v>44</v>
      </c>
      <c r="E2792" s="157" t="s">
        <v>45</v>
      </c>
      <c r="F2792" s="159" t="s">
        <v>2</v>
      </c>
      <c r="G2792" s="161" t="s">
        <v>44</v>
      </c>
      <c r="H2792" s="157" t="s">
        <v>45</v>
      </c>
      <c r="I2792" s="159" t="s">
        <v>2</v>
      </c>
      <c r="J2792" s="156" t="s">
        <v>44</v>
      </c>
      <c r="K2792" s="157" t="s">
        <v>45</v>
      </c>
      <c r="L2792" s="159" t="s">
        <v>2</v>
      </c>
    </row>
    <row r="2793" spans="1:12" ht="12" thickBot="1" x14ac:dyDescent="0.25">
      <c r="A2793" s="115"/>
      <c r="B2793" s="150"/>
      <c r="C2793" s="152"/>
      <c r="D2793" s="162"/>
      <c r="E2793" s="158"/>
      <c r="F2793" s="160"/>
      <c r="G2793" s="162"/>
      <c r="H2793" s="158"/>
      <c r="I2793" s="160"/>
      <c r="J2793" s="136"/>
      <c r="K2793" s="158"/>
      <c r="L2793" s="160"/>
    </row>
    <row r="2794" spans="1:12" x14ac:dyDescent="0.2">
      <c r="A2794" s="35"/>
      <c r="B2794" s="36"/>
      <c r="C2794" s="35" t="s">
        <v>934</v>
      </c>
      <c r="D2794" s="3">
        <v>0</v>
      </c>
      <c r="E2794" s="4">
        <v>0</v>
      </c>
      <c r="F2794" s="18">
        <f>D2794+E2794</f>
        <v>0</v>
      </c>
      <c r="G2794" s="3">
        <v>4</v>
      </c>
      <c r="H2794" s="4">
        <v>1</v>
      </c>
      <c r="I2794" s="18">
        <f>G2794+H2794</f>
        <v>5</v>
      </c>
      <c r="J2794" s="3">
        <f>D2794+G2794</f>
        <v>4</v>
      </c>
      <c r="K2794" s="4">
        <f>E2794+H2794</f>
        <v>1</v>
      </c>
      <c r="L2794" s="5">
        <f>J2794+K2794</f>
        <v>5</v>
      </c>
    </row>
    <row r="2795" spans="1:12" x14ac:dyDescent="0.2">
      <c r="A2795" s="39"/>
      <c r="B2795" s="34"/>
      <c r="C2795" s="39" t="s">
        <v>935</v>
      </c>
      <c r="D2795" s="7">
        <v>0</v>
      </c>
      <c r="E2795" s="8">
        <v>0</v>
      </c>
      <c r="F2795" s="17">
        <f>D2795+E2795</f>
        <v>0</v>
      </c>
      <c r="G2795" s="7">
        <v>1</v>
      </c>
      <c r="H2795" s="8">
        <v>0</v>
      </c>
      <c r="I2795" s="17">
        <f>G2795+H2795</f>
        <v>1</v>
      </c>
      <c r="J2795" s="7">
        <f>D2795+G2795</f>
        <v>1</v>
      </c>
      <c r="K2795" s="8">
        <f>E2795+H2795</f>
        <v>0</v>
      </c>
      <c r="L2795" s="9">
        <f>J2795+K2795</f>
        <v>1</v>
      </c>
    </row>
    <row r="2796" spans="1:12" x14ac:dyDescent="0.2">
      <c r="A2796" s="39"/>
      <c r="B2796" s="34"/>
      <c r="C2796" s="66" t="s">
        <v>2</v>
      </c>
      <c r="D2796" s="21">
        <f t="shared" ref="D2796:L2796" si="686">SUM(D2756:D2795)</f>
        <v>45</v>
      </c>
      <c r="E2796" s="22">
        <f t="shared" si="686"/>
        <v>36</v>
      </c>
      <c r="F2796" s="67">
        <f t="shared" si="686"/>
        <v>81</v>
      </c>
      <c r="G2796" s="21">
        <f t="shared" si="686"/>
        <v>82</v>
      </c>
      <c r="H2796" s="22">
        <f t="shared" si="686"/>
        <v>255</v>
      </c>
      <c r="I2796" s="67">
        <f t="shared" si="686"/>
        <v>337</v>
      </c>
      <c r="J2796" s="21">
        <f t="shared" si="686"/>
        <v>127</v>
      </c>
      <c r="K2796" s="22">
        <f t="shared" si="686"/>
        <v>291</v>
      </c>
      <c r="L2796" s="23">
        <f t="shared" si="686"/>
        <v>418</v>
      </c>
    </row>
    <row r="2797" spans="1:12" x14ac:dyDescent="0.2">
      <c r="A2797" s="65" t="s">
        <v>260</v>
      </c>
      <c r="B2797" s="42"/>
      <c r="C2797" s="41"/>
      <c r="D2797" s="44"/>
      <c r="E2797" s="45"/>
      <c r="F2797" s="47"/>
      <c r="G2797" s="44"/>
      <c r="H2797" s="45"/>
      <c r="I2797" s="47"/>
      <c r="J2797" s="44"/>
      <c r="K2797" s="45"/>
      <c r="L2797" s="46"/>
    </row>
    <row r="2798" spans="1:12" x14ac:dyDescent="0.2">
      <c r="A2798" s="39"/>
      <c r="B2798" s="34"/>
      <c r="C2798" s="39" t="s">
        <v>124</v>
      </c>
      <c r="D2798" s="7">
        <v>4</v>
      </c>
      <c r="E2798" s="8">
        <v>0</v>
      </c>
      <c r="F2798" s="17">
        <f t="shared" ref="F2798:F2804" si="687">D2798+E2798</f>
        <v>4</v>
      </c>
      <c r="G2798" s="7">
        <v>0</v>
      </c>
      <c r="H2798" s="8">
        <v>0</v>
      </c>
      <c r="I2798" s="17">
        <f t="shared" ref="I2798:I2804" si="688">G2798+H2798</f>
        <v>0</v>
      </c>
      <c r="J2798" s="7">
        <f t="shared" ref="J2798:K2804" si="689">D2798+G2798</f>
        <v>4</v>
      </c>
      <c r="K2798" s="8">
        <f t="shared" si="689"/>
        <v>0</v>
      </c>
      <c r="L2798" s="9">
        <f t="shared" ref="L2798:L2804" si="690">J2798+K2798</f>
        <v>4</v>
      </c>
    </row>
    <row r="2799" spans="1:12" x14ac:dyDescent="0.2">
      <c r="A2799" s="39"/>
      <c r="B2799" s="34"/>
      <c r="C2799" s="39" t="s">
        <v>3</v>
      </c>
      <c r="D2799" s="7">
        <v>0</v>
      </c>
      <c r="E2799" s="8">
        <v>0</v>
      </c>
      <c r="F2799" s="17">
        <f t="shared" si="687"/>
        <v>0</v>
      </c>
      <c r="G2799" s="7">
        <v>2</v>
      </c>
      <c r="H2799" s="8">
        <v>8</v>
      </c>
      <c r="I2799" s="17">
        <f t="shared" si="688"/>
        <v>10</v>
      </c>
      <c r="J2799" s="7">
        <f t="shared" si="689"/>
        <v>2</v>
      </c>
      <c r="K2799" s="8">
        <f t="shared" si="689"/>
        <v>8</v>
      </c>
      <c r="L2799" s="9">
        <f t="shared" si="690"/>
        <v>10</v>
      </c>
    </row>
    <row r="2800" spans="1:12" x14ac:dyDescent="0.2">
      <c r="A2800" s="39"/>
      <c r="B2800" s="34"/>
      <c r="C2800" s="39" t="s">
        <v>125</v>
      </c>
      <c r="D2800" s="7">
        <v>0</v>
      </c>
      <c r="E2800" s="8">
        <v>0</v>
      </c>
      <c r="F2800" s="17">
        <f t="shared" si="687"/>
        <v>0</v>
      </c>
      <c r="G2800" s="7">
        <v>0</v>
      </c>
      <c r="H2800" s="8">
        <v>3</v>
      </c>
      <c r="I2800" s="17">
        <f t="shared" si="688"/>
        <v>3</v>
      </c>
      <c r="J2800" s="7">
        <f t="shared" si="689"/>
        <v>0</v>
      </c>
      <c r="K2800" s="8">
        <f t="shared" si="689"/>
        <v>3</v>
      </c>
      <c r="L2800" s="9">
        <f t="shared" si="690"/>
        <v>3</v>
      </c>
    </row>
    <row r="2801" spans="1:12" x14ac:dyDescent="0.2">
      <c r="A2801" s="39"/>
      <c r="B2801" s="34"/>
      <c r="C2801" s="39" t="s">
        <v>128</v>
      </c>
      <c r="D2801" s="7">
        <v>0</v>
      </c>
      <c r="E2801" s="8">
        <v>0</v>
      </c>
      <c r="F2801" s="17">
        <f t="shared" si="687"/>
        <v>0</v>
      </c>
      <c r="G2801" s="7">
        <v>1</v>
      </c>
      <c r="H2801" s="8">
        <v>4</v>
      </c>
      <c r="I2801" s="17">
        <f t="shared" si="688"/>
        <v>5</v>
      </c>
      <c r="J2801" s="7">
        <f t="shared" si="689"/>
        <v>1</v>
      </c>
      <c r="K2801" s="8">
        <f t="shared" si="689"/>
        <v>4</v>
      </c>
      <c r="L2801" s="9">
        <f t="shared" si="690"/>
        <v>5</v>
      </c>
    </row>
    <row r="2802" spans="1:12" x14ac:dyDescent="0.2">
      <c r="A2802" s="39"/>
      <c r="B2802" s="34"/>
      <c r="C2802" s="39" t="s">
        <v>135</v>
      </c>
      <c r="D2802" s="7">
        <v>0</v>
      </c>
      <c r="E2802" s="8">
        <v>0</v>
      </c>
      <c r="F2802" s="17">
        <f t="shared" si="687"/>
        <v>0</v>
      </c>
      <c r="G2802" s="7">
        <v>0</v>
      </c>
      <c r="H2802" s="8">
        <v>1</v>
      </c>
      <c r="I2802" s="17">
        <f t="shared" si="688"/>
        <v>1</v>
      </c>
      <c r="J2802" s="7">
        <f t="shared" si="689"/>
        <v>0</v>
      </c>
      <c r="K2802" s="8">
        <f t="shared" si="689"/>
        <v>1</v>
      </c>
      <c r="L2802" s="9">
        <f t="shared" si="690"/>
        <v>1</v>
      </c>
    </row>
    <row r="2803" spans="1:12" x14ac:dyDescent="0.2">
      <c r="A2803" s="39"/>
      <c r="B2803" s="34"/>
      <c r="C2803" s="39" t="s">
        <v>138</v>
      </c>
      <c r="D2803" s="7">
        <v>1</v>
      </c>
      <c r="E2803" s="8">
        <v>0</v>
      </c>
      <c r="F2803" s="17">
        <f t="shared" si="687"/>
        <v>1</v>
      </c>
      <c r="G2803" s="7">
        <v>0</v>
      </c>
      <c r="H2803" s="8">
        <v>0</v>
      </c>
      <c r="I2803" s="17">
        <f t="shared" si="688"/>
        <v>0</v>
      </c>
      <c r="J2803" s="7">
        <f t="shared" si="689"/>
        <v>1</v>
      </c>
      <c r="K2803" s="8">
        <f t="shared" si="689"/>
        <v>0</v>
      </c>
      <c r="L2803" s="9">
        <f t="shared" si="690"/>
        <v>1</v>
      </c>
    </row>
    <row r="2804" spans="1:12" x14ac:dyDescent="0.2">
      <c r="A2804" s="39"/>
      <c r="B2804" s="34"/>
      <c r="C2804" s="39" t="s">
        <v>139</v>
      </c>
      <c r="D2804" s="7">
        <v>1</v>
      </c>
      <c r="E2804" s="8">
        <v>6</v>
      </c>
      <c r="F2804" s="17">
        <f t="shared" si="687"/>
        <v>7</v>
      </c>
      <c r="G2804" s="7">
        <v>0</v>
      </c>
      <c r="H2804" s="8">
        <v>2</v>
      </c>
      <c r="I2804" s="17">
        <f t="shared" si="688"/>
        <v>2</v>
      </c>
      <c r="J2804" s="7">
        <f t="shared" si="689"/>
        <v>1</v>
      </c>
      <c r="K2804" s="8">
        <f t="shared" si="689"/>
        <v>8</v>
      </c>
      <c r="L2804" s="9">
        <f t="shared" si="690"/>
        <v>9</v>
      </c>
    </row>
    <row r="2805" spans="1:12" x14ac:dyDescent="0.2">
      <c r="A2805" s="39"/>
      <c r="B2805" s="34"/>
      <c r="C2805" s="66" t="s">
        <v>2</v>
      </c>
      <c r="D2805" s="21">
        <f t="shared" ref="D2805:L2805" si="691">SUM(D2797:D2804)</f>
        <v>6</v>
      </c>
      <c r="E2805" s="22">
        <f t="shared" si="691"/>
        <v>6</v>
      </c>
      <c r="F2805" s="67">
        <f t="shared" si="691"/>
        <v>12</v>
      </c>
      <c r="G2805" s="21">
        <f t="shared" si="691"/>
        <v>3</v>
      </c>
      <c r="H2805" s="22">
        <f t="shared" si="691"/>
        <v>18</v>
      </c>
      <c r="I2805" s="67">
        <f t="shared" si="691"/>
        <v>21</v>
      </c>
      <c r="J2805" s="21">
        <f t="shared" si="691"/>
        <v>9</v>
      </c>
      <c r="K2805" s="22">
        <f t="shared" si="691"/>
        <v>24</v>
      </c>
      <c r="L2805" s="23">
        <f t="shared" si="691"/>
        <v>33</v>
      </c>
    </row>
    <row r="2806" spans="1:12" x14ac:dyDescent="0.2">
      <c r="A2806" s="65" t="s">
        <v>261</v>
      </c>
      <c r="B2806" s="42"/>
      <c r="C2806" s="41"/>
      <c r="D2806" s="44"/>
      <c r="E2806" s="45"/>
      <c r="F2806" s="47"/>
      <c r="G2806" s="44"/>
      <c r="H2806" s="45"/>
      <c r="I2806" s="47"/>
      <c r="J2806" s="44"/>
      <c r="K2806" s="45"/>
      <c r="L2806" s="46"/>
    </row>
    <row r="2807" spans="1:12" x14ac:dyDescent="0.2">
      <c r="A2807" s="39"/>
      <c r="B2807" s="34"/>
      <c r="C2807" s="39" t="s">
        <v>124</v>
      </c>
      <c r="D2807" s="7">
        <v>7</v>
      </c>
      <c r="E2807" s="8">
        <v>2</v>
      </c>
      <c r="F2807" s="17">
        <f t="shared" ref="F2807:F2824" si="692">D2807+E2807</f>
        <v>9</v>
      </c>
      <c r="G2807" s="7">
        <v>21</v>
      </c>
      <c r="H2807" s="8">
        <v>332</v>
      </c>
      <c r="I2807" s="17">
        <f t="shared" ref="I2807:I2824" si="693">G2807+H2807</f>
        <v>353</v>
      </c>
      <c r="J2807" s="7">
        <f t="shared" ref="J2807:J2824" si="694">D2807+G2807</f>
        <v>28</v>
      </c>
      <c r="K2807" s="8">
        <f t="shared" ref="K2807:K2824" si="695">E2807+H2807</f>
        <v>334</v>
      </c>
      <c r="L2807" s="9">
        <f t="shared" ref="L2807:L2824" si="696">J2807+K2807</f>
        <v>362</v>
      </c>
    </row>
    <row r="2808" spans="1:12" x14ac:dyDescent="0.2">
      <c r="A2808" s="39"/>
      <c r="B2808" s="34"/>
      <c r="C2808" s="39" t="s">
        <v>3</v>
      </c>
      <c r="D2808" s="7">
        <v>0</v>
      </c>
      <c r="E2808" s="8">
        <v>0</v>
      </c>
      <c r="F2808" s="17">
        <f t="shared" si="692"/>
        <v>0</v>
      </c>
      <c r="G2808" s="7">
        <v>11</v>
      </c>
      <c r="H2808" s="8">
        <v>21</v>
      </c>
      <c r="I2808" s="17">
        <f t="shared" si="693"/>
        <v>32</v>
      </c>
      <c r="J2808" s="7">
        <f t="shared" si="694"/>
        <v>11</v>
      </c>
      <c r="K2808" s="8">
        <f t="shared" si="695"/>
        <v>21</v>
      </c>
      <c r="L2808" s="9">
        <f t="shared" si="696"/>
        <v>32</v>
      </c>
    </row>
    <row r="2809" spans="1:12" x14ac:dyDescent="0.2">
      <c r="A2809" s="39"/>
      <c r="B2809" s="34"/>
      <c r="C2809" s="39" t="s">
        <v>125</v>
      </c>
      <c r="D2809" s="7">
        <v>0</v>
      </c>
      <c r="E2809" s="8">
        <v>0</v>
      </c>
      <c r="F2809" s="17">
        <f t="shared" si="692"/>
        <v>0</v>
      </c>
      <c r="G2809" s="7">
        <v>5</v>
      </c>
      <c r="H2809" s="8">
        <v>14</v>
      </c>
      <c r="I2809" s="17">
        <f t="shared" si="693"/>
        <v>19</v>
      </c>
      <c r="J2809" s="7">
        <f t="shared" si="694"/>
        <v>5</v>
      </c>
      <c r="K2809" s="8">
        <f t="shared" si="695"/>
        <v>14</v>
      </c>
      <c r="L2809" s="9">
        <f t="shared" si="696"/>
        <v>19</v>
      </c>
    </row>
    <row r="2810" spans="1:12" x14ac:dyDescent="0.2">
      <c r="A2810" s="39"/>
      <c r="B2810" s="34"/>
      <c r="C2810" s="39" t="s">
        <v>126</v>
      </c>
      <c r="D2810" s="7">
        <v>0</v>
      </c>
      <c r="E2810" s="8">
        <v>0</v>
      </c>
      <c r="F2810" s="17">
        <f t="shared" si="692"/>
        <v>0</v>
      </c>
      <c r="G2810" s="7">
        <v>0</v>
      </c>
      <c r="H2810" s="8">
        <v>1</v>
      </c>
      <c r="I2810" s="17">
        <f t="shared" si="693"/>
        <v>1</v>
      </c>
      <c r="J2810" s="7">
        <f t="shared" si="694"/>
        <v>0</v>
      </c>
      <c r="K2810" s="8">
        <f t="shared" si="695"/>
        <v>1</v>
      </c>
      <c r="L2810" s="9">
        <f t="shared" si="696"/>
        <v>1</v>
      </c>
    </row>
    <row r="2811" spans="1:12" x14ac:dyDescent="0.2">
      <c r="A2811" s="39"/>
      <c r="B2811" s="34"/>
      <c r="C2811" s="39" t="s">
        <v>127</v>
      </c>
      <c r="D2811" s="7">
        <v>0</v>
      </c>
      <c r="E2811" s="8">
        <v>0</v>
      </c>
      <c r="F2811" s="17">
        <f t="shared" si="692"/>
        <v>0</v>
      </c>
      <c r="G2811" s="7">
        <v>6</v>
      </c>
      <c r="H2811" s="8">
        <v>38</v>
      </c>
      <c r="I2811" s="17">
        <f t="shared" si="693"/>
        <v>44</v>
      </c>
      <c r="J2811" s="7">
        <f t="shared" si="694"/>
        <v>6</v>
      </c>
      <c r="K2811" s="8">
        <f t="shared" si="695"/>
        <v>38</v>
      </c>
      <c r="L2811" s="9">
        <f t="shared" si="696"/>
        <v>44</v>
      </c>
    </row>
    <row r="2812" spans="1:12" x14ac:dyDescent="0.2">
      <c r="A2812" s="39"/>
      <c r="B2812" s="34"/>
      <c r="C2812" s="39" t="s">
        <v>128</v>
      </c>
      <c r="D2812" s="7">
        <v>0</v>
      </c>
      <c r="E2812" s="8">
        <v>0</v>
      </c>
      <c r="F2812" s="17">
        <f t="shared" si="692"/>
        <v>0</v>
      </c>
      <c r="G2812" s="7">
        <v>31</v>
      </c>
      <c r="H2812" s="8">
        <v>68</v>
      </c>
      <c r="I2812" s="17">
        <f t="shared" si="693"/>
        <v>99</v>
      </c>
      <c r="J2812" s="7">
        <f t="shared" si="694"/>
        <v>31</v>
      </c>
      <c r="K2812" s="8">
        <f t="shared" si="695"/>
        <v>68</v>
      </c>
      <c r="L2812" s="9">
        <f t="shared" si="696"/>
        <v>99</v>
      </c>
    </row>
    <row r="2813" spans="1:12" x14ac:dyDescent="0.2">
      <c r="A2813" s="39"/>
      <c r="B2813" s="34"/>
      <c r="C2813" s="39" t="s">
        <v>931</v>
      </c>
      <c r="D2813" s="7">
        <v>0</v>
      </c>
      <c r="E2813" s="8">
        <v>0</v>
      </c>
      <c r="F2813" s="17">
        <f t="shared" si="692"/>
        <v>0</v>
      </c>
      <c r="G2813" s="7">
        <v>1</v>
      </c>
      <c r="H2813" s="8">
        <v>3</v>
      </c>
      <c r="I2813" s="17">
        <f t="shared" si="693"/>
        <v>4</v>
      </c>
      <c r="J2813" s="7">
        <f t="shared" si="694"/>
        <v>1</v>
      </c>
      <c r="K2813" s="8">
        <f t="shared" si="695"/>
        <v>3</v>
      </c>
      <c r="L2813" s="9">
        <f t="shared" si="696"/>
        <v>4</v>
      </c>
    </row>
    <row r="2814" spans="1:12" x14ac:dyDescent="0.2">
      <c r="A2814" s="39"/>
      <c r="B2814" s="34"/>
      <c r="C2814" s="39" t="s">
        <v>135</v>
      </c>
      <c r="D2814" s="7">
        <v>2</v>
      </c>
      <c r="E2814" s="8">
        <v>0</v>
      </c>
      <c r="F2814" s="17">
        <f t="shared" si="692"/>
        <v>2</v>
      </c>
      <c r="G2814" s="7">
        <v>1</v>
      </c>
      <c r="H2814" s="8">
        <v>0</v>
      </c>
      <c r="I2814" s="17">
        <f t="shared" si="693"/>
        <v>1</v>
      </c>
      <c r="J2814" s="7">
        <f t="shared" si="694"/>
        <v>3</v>
      </c>
      <c r="K2814" s="8">
        <f t="shared" si="695"/>
        <v>0</v>
      </c>
      <c r="L2814" s="9">
        <f t="shared" si="696"/>
        <v>3</v>
      </c>
    </row>
    <row r="2815" spans="1:12" x14ac:dyDescent="0.2">
      <c r="A2815" s="39"/>
      <c r="B2815" s="34"/>
      <c r="C2815" s="39" t="s">
        <v>136</v>
      </c>
      <c r="D2815" s="7">
        <v>4</v>
      </c>
      <c r="E2815" s="8">
        <v>8</v>
      </c>
      <c r="F2815" s="17">
        <f t="shared" si="692"/>
        <v>12</v>
      </c>
      <c r="G2815" s="7">
        <v>1</v>
      </c>
      <c r="H2815" s="8">
        <v>0</v>
      </c>
      <c r="I2815" s="17">
        <f t="shared" si="693"/>
        <v>1</v>
      </c>
      <c r="J2815" s="7">
        <f t="shared" si="694"/>
        <v>5</v>
      </c>
      <c r="K2815" s="8">
        <f t="shared" si="695"/>
        <v>8</v>
      </c>
      <c r="L2815" s="9">
        <f t="shared" si="696"/>
        <v>13</v>
      </c>
    </row>
    <row r="2816" spans="1:12" x14ac:dyDescent="0.2">
      <c r="A2816" s="39"/>
      <c r="B2816" s="34"/>
      <c r="C2816" s="39" t="s">
        <v>137</v>
      </c>
      <c r="D2816" s="7">
        <v>4</v>
      </c>
      <c r="E2816" s="8">
        <v>0</v>
      </c>
      <c r="F2816" s="17">
        <f t="shared" si="692"/>
        <v>4</v>
      </c>
      <c r="G2816" s="7">
        <v>6</v>
      </c>
      <c r="H2816" s="8">
        <v>42</v>
      </c>
      <c r="I2816" s="17">
        <f t="shared" si="693"/>
        <v>48</v>
      </c>
      <c r="J2816" s="7">
        <f t="shared" si="694"/>
        <v>10</v>
      </c>
      <c r="K2816" s="8">
        <f t="shared" si="695"/>
        <v>42</v>
      </c>
      <c r="L2816" s="9">
        <f t="shared" si="696"/>
        <v>52</v>
      </c>
    </row>
    <row r="2817" spans="1:12" x14ac:dyDescent="0.2">
      <c r="A2817" s="39"/>
      <c r="B2817" s="34"/>
      <c r="C2817" s="39" t="s">
        <v>138</v>
      </c>
      <c r="D2817" s="7">
        <v>3</v>
      </c>
      <c r="E2817" s="8">
        <v>9</v>
      </c>
      <c r="F2817" s="17">
        <f t="shared" si="692"/>
        <v>12</v>
      </c>
      <c r="G2817" s="7">
        <v>1</v>
      </c>
      <c r="H2817" s="8">
        <v>0</v>
      </c>
      <c r="I2817" s="17">
        <f t="shared" si="693"/>
        <v>1</v>
      </c>
      <c r="J2817" s="7">
        <f t="shared" si="694"/>
        <v>4</v>
      </c>
      <c r="K2817" s="8">
        <f t="shared" si="695"/>
        <v>9</v>
      </c>
      <c r="L2817" s="9">
        <f t="shared" si="696"/>
        <v>13</v>
      </c>
    </row>
    <row r="2818" spans="1:12" x14ac:dyDescent="0.2">
      <c r="A2818" s="39"/>
      <c r="B2818" s="34"/>
      <c r="C2818" s="39" t="s">
        <v>139</v>
      </c>
      <c r="D2818" s="7">
        <v>0</v>
      </c>
      <c r="E2818" s="8">
        <v>10</v>
      </c>
      <c r="F2818" s="17">
        <f t="shared" si="692"/>
        <v>10</v>
      </c>
      <c r="G2818" s="7">
        <v>11</v>
      </c>
      <c r="H2818" s="8">
        <v>1</v>
      </c>
      <c r="I2818" s="17">
        <f t="shared" si="693"/>
        <v>12</v>
      </c>
      <c r="J2818" s="7">
        <f t="shared" si="694"/>
        <v>11</v>
      </c>
      <c r="K2818" s="8">
        <f t="shared" si="695"/>
        <v>11</v>
      </c>
      <c r="L2818" s="9">
        <f t="shared" si="696"/>
        <v>22</v>
      </c>
    </row>
    <row r="2819" spans="1:12" x14ac:dyDescent="0.2">
      <c r="A2819" s="39"/>
      <c r="B2819" s="34"/>
      <c r="C2819" s="39" t="s">
        <v>141</v>
      </c>
      <c r="D2819" s="7">
        <v>0</v>
      </c>
      <c r="E2819" s="8">
        <v>0</v>
      </c>
      <c r="F2819" s="17">
        <f t="shared" si="692"/>
        <v>0</v>
      </c>
      <c r="G2819" s="7">
        <v>7</v>
      </c>
      <c r="H2819" s="8">
        <v>2</v>
      </c>
      <c r="I2819" s="17">
        <f t="shared" si="693"/>
        <v>9</v>
      </c>
      <c r="J2819" s="7">
        <f t="shared" si="694"/>
        <v>7</v>
      </c>
      <c r="K2819" s="8">
        <f t="shared" si="695"/>
        <v>2</v>
      </c>
      <c r="L2819" s="9">
        <f t="shared" si="696"/>
        <v>9</v>
      </c>
    </row>
    <row r="2820" spans="1:12" x14ac:dyDescent="0.2">
      <c r="A2820" s="39"/>
      <c r="B2820" s="34"/>
      <c r="C2820" s="39" t="s">
        <v>142</v>
      </c>
      <c r="D2820" s="7">
        <v>1</v>
      </c>
      <c r="E2820" s="8">
        <v>0</v>
      </c>
      <c r="F2820" s="17">
        <f t="shared" si="692"/>
        <v>1</v>
      </c>
      <c r="G2820" s="7">
        <v>0</v>
      </c>
      <c r="H2820" s="8">
        <v>0</v>
      </c>
      <c r="I2820" s="17">
        <f t="shared" si="693"/>
        <v>0</v>
      </c>
      <c r="J2820" s="7">
        <f t="shared" si="694"/>
        <v>1</v>
      </c>
      <c r="K2820" s="8">
        <f t="shared" si="695"/>
        <v>0</v>
      </c>
      <c r="L2820" s="9">
        <f t="shared" si="696"/>
        <v>1</v>
      </c>
    </row>
    <row r="2821" spans="1:12" x14ac:dyDescent="0.2">
      <c r="A2821" s="39"/>
      <c r="B2821" s="34"/>
      <c r="C2821" s="39" t="s">
        <v>144</v>
      </c>
      <c r="D2821" s="7">
        <v>6</v>
      </c>
      <c r="E2821" s="8">
        <v>2</v>
      </c>
      <c r="F2821" s="17">
        <f t="shared" si="692"/>
        <v>8</v>
      </c>
      <c r="G2821" s="7">
        <v>2</v>
      </c>
      <c r="H2821" s="8">
        <v>0</v>
      </c>
      <c r="I2821" s="17">
        <f t="shared" si="693"/>
        <v>2</v>
      </c>
      <c r="J2821" s="7">
        <f t="shared" si="694"/>
        <v>8</v>
      </c>
      <c r="K2821" s="8">
        <f t="shared" si="695"/>
        <v>2</v>
      </c>
      <c r="L2821" s="9">
        <f t="shared" si="696"/>
        <v>10</v>
      </c>
    </row>
    <row r="2822" spans="1:12" x14ac:dyDescent="0.2">
      <c r="A2822" s="39"/>
      <c r="B2822" s="34"/>
      <c r="C2822" s="39" t="s">
        <v>147</v>
      </c>
      <c r="D2822" s="7">
        <v>0</v>
      </c>
      <c r="E2822" s="8">
        <v>1</v>
      </c>
      <c r="F2822" s="17">
        <f t="shared" si="692"/>
        <v>1</v>
      </c>
      <c r="G2822" s="7">
        <v>0</v>
      </c>
      <c r="H2822" s="8">
        <v>0</v>
      </c>
      <c r="I2822" s="17">
        <f t="shared" si="693"/>
        <v>0</v>
      </c>
      <c r="J2822" s="7">
        <f t="shared" si="694"/>
        <v>0</v>
      </c>
      <c r="K2822" s="8">
        <f t="shared" si="695"/>
        <v>1</v>
      </c>
      <c r="L2822" s="9">
        <f t="shared" si="696"/>
        <v>1</v>
      </c>
    </row>
    <row r="2823" spans="1:12" x14ac:dyDescent="0.2">
      <c r="A2823" s="39"/>
      <c r="B2823" s="34"/>
      <c r="C2823" s="39" t="s">
        <v>149</v>
      </c>
      <c r="D2823" s="7">
        <v>2</v>
      </c>
      <c r="E2823" s="8">
        <v>0</v>
      </c>
      <c r="F2823" s="17">
        <f t="shared" si="692"/>
        <v>2</v>
      </c>
      <c r="G2823" s="7">
        <v>0</v>
      </c>
      <c r="H2823" s="8">
        <v>0</v>
      </c>
      <c r="I2823" s="17">
        <f t="shared" si="693"/>
        <v>0</v>
      </c>
      <c r="J2823" s="7">
        <f t="shared" si="694"/>
        <v>2</v>
      </c>
      <c r="K2823" s="8">
        <f t="shared" si="695"/>
        <v>0</v>
      </c>
      <c r="L2823" s="9">
        <f t="shared" si="696"/>
        <v>2</v>
      </c>
    </row>
    <row r="2824" spans="1:12" x14ac:dyDescent="0.2">
      <c r="A2824" s="39"/>
      <c r="B2824" s="34"/>
      <c r="C2824" s="39" t="s">
        <v>150</v>
      </c>
      <c r="D2824" s="7">
        <v>1</v>
      </c>
      <c r="E2824" s="8">
        <v>0</v>
      </c>
      <c r="F2824" s="17">
        <f t="shared" si="692"/>
        <v>1</v>
      </c>
      <c r="G2824" s="7">
        <v>0</v>
      </c>
      <c r="H2824" s="8">
        <v>0</v>
      </c>
      <c r="I2824" s="17">
        <f t="shared" si="693"/>
        <v>0</v>
      </c>
      <c r="J2824" s="7">
        <f t="shared" si="694"/>
        <v>1</v>
      </c>
      <c r="K2824" s="8">
        <f t="shared" si="695"/>
        <v>0</v>
      </c>
      <c r="L2824" s="9">
        <f t="shared" si="696"/>
        <v>1</v>
      </c>
    </row>
    <row r="2825" spans="1:12" x14ac:dyDescent="0.2">
      <c r="A2825" s="39"/>
      <c r="B2825" s="34"/>
      <c r="C2825" s="66" t="s">
        <v>2</v>
      </c>
      <c r="D2825" s="21">
        <f t="shared" ref="D2825:L2825" si="697">SUM(D2806:D2824)</f>
        <v>30</v>
      </c>
      <c r="E2825" s="22">
        <f t="shared" si="697"/>
        <v>32</v>
      </c>
      <c r="F2825" s="67">
        <f t="shared" si="697"/>
        <v>62</v>
      </c>
      <c r="G2825" s="21">
        <f t="shared" si="697"/>
        <v>104</v>
      </c>
      <c r="H2825" s="22">
        <f t="shared" si="697"/>
        <v>522</v>
      </c>
      <c r="I2825" s="67">
        <f t="shared" si="697"/>
        <v>626</v>
      </c>
      <c r="J2825" s="21">
        <f t="shared" si="697"/>
        <v>134</v>
      </c>
      <c r="K2825" s="22">
        <f t="shared" si="697"/>
        <v>554</v>
      </c>
      <c r="L2825" s="23">
        <f t="shared" si="697"/>
        <v>688</v>
      </c>
    </row>
    <row r="2826" spans="1:12" x14ac:dyDescent="0.2">
      <c r="A2826" s="65" t="s">
        <v>262</v>
      </c>
      <c r="B2826" s="42"/>
      <c r="C2826" s="41"/>
      <c r="D2826" s="44"/>
      <c r="E2826" s="45"/>
      <c r="F2826" s="47"/>
      <c r="G2826" s="44"/>
      <c r="H2826" s="45"/>
      <c r="I2826" s="47"/>
      <c r="J2826" s="44"/>
      <c r="K2826" s="45"/>
      <c r="L2826" s="46"/>
    </row>
    <row r="2827" spans="1:12" x14ac:dyDescent="0.2">
      <c r="A2827" s="39"/>
      <c r="B2827" s="34"/>
      <c r="C2827" s="39" t="s">
        <v>124</v>
      </c>
      <c r="D2827" s="7">
        <v>5</v>
      </c>
      <c r="E2827" s="8">
        <v>1</v>
      </c>
      <c r="F2827" s="17">
        <f>D2827+E2827</f>
        <v>6</v>
      </c>
      <c r="G2827" s="7">
        <v>1</v>
      </c>
      <c r="H2827" s="8">
        <v>0</v>
      </c>
      <c r="I2827" s="17">
        <f>G2827+H2827</f>
        <v>1</v>
      </c>
      <c r="J2827" s="7">
        <f>D2827+G2827</f>
        <v>6</v>
      </c>
      <c r="K2827" s="8">
        <f>E2827+H2827</f>
        <v>1</v>
      </c>
      <c r="L2827" s="9">
        <f>J2827+K2827</f>
        <v>7</v>
      </c>
    </row>
    <row r="2828" spans="1:12" ht="12" thickBot="1" x14ac:dyDescent="0.25">
      <c r="A2828" s="52"/>
      <c r="B2828" s="68"/>
      <c r="C2828" s="52" t="s">
        <v>127</v>
      </c>
      <c r="D2828" s="24">
        <v>0</v>
      </c>
      <c r="E2828" s="25">
        <v>0</v>
      </c>
      <c r="F2828" s="69">
        <f>D2828+E2828</f>
        <v>0</v>
      </c>
      <c r="G2828" s="24">
        <v>0</v>
      </c>
      <c r="H2828" s="25">
        <v>3</v>
      </c>
      <c r="I2828" s="69">
        <f>G2828+H2828</f>
        <v>3</v>
      </c>
      <c r="J2828" s="24">
        <f>D2828+G2828</f>
        <v>0</v>
      </c>
      <c r="K2828" s="25">
        <f>E2828+H2828</f>
        <v>3</v>
      </c>
      <c r="L2828" s="26">
        <f>J2828+K2828</f>
        <v>3</v>
      </c>
    </row>
    <row r="2834" spans="1:12" ht="12" x14ac:dyDescent="0.2">
      <c r="A2834" s="85" t="s">
        <v>109</v>
      </c>
      <c r="B2834" s="85"/>
      <c r="C2834" s="85"/>
      <c r="D2834" s="85"/>
      <c r="E2834" s="85"/>
      <c r="F2834" s="85"/>
      <c r="G2834" s="85"/>
      <c r="H2834" s="85"/>
      <c r="I2834" s="85"/>
      <c r="J2834" s="85"/>
      <c r="K2834" s="85"/>
      <c r="L2834" s="85"/>
    </row>
    <row r="2835" spans="1:12" x14ac:dyDescent="0.2">
      <c r="A2835" s="86" t="s">
        <v>116</v>
      </c>
      <c r="B2835" s="86"/>
      <c r="C2835" s="86"/>
      <c r="D2835" s="86"/>
      <c r="E2835" s="86"/>
      <c r="F2835" s="86"/>
      <c r="G2835" s="86"/>
      <c r="H2835" s="86"/>
      <c r="I2835" s="86"/>
      <c r="J2835" s="86"/>
      <c r="K2835" s="86"/>
      <c r="L2835" s="86"/>
    </row>
    <row r="2836" spans="1:12" x14ac:dyDescent="0.2">
      <c r="A2836" s="86" t="s">
        <v>1066</v>
      </c>
      <c r="B2836" s="86"/>
      <c r="C2836" s="86"/>
      <c r="D2836" s="86"/>
      <c r="E2836" s="86"/>
      <c r="F2836" s="86"/>
      <c r="G2836" s="86"/>
      <c r="H2836" s="86"/>
      <c r="I2836" s="86"/>
      <c r="J2836" s="86"/>
      <c r="K2836" s="86"/>
      <c r="L2836" s="86"/>
    </row>
    <row r="2837" spans="1:12" ht="12" thickBot="1" x14ac:dyDescent="0.25"/>
    <row r="2838" spans="1:12" x14ac:dyDescent="0.2">
      <c r="A2838" s="113" t="s">
        <v>41</v>
      </c>
      <c r="B2838" s="149"/>
      <c r="C2838" s="151" t="s">
        <v>43</v>
      </c>
      <c r="D2838" s="117" t="s">
        <v>355</v>
      </c>
      <c r="E2838" s="118"/>
      <c r="F2838" s="119"/>
      <c r="G2838" s="117" t="s">
        <v>42</v>
      </c>
      <c r="H2838" s="118"/>
      <c r="I2838" s="119"/>
      <c r="J2838" s="117" t="s">
        <v>2</v>
      </c>
      <c r="K2838" s="118"/>
      <c r="L2838" s="119"/>
    </row>
    <row r="2839" spans="1:12" ht="12" thickBot="1" x14ac:dyDescent="0.25">
      <c r="A2839" s="115"/>
      <c r="B2839" s="150"/>
      <c r="C2839" s="152"/>
      <c r="D2839" s="153"/>
      <c r="E2839" s="154"/>
      <c r="F2839" s="155"/>
      <c r="G2839" s="153"/>
      <c r="H2839" s="154"/>
      <c r="I2839" s="155"/>
      <c r="J2839" s="153"/>
      <c r="K2839" s="154"/>
      <c r="L2839" s="155"/>
    </row>
    <row r="2840" spans="1:12" x14ac:dyDescent="0.2">
      <c r="A2840" s="115"/>
      <c r="B2840" s="150"/>
      <c r="C2840" s="152"/>
      <c r="D2840" s="161" t="s">
        <v>44</v>
      </c>
      <c r="E2840" s="157" t="s">
        <v>45</v>
      </c>
      <c r="F2840" s="159" t="s">
        <v>2</v>
      </c>
      <c r="G2840" s="161" t="s">
        <v>44</v>
      </c>
      <c r="H2840" s="157" t="s">
        <v>45</v>
      </c>
      <c r="I2840" s="159" t="s">
        <v>2</v>
      </c>
      <c r="J2840" s="156" t="s">
        <v>44</v>
      </c>
      <c r="K2840" s="157" t="s">
        <v>45</v>
      </c>
      <c r="L2840" s="159" t="s">
        <v>2</v>
      </c>
    </row>
    <row r="2841" spans="1:12" ht="12" thickBot="1" x14ac:dyDescent="0.25">
      <c r="A2841" s="115"/>
      <c r="B2841" s="150"/>
      <c r="C2841" s="152"/>
      <c r="D2841" s="162"/>
      <c r="E2841" s="158"/>
      <c r="F2841" s="160"/>
      <c r="G2841" s="162"/>
      <c r="H2841" s="158"/>
      <c r="I2841" s="160"/>
      <c r="J2841" s="136"/>
      <c r="K2841" s="158"/>
      <c r="L2841" s="160"/>
    </row>
    <row r="2842" spans="1:12" x14ac:dyDescent="0.2">
      <c r="A2842" s="35"/>
      <c r="B2842" s="36"/>
      <c r="C2842" s="35" t="s">
        <v>131</v>
      </c>
      <c r="D2842" s="3">
        <v>1</v>
      </c>
      <c r="E2842" s="4">
        <v>0</v>
      </c>
      <c r="F2842" s="18">
        <f t="shared" ref="F2842:F2850" si="698">D2842+E2842</f>
        <v>1</v>
      </c>
      <c r="G2842" s="3">
        <v>0</v>
      </c>
      <c r="H2842" s="4">
        <v>0</v>
      </c>
      <c r="I2842" s="18">
        <f t="shared" ref="I2842:I2850" si="699">G2842+H2842</f>
        <v>0</v>
      </c>
      <c r="J2842" s="3">
        <f t="shared" ref="J2842:J2850" si="700">D2842+G2842</f>
        <v>1</v>
      </c>
      <c r="K2842" s="4">
        <f t="shared" ref="K2842:K2850" si="701">E2842+H2842</f>
        <v>0</v>
      </c>
      <c r="L2842" s="5">
        <f t="shared" ref="L2842:L2850" si="702">J2842+K2842</f>
        <v>1</v>
      </c>
    </row>
    <row r="2843" spans="1:12" x14ac:dyDescent="0.2">
      <c r="A2843" s="39"/>
      <c r="B2843" s="34"/>
      <c r="C2843" s="39" t="s">
        <v>136</v>
      </c>
      <c r="D2843" s="7">
        <v>1</v>
      </c>
      <c r="E2843" s="8">
        <v>0</v>
      </c>
      <c r="F2843" s="17">
        <f t="shared" si="698"/>
        <v>1</v>
      </c>
      <c r="G2843" s="7">
        <v>1</v>
      </c>
      <c r="H2843" s="8">
        <v>0</v>
      </c>
      <c r="I2843" s="17">
        <f t="shared" si="699"/>
        <v>1</v>
      </c>
      <c r="J2843" s="7">
        <f t="shared" si="700"/>
        <v>2</v>
      </c>
      <c r="K2843" s="8">
        <f t="shared" si="701"/>
        <v>0</v>
      </c>
      <c r="L2843" s="9">
        <f t="shared" si="702"/>
        <v>2</v>
      </c>
    </row>
    <row r="2844" spans="1:12" x14ac:dyDescent="0.2">
      <c r="A2844" s="39"/>
      <c r="B2844" s="34"/>
      <c r="C2844" s="39" t="s">
        <v>137</v>
      </c>
      <c r="D2844" s="7">
        <v>1</v>
      </c>
      <c r="E2844" s="8">
        <v>0</v>
      </c>
      <c r="F2844" s="17">
        <f t="shared" si="698"/>
        <v>1</v>
      </c>
      <c r="G2844" s="7">
        <v>0</v>
      </c>
      <c r="H2844" s="8">
        <v>0</v>
      </c>
      <c r="I2844" s="17">
        <f t="shared" si="699"/>
        <v>0</v>
      </c>
      <c r="J2844" s="7">
        <f t="shared" si="700"/>
        <v>1</v>
      </c>
      <c r="K2844" s="8">
        <f t="shared" si="701"/>
        <v>0</v>
      </c>
      <c r="L2844" s="9">
        <f t="shared" si="702"/>
        <v>1</v>
      </c>
    </row>
    <row r="2845" spans="1:12" x14ac:dyDescent="0.2">
      <c r="A2845" s="39"/>
      <c r="B2845" s="34"/>
      <c r="C2845" s="39" t="s">
        <v>139</v>
      </c>
      <c r="D2845" s="7">
        <v>0</v>
      </c>
      <c r="E2845" s="8">
        <v>0</v>
      </c>
      <c r="F2845" s="17">
        <f t="shared" si="698"/>
        <v>0</v>
      </c>
      <c r="G2845" s="7">
        <v>3</v>
      </c>
      <c r="H2845" s="8">
        <v>0</v>
      </c>
      <c r="I2845" s="17">
        <f t="shared" si="699"/>
        <v>3</v>
      </c>
      <c r="J2845" s="7">
        <f t="shared" si="700"/>
        <v>3</v>
      </c>
      <c r="K2845" s="8">
        <f t="shared" si="701"/>
        <v>0</v>
      </c>
      <c r="L2845" s="9">
        <f t="shared" si="702"/>
        <v>3</v>
      </c>
    </row>
    <row r="2846" spans="1:12" x14ac:dyDescent="0.2">
      <c r="A2846" s="39"/>
      <c r="B2846" s="34"/>
      <c r="C2846" s="39" t="s">
        <v>140</v>
      </c>
      <c r="D2846" s="7">
        <v>1</v>
      </c>
      <c r="E2846" s="8">
        <v>0</v>
      </c>
      <c r="F2846" s="17">
        <f t="shared" si="698"/>
        <v>1</v>
      </c>
      <c r="G2846" s="7">
        <v>0</v>
      </c>
      <c r="H2846" s="8">
        <v>0</v>
      </c>
      <c r="I2846" s="17">
        <f t="shared" si="699"/>
        <v>0</v>
      </c>
      <c r="J2846" s="7">
        <f t="shared" si="700"/>
        <v>1</v>
      </c>
      <c r="K2846" s="8">
        <f t="shared" si="701"/>
        <v>0</v>
      </c>
      <c r="L2846" s="9">
        <f t="shared" si="702"/>
        <v>1</v>
      </c>
    </row>
    <row r="2847" spans="1:12" x14ac:dyDescent="0.2">
      <c r="A2847" s="39"/>
      <c r="B2847" s="34"/>
      <c r="C2847" s="39" t="s">
        <v>144</v>
      </c>
      <c r="D2847" s="7">
        <v>0</v>
      </c>
      <c r="E2847" s="8">
        <v>1</v>
      </c>
      <c r="F2847" s="17">
        <f t="shared" si="698"/>
        <v>1</v>
      </c>
      <c r="G2847" s="7">
        <v>0</v>
      </c>
      <c r="H2847" s="8">
        <v>0</v>
      </c>
      <c r="I2847" s="17">
        <f t="shared" si="699"/>
        <v>0</v>
      </c>
      <c r="J2847" s="7">
        <f t="shared" si="700"/>
        <v>0</v>
      </c>
      <c r="K2847" s="8">
        <f t="shared" si="701"/>
        <v>1</v>
      </c>
      <c r="L2847" s="9">
        <f t="shared" si="702"/>
        <v>1</v>
      </c>
    </row>
    <row r="2848" spans="1:12" x14ac:dyDescent="0.2">
      <c r="A2848" s="39"/>
      <c r="B2848" s="34"/>
      <c r="C2848" s="39" t="s">
        <v>146</v>
      </c>
      <c r="D2848" s="7">
        <v>1</v>
      </c>
      <c r="E2848" s="8">
        <v>0</v>
      </c>
      <c r="F2848" s="17">
        <f t="shared" si="698"/>
        <v>1</v>
      </c>
      <c r="G2848" s="7">
        <v>1</v>
      </c>
      <c r="H2848" s="8">
        <v>3</v>
      </c>
      <c r="I2848" s="17">
        <f t="shared" si="699"/>
        <v>4</v>
      </c>
      <c r="J2848" s="7">
        <f t="shared" si="700"/>
        <v>2</v>
      </c>
      <c r="K2848" s="8">
        <f t="shared" si="701"/>
        <v>3</v>
      </c>
      <c r="L2848" s="9">
        <f t="shared" si="702"/>
        <v>5</v>
      </c>
    </row>
    <row r="2849" spans="1:12" x14ac:dyDescent="0.2">
      <c r="A2849" s="39"/>
      <c r="B2849" s="34"/>
      <c r="C2849" s="39" t="s">
        <v>148</v>
      </c>
      <c r="D2849" s="7">
        <v>0</v>
      </c>
      <c r="E2849" s="8">
        <v>1</v>
      </c>
      <c r="F2849" s="17">
        <f t="shared" si="698"/>
        <v>1</v>
      </c>
      <c r="G2849" s="7">
        <v>0</v>
      </c>
      <c r="H2849" s="8">
        <v>0</v>
      </c>
      <c r="I2849" s="17">
        <f t="shared" si="699"/>
        <v>0</v>
      </c>
      <c r="J2849" s="7">
        <f t="shared" si="700"/>
        <v>0</v>
      </c>
      <c r="K2849" s="8">
        <f t="shared" si="701"/>
        <v>1</v>
      </c>
      <c r="L2849" s="9">
        <f t="shared" si="702"/>
        <v>1</v>
      </c>
    </row>
    <row r="2850" spans="1:12" x14ac:dyDescent="0.2">
      <c r="A2850" s="39"/>
      <c r="B2850" s="34"/>
      <c r="C2850" s="39" t="s">
        <v>150</v>
      </c>
      <c r="D2850" s="7">
        <v>1</v>
      </c>
      <c r="E2850" s="8">
        <v>0</v>
      </c>
      <c r="F2850" s="17">
        <f t="shared" si="698"/>
        <v>1</v>
      </c>
      <c r="G2850" s="7">
        <v>0</v>
      </c>
      <c r="H2850" s="8">
        <v>0</v>
      </c>
      <c r="I2850" s="17">
        <f t="shared" si="699"/>
        <v>0</v>
      </c>
      <c r="J2850" s="7">
        <f t="shared" si="700"/>
        <v>1</v>
      </c>
      <c r="K2850" s="8">
        <f t="shared" si="701"/>
        <v>0</v>
      </c>
      <c r="L2850" s="9">
        <f t="shared" si="702"/>
        <v>1</v>
      </c>
    </row>
    <row r="2851" spans="1:12" x14ac:dyDescent="0.2">
      <c r="A2851" s="39"/>
      <c r="B2851" s="34"/>
      <c r="C2851" s="66" t="s">
        <v>2</v>
      </c>
      <c r="D2851" s="21">
        <f t="shared" ref="D2851:L2851" si="703">SUM(D2826:D2850)</f>
        <v>11</v>
      </c>
      <c r="E2851" s="22">
        <f t="shared" si="703"/>
        <v>3</v>
      </c>
      <c r="F2851" s="67">
        <f t="shared" si="703"/>
        <v>14</v>
      </c>
      <c r="G2851" s="21">
        <f t="shared" si="703"/>
        <v>6</v>
      </c>
      <c r="H2851" s="22">
        <f t="shared" si="703"/>
        <v>6</v>
      </c>
      <c r="I2851" s="67">
        <f t="shared" si="703"/>
        <v>12</v>
      </c>
      <c r="J2851" s="21">
        <f t="shared" si="703"/>
        <v>17</v>
      </c>
      <c r="K2851" s="22">
        <f t="shared" si="703"/>
        <v>9</v>
      </c>
      <c r="L2851" s="23">
        <f t="shared" si="703"/>
        <v>26</v>
      </c>
    </row>
    <row r="2852" spans="1:12" x14ac:dyDescent="0.2">
      <c r="A2852" s="65" t="s">
        <v>1028</v>
      </c>
      <c r="B2852" s="42"/>
      <c r="C2852" s="41"/>
      <c r="D2852" s="44"/>
      <c r="E2852" s="45"/>
      <c r="F2852" s="47"/>
      <c r="G2852" s="44"/>
      <c r="H2852" s="45"/>
      <c r="I2852" s="47"/>
      <c r="J2852" s="44"/>
      <c r="K2852" s="45"/>
      <c r="L2852" s="46"/>
    </row>
    <row r="2853" spans="1:12" x14ac:dyDescent="0.2">
      <c r="A2853" s="39"/>
      <c r="B2853" s="34"/>
      <c r="C2853" s="39" t="s">
        <v>125</v>
      </c>
      <c r="D2853" s="7">
        <v>0</v>
      </c>
      <c r="E2853" s="8">
        <v>0</v>
      </c>
      <c r="F2853" s="17">
        <f>D2853+E2853</f>
        <v>0</v>
      </c>
      <c r="G2853" s="7">
        <v>0</v>
      </c>
      <c r="H2853" s="8">
        <v>1</v>
      </c>
      <c r="I2853" s="17">
        <f>G2853+H2853</f>
        <v>1</v>
      </c>
      <c r="J2853" s="7">
        <f>D2853+G2853</f>
        <v>0</v>
      </c>
      <c r="K2853" s="8">
        <f>E2853+H2853</f>
        <v>1</v>
      </c>
      <c r="L2853" s="9">
        <f>J2853+K2853</f>
        <v>1</v>
      </c>
    </row>
    <row r="2854" spans="1:12" x14ac:dyDescent="0.2">
      <c r="A2854" s="39"/>
      <c r="B2854" s="34"/>
      <c r="C2854" s="66" t="s">
        <v>2</v>
      </c>
      <c r="D2854" s="21">
        <f t="shared" ref="D2854:L2854" si="704">SUM(D2852:D2853)</f>
        <v>0</v>
      </c>
      <c r="E2854" s="22">
        <f t="shared" si="704"/>
        <v>0</v>
      </c>
      <c r="F2854" s="67">
        <f t="shared" si="704"/>
        <v>0</v>
      </c>
      <c r="G2854" s="21">
        <f t="shared" si="704"/>
        <v>0</v>
      </c>
      <c r="H2854" s="22">
        <f t="shared" si="704"/>
        <v>1</v>
      </c>
      <c r="I2854" s="67">
        <f t="shared" si="704"/>
        <v>1</v>
      </c>
      <c r="J2854" s="21">
        <f t="shared" si="704"/>
        <v>0</v>
      </c>
      <c r="K2854" s="22">
        <f t="shared" si="704"/>
        <v>1</v>
      </c>
      <c r="L2854" s="23">
        <f t="shared" si="704"/>
        <v>1</v>
      </c>
    </row>
    <row r="2855" spans="1:12" x14ac:dyDescent="0.2">
      <c r="A2855" s="65" t="s">
        <v>263</v>
      </c>
      <c r="B2855" s="42"/>
      <c r="C2855" s="41"/>
      <c r="D2855" s="44"/>
      <c r="E2855" s="45"/>
      <c r="F2855" s="47"/>
      <c r="G2855" s="44"/>
      <c r="H2855" s="45"/>
      <c r="I2855" s="47"/>
      <c r="J2855" s="44"/>
      <c r="K2855" s="45"/>
      <c r="L2855" s="46"/>
    </row>
    <row r="2856" spans="1:12" x14ac:dyDescent="0.2">
      <c r="A2856" s="39"/>
      <c r="B2856" s="34"/>
      <c r="C2856" s="39" t="s">
        <v>124</v>
      </c>
      <c r="D2856" s="7">
        <v>7</v>
      </c>
      <c r="E2856" s="8">
        <v>0</v>
      </c>
      <c r="F2856" s="17">
        <f t="shared" ref="F2856:F2868" si="705">D2856+E2856</f>
        <v>7</v>
      </c>
      <c r="G2856" s="7">
        <v>18</v>
      </c>
      <c r="H2856" s="8">
        <v>1</v>
      </c>
      <c r="I2856" s="17">
        <f t="shared" ref="I2856:I2868" si="706">G2856+H2856</f>
        <v>19</v>
      </c>
      <c r="J2856" s="7">
        <f t="shared" ref="J2856:J2868" si="707">D2856+G2856</f>
        <v>25</v>
      </c>
      <c r="K2856" s="8">
        <f t="shared" ref="K2856:K2868" si="708">E2856+H2856</f>
        <v>1</v>
      </c>
      <c r="L2856" s="9">
        <f t="shared" ref="L2856:L2868" si="709">J2856+K2856</f>
        <v>26</v>
      </c>
    </row>
    <row r="2857" spans="1:12" x14ac:dyDescent="0.2">
      <c r="A2857" s="39"/>
      <c r="B2857" s="34"/>
      <c r="C2857" s="39" t="s">
        <v>3</v>
      </c>
      <c r="D2857" s="7">
        <v>0</v>
      </c>
      <c r="E2857" s="8">
        <v>0</v>
      </c>
      <c r="F2857" s="17">
        <f t="shared" si="705"/>
        <v>0</v>
      </c>
      <c r="G2857" s="7">
        <v>7</v>
      </c>
      <c r="H2857" s="8">
        <v>17</v>
      </c>
      <c r="I2857" s="17">
        <f t="shared" si="706"/>
        <v>24</v>
      </c>
      <c r="J2857" s="7">
        <f t="shared" si="707"/>
        <v>7</v>
      </c>
      <c r="K2857" s="8">
        <f t="shared" si="708"/>
        <v>17</v>
      </c>
      <c r="L2857" s="9">
        <f t="shared" si="709"/>
        <v>24</v>
      </c>
    </row>
    <row r="2858" spans="1:12" x14ac:dyDescent="0.2">
      <c r="A2858" s="39"/>
      <c r="B2858" s="34"/>
      <c r="C2858" s="39" t="s">
        <v>125</v>
      </c>
      <c r="D2858" s="7">
        <v>0</v>
      </c>
      <c r="E2858" s="8">
        <v>0</v>
      </c>
      <c r="F2858" s="17">
        <f t="shared" si="705"/>
        <v>0</v>
      </c>
      <c r="G2858" s="7">
        <v>2</v>
      </c>
      <c r="H2858" s="8">
        <v>10</v>
      </c>
      <c r="I2858" s="17">
        <f t="shared" si="706"/>
        <v>12</v>
      </c>
      <c r="J2858" s="7">
        <f t="shared" si="707"/>
        <v>2</v>
      </c>
      <c r="K2858" s="8">
        <f t="shared" si="708"/>
        <v>10</v>
      </c>
      <c r="L2858" s="9">
        <f t="shared" si="709"/>
        <v>12</v>
      </c>
    </row>
    <row r="2859" spans="1:12" x14ac:dyDescent="0.2">
      <c r="A2859" s="39"/>
      <c r="B2859" s="34"/>
      <c r="C2859" s="39" t="s">
        <v>126</v>
      </c>
      <c r="D2859" s="7">
        <v>0</v>
      </c>
      <c r="E2859" s="8">
        <v>0</v>
      </c>
      <c r="F2859" s="17">
        <f t="shared" si="705"/>
        <v>0</v>
      </c>
      <c r="G2859" s="7">
        <v>0</v>
      </c>
      <c r="H2859" s="8">
        <v>1</v>
      </c>
      <c r="I2859" s="17">
        <f t="shared" si="706"/>
        <v>1</v>
      </c>
      <c r="J2859" s="7">
        <f t="shared" si="707"/>
        <v>0</v>
      </c>
      <c r="K2859" s="8">
        <f t="shared" si="708"/>
        <v>1</v>
      </c>
      <c r="L2859" s="9">
        <f t="shared" si="709"/>
        <v>1</v>
      </c>
    </row>
    <row r="2860" spans="1:12" x14ac:dyDescent="0.2">
      <c r="A2860" s="39"/>
      <c r="B2860" s="34"/>
      <c r="C2860" s="39" t="s">
        <v>127</v>
      </c>
      <c r="D2860" s="7">
        <v>0</v>
      </c>
      <c r="E2860" s="8">
        <v>0</v>
      </c>
      <c r="F2860" s="17">
        <f t="shared" si="705"/>
        <v>0</v>
      </c>
      <c r="G2860" s="7">
        <v>4</v>
      </c>
      <c r="H2860" s="8">
        <v>42</v>
      </c>
      <c r="I2860" s="17">
        <f t="shared" si="706"/>
        <v>46</v>
      </c>
      <c r="J2860" s="7">
        <f t="shared" si="707"/>
        <v>4</v>
      </c>
      <c r="K2860" s="8">
        <f t="shared" si="708"/>
        <v>42</v>
      </c>
      <c r="L2860" s="9">
        <f t="shared" si="709"/>
        <v>46</v>
      </c>
    </row>
    <row r="2861" spans="1:12" x14ac:dyDescent="0.2">
      <c r="A2861" s="39"/>
      <c r="B2861" s="34"/>
      <c r="C2861" s="39" t="s">
        <v>128</v>
      </c>
      <c r="D2861" s="7">
        <v>0</v>
      </c>
      <c r="E2861" s="8">
        <v>0</v>
      </c>
      <c r="F2861" s="17">
        <f t="shared" si="705"/>
        <v>0</v>
      </c>
      <c r="G2861" s="7">
        <v>18</v>
      </c>
      <c r="H2861" s="8">
        <v>25</v>
      </c>
      <c r="I2861" s="17">
        <f t="shared" si="706"/>
        <v>43</v>
      </c>
      <c r="J2861" s="7">
        <f t="shared" si="707"/>
        <v>18</v>
      </c>
      <c r="K2861" s="8">
        <f t="shared" si="708"/>
        <v>25</v>
      </c>
      <c r="L2861" s="9">
        <f t="shared" si="709"/>
        <v>43</v>
      </c>
    </row>
    <row r="2862" spans="1:12" x14ac:dyDescent="0.2">
      <c r="A2862" s="39"/>
      <c r="B2862" s="34"/>
      <c r="C2862" s="39" t="s">
        <v>135</v>
      </c>
      <c r="D2862" s="7">
        <v>2</v>
      </c>
      <c r="E2862" s="8">
        <v>0</v>
      </c>
      <c r="F2862" s="17">
        <f t="shared" si="705"/>
        <v>2</v>
      </c>
      <c r="G2862" s="7">
        <v>0</v>
      </c>
      <c r="H2862" s="8">
        <v>0</v>
      </c>
      <c r="I2862" s="17">
        <f t="shared" si="706"/>
        <v>0</v>
      </c>
      <c r="J2862" s="7">
        <f t="shared" si="707"/>
        <v>2</v>
      </c>
      <c r="K2862" s="8">
        <f t="shared" si="708"/>
        <v>0</v>
      </c>
      <c r="L2862" s="9">
        <f t="shared" si="709"/>
        <v>2</v>
      </c>
    </row>
    <row r="2863" spans="1:12" x14ac:dyDescent="0.2">
      <c r="A2863" s="39"/>
      <c r="B2863" s="34"/>
      <c r="C2863" s="39" t="s">
        <v>136</v>
      </c>
      <c r="D2863" s="7">
        <v>5</v>
      </c>
      <c r="E2863" s="8">
        <v>4</v>
      </c>
      <c r="F2863" s="17">
        <f t="shared" si="705"/>
        <v>9</v>
      </c>
      <c r="G2863" s="7">
        <v>0</v>
      </c>
      <c r="H2863" s="8">
        <v>0</v>
      </c>
      <c r="I2863" s="17">
        <f t="shared" si="706"/>
        <v>0</v>
      </c>
      <c r="J2863" s="7">
        <f t="shared" si="707"/>
        <v>5</v>
      </c>
      <c r="K2863" s="8">
        <f t="shared" si="708"/>
        <v>4</v>
      </c>
      <c r="L2863" s="9">
        <f t="shared" si="709"/>
        <v>9</v>
      </c>
    </row>
    <row r="2864" spans="1:12" x14ac:dyDescent="0.2">
      <c r="A2864" s="39"/>
      <c r="B2864" s="34"/>
      <c r="C2864" s="39" t="s">
        <v>137</v>
      </c>
      <c r="D2864" s="7">
        <v>0</v>
      </c>
      <c r="E2864" s="8">
        <v>0</v>
      </c>
      <c r="F2864" s="17">
        <f t="shared" si="705"/>
        <v>0</v>
      </c>
      <c r="G2864" s="7">
        <v>0</v>
      </c>
      <c r="H2864" s="8">
        <v>12</v>
      </c>
      <c r="I2864" s="17">
        <f t="shared" si="706"/>
        <v>12</v>
      </c>
      <c r="J2864" s="7">
        <f t="shared" si="707"/>
        <v>0</v>
      </c>
      <c r="K2864" s="8">
        <f t="shared" si="708"/>
        <v>12</v>
      </c>
      <c r="L2864" s="9">
        <f t="shared" si="709"/>
        <v>12</v>
      </c>
    </row>
    <row r="2865" spans="1:12" x14ac:dyDescent="0.2">
      <c r="A2865" s="39"/>
      <c r="B2865" s="34"/>
      <c r="C2865" s="39" t="s">
        <v>138</v>
      </c>
      <c r="D2865" s="7">
        <v>2</v>
      </c>
      <c r="E2865" s="8">
        <v>0</v>
      </c>
      <c r="F2865" s="17">
        <f t="shared" si="705"/>
        <v>2</v>
      </c>
      <c r="G2865" s="7">
        <v>1</v>
      </c>
      <c r="H2865" s="8">
        <v>0</v>
      </c>
      <c r="I2865" s="17">
        <f t="shared" si="706"/>
        <v>1</v>
      </c>
      <c r="J2865" s="7">
        <f t="shared" si="707"/>
        <v>3</v>
      </c>
      <c r="K2865" s="8">
        <f t="shared" si="708"/>
        <v>0</v>
      </c>
      <c r="L2865" s="9">
        <f t="shared" si="709"/>
        <v>3</v>
      </c>
    </row>
    <row r="2866" spans="1:12" x14ac:dyDescent="0.2">
      <c r="A2866" s="39"/>
      <c r="B2866" s="34"/>
      <c r="C2866" s="39" t="s">
        <v>139</v>
      </c>
      <c r="D2866" s="7">
        <v>0</v>
      </c>
      <c r="E2866" s="8">
        <v>10</v>
      </c>
      <c r="F2866" s="17">
        <f t="shared" si="705"/>
        <v>10</v>
      </c>
      <c r="G2866" s="7">
        <v>5</v>
      </c>
      <c r="H2866" s="8">
        <v>1</v>
      </c>
      <c r="I2866" s="17">
        <f t="shared" si="706"/>
        <v>6</v>
      </c>
      <c r="J2866" s="7">
        <f t="shared" si="707"/>
        <v>5</v>
      </c>
      <c r="K2866" s="8">
        <f t="shared" si="708"/>
        <v>11</v>
      </c>
      <c r="L2866" s="9">
        <f t="shared" si="709"/>
        <v>16</v>
      </c>
    </row>
    <row r="2867" spans="1:12" x14ac:dyDescent="0.2">
      <c r="A2867" s="39"/>
      <c r="B2867" s="34"/>
      <c r="C2867" s="39" t="s">
        <v>141</v>
      </c>
      <c r="D2867" s="7">
        <v>0</v>
      </c>
      <c r="E2867" s="8">
        <v>0</v>
      </c>
      <c r="F2867" s="17">
        <f t="shared" si="705"/>
        <v>0</v>
      </c>
      <c r="G2867" s="7">
        <v>1</v>
      </c>
      <c r="H2867" s="8">
        <v>2</v>
      </c>
      <c r="I2867" s="17">
        <f t="shared" si="706"/>
        <v>3</v>
      </c>
      <c r="J2867" s="7">
        <f t="shared" si="707"/>
        <v>1</v>
      </c>
      <c r="K2867" s="8">
        <f t="shared" si="708"/>
        <v>2</v>
      </c>
      <c r="L2867" s="9">
        <f t="shared" si="709"/>
        <v>3</v>
      </c>
    </row>
    <row r="2868" spans="1:12" x14ac:dyDescent="0.2">
      <c r="A2868" s="39"/>
      <c r="B2868" s="34"/>
      <c r="C2868" s="39" t="s">
        <v>143</v>
      </c>
      <c r="D2868" s="7">
        <v>0</v>
      </c>
      <c r="E2868" s="8">
        <v>0</v>
      </c>
      <c r="F2868" s="17">
        <f t="shared" si="705"/>
        <v>0</v>
      </c>
      <c r="G2868" s="7">
        <v>1</v>
      </c>
      <c r="H2868" s="8">
        <v>0</v>
      </c>
      <c r="I2868" s="17">
        <f t="shared" si="706"/>
        <v>1</v>
      </c>
      <c r="J2868" s="7">
        <f t="shared" si="707"/>
        <v>1</v>
      </c>
      <c r="K2868" s="8">
        <f t="shared" si="708"/>
        <v>0</v>
      </c>
      <c r="L2868" s="9">
        <f t="shared" si="709"/>
        <v>1</v>
      </c>
    </row>
    <row r="2869" spans="1:12" x14ac:dyDescent="0.2">
      <c r="A2869" s="39"/>
      <c r="B2869" s="34"/>
      <c r="C2869" s="66" t="s">
        <v>2</v>
      </c>
      <c r="D2869" s="21">
        <f t="shared" ref="D2869:L2869" si="710">SUM(D2855:D2868)</f>
        <v>16</v>
      </c>
      <c r="E2869" s="22">
        <f t="shared" si="710"/>
        <v>14</v>
      </c>
      <c r="F2869" s="67">
        <f t="shared" si="710"/>
        <v>30</v>
      </c>
      <c r="G2869" s="21">
        <f t="shared" si="710"/>
        <v>57</v>
      </c>
      <c r="H2869" s="22">
        <f t="shared" si="710"/>
        <v>111</v>
      </c>
      <c r="I2869" s="67">
        <f t="shared" si="710"/>
        <v>168</v>
      </c>
      <c r="J2869" s="21">
        <f t="shared" si="710"/>
        <v>73</v>
      </c>
      <c r="K2869" s="22">
        <f t="shared" si="710"/>
        <v>125</v>
      </c>
      <c r="L2869" s="23">
        <f t="shared" si="710"/>
        <v>198</v>
      </c>
    </row>
    <row r="2870" spans="1:12" x14ac:dyDescent="0.2">
      <c r="A2870" s="65" t="s">
        <v>264</v>
      </c>
      <c r="B2870" s="42"/>
      <c r="C2870" s="41"/>
      <c r="D2870" s="44"/>
      <c r="E2870" s="45"/>
      <c r="F2870" s="47"/>
      <c r="G2870" s="44"/>
      <c r="H2870" s="45"/>
      <c r="I2870" s="47"/>
      <c r="J2870" s="44"/>
      <c r="K2870" s="45"/>
      <c r="L2870" s="46"/>
    </row>
    <row r="2871" spans="1:12" x14ac:dyDescent="0.2">
      <c r="A2871" s="39"/>
      <c r="B2871" s="34"/>
      <c r="C2871" s="39" t="s">
        <v>124</v>
      </c>
      <c r="D2871" s="7">
        <v>5</v>
      </c>
      <c r="E2871" s="8">
        <v>4</v>
      </c>
      <c r="F2871" s="17">
        <f t="shared" ref="F2871:F2876" si="711">D2871+E2871</f>
        <v>9</v>
      </c>
      <c r="G2871" s="7">
        <v>12</v>
      </c>
      <c r="H2871" s="8">
        <v>6</v>
      </c>
      <c r="I2871" s="17">
        <f t="shared" ref="I2871:I2876" si="712">G2871+H2871</f>
        <v>18</v>
      </c>
      <c r="J2871" s="7">
        <f t="shared" ref="J2871:K2876" si="713">D2871+G2871</f>
        <v>17</v>
      </c>
      <c r="K2871" s="8">
        <f t="shared" si="713"/>
        <v>10</v>
      </c>
      <c r="L2871" s="9">
        <f t="shared" ref="L2871:L2876" si="714">J2871+K2871</f>
        <v>27</v>
      </c>
    </row>
    <row r="2872" spans="1:12" x14ac:dyDescent="0.2">
      <c r="A2872" s="39"/>
      <c r="B2872" s="34"/>
      <c r="C2872" s="39" t="s">
        <v>3</v>
      </c>
      <c r="D2872" s="7">
        <v>0</v>
      </c>
      <c r="E2872" s="8">
        <v>0</v>
      </c>
      <c r="F2872" s="17">
        <f t="shared" si="711"/>
        <v>0</v>
      </c>
      <c r="G2872" s="7">
        <v>6</v>
      </c>
      <c r="H2872" s="8">
        <v>9</v>
      </c>
      <c r="I2872" s="17">
        <f t="shared" si="712"/>
        <v>15</v>
      </c>
      <c r="J2872" s="7">
        <f t="shared" si="713"/>
        <v>6</v>
      </c>
      <c r="K2872" s="8">
        <f t="shared" si="713"/>
        <v>9</v>
      </c>
      <c r="L2872" s="9">
        <f t="shared" si="714"/>
        <v>15</v>
      </c>
    </row>
    <row r="2873" spans="1:12" x14ac:dyDescent="0.2">
      <c r="A2873" s="39"/>
      <c r="B2873" s="34"/>
      <c r="C2873" s="39" t="s">
        <v>125</v>
      </c>
      <c r="D2873" s="7">
        <v>0</v>
      </c>
      <c r="E2873" s="8">
        <v>0</v>
      </c>
      <c r="F2873" s="17">
        <f t="shared" si="711"/>
        <v>0</v>
      </c>
      <c r="G2873" s="7">
        <v>0</v>
      </c>
      <c r="H2873" s="8">
        <v>1</v>
      </c>
      <c r="I2873" s="17">
        <f t="shared" si="712"/>
        <v>1</v>
      </c>
      <c r="J2873" s="7">
        <f t="shared" si="713"/>
        <v>0</v>
      </c>
      <c r="K2873" s="8">
        <f t="shared" si="713"/>
        <v>1</v>
      </c>
      <c r="L2873" s="9">
        <f t="shared" si="714"/>
        <v>1</v>
      </c>
    </row>
    <row r="2874" spans="1:12" x14ac:dyDescent="0.2">
      <c r="A2874" s="39"/>
      <c r="B2874" s="34"/>
      <c r="C2874" s="39" t="s">
        <v>126</v>
      </c>
      <c r="D2874" s="7">
        <v>0</v>
      </c>
      <c r="E2874" s="8">
        <v>0</v>
      </c>
      <c r="F2874" s="17">
        <f t="shared" si="711"/>
        <v>0</v>
      </c>
      <c r="G2874" s="7">
        <v>1</v>
      </c>
      <c r="H2874" s="8">
        <v>0</v>
      </c>
      <c r="I2874" s="17">
        <f t="shared" si="712"/>
        <v>1</v>
      </c>
      <c r="J2874" s="7">
        <f t="shared" si="713"/>
        <v>1</v>
      </c>
      <c r="K2874" s="8">
        <f t="shared" si="713"/>
        <v>0</v>
      </c>
      <c r="L2874" s="9">
        <f t="shared" si="714"/>
        <v>1</v>
      </c>
    </row>
    <row r="2875" spans="1:12" x14ac:dyDescent="0.2">
      <c r="A2875" s="39"/>
      <c r="B2875" s="34"/>
      <c r="C2875" s="39" t="s">
        <v>128</v>
      </c>
      <c r="D2875" s="7">
        <v>0</v>
      </c>
      <c r="E2875" s="8">
        <v>0</v>
      </c>
      <c r="F2875" s="17">
        <f t="shared" si="711"/>
        <v>0</v>
      </c>
      <c r="G2875" s="7">
        <v>4</v>
      </c>
      <c r="H2875" s="8">
        <v>2</v>
      </c>
      <c r="I2875" s="17">
        <f t="shared" si="712"/>
        <v>6</v>
      </c>
      <c r="J2875" s="7">
        <f t="shared" si="713"/>
        <v>4</v>
      </c>
      <c r="K2875" s="8">
        <f t="shared" si="713"/>
        <v>2</v>
      </c>
      <c r="L2875" s="9">
        <f t="shared" si="714"/>
        <v>6</v>
      </c>
    </row>
    <row r="2876" spans="1:12" ht="12" thickBot="1" x14ac:dyDescent="0.25">
      <c r="A2876" s="52"/>
      <c r="B2876" s="68"/>
      <c r="C2876" s="52" t="s">
        <v>131</v>
      </c>
      <c r="D2876" s="24">
        <v>2</v>
      </c>
      <c r="E2876" s="25">
        <v>1</v>
      </c>
      <c r="F2876" s="69">
        <f t="shared" si="711"/>
        <v>3</v>
      </c>
      <c r="G2876" s="24">
        <v>2</v>
      </c>
      <c r="H2876" s="25">
        <v>0</v>
      </c>
      <c r="I2876" s="69">
        <f t="shared" si="712"/>
        <v>2</v>
      </c>
      <c r="J2876" s="24">
        <f t="shared" si="713"/>
        <v>4</v>
      </c>
      <c r="K2876" s="25">
        <f t="shared" si="713"/>
        <v>1</v>
      </c>
      <c r="L2876" s="26">
        <f t="shared" si="714"/>
        <v>5</v>
      </c>
    </row>
    <row r="2882" spans="1:12" ht="12" x14ac:dyDescent="0.2">
      <c r="A2882" s="85" t="s">
        <v>109</v>
      </c>
      <c r="B2882" s="85"/>
      <c r="C2882" s="85"/>
      <c r="D2882" s="85"/>
      <c r="E2882" s="85"/>
      <c r="F2882" s="85"/>
      <c r="G2882" s="85"/>
      <c r="H2882" s="85"/>
      <c r="I2882" s="85"/>
      <c r="J2882" s="85"/>
      <c r="K2882" s="85"/>
      <c r="L2882" s="85"/>
    </row>
    <row r="2883" spans="1:12" x14ac:dyDescent="0.2">
      <c r="A2883" s="86" t="s">
        <v>116</v>
      </c>
      <c r="B2883" s="86"/>
      <c r="C2883" s="86"/>
      <c r="D2883" s="86"/>
      <c r="E2883" s="86"/>
      <c r="F2883" s="86"/>
      <c r="G2883" s="86"/>
      <c r="H2883" s="86"/>
      <c r="I2883" s="86"/>
      <c r="J2883" s="86"/>
      <c r="K2883" s="86"/>
      <c r="L2883" s="86"/>
    </row>
    <row r="2884" spans="1:12" x14ac:dyDescent="0.2">
      <c r="A2884" s="86" t="s">
        <v>1066</v>
      </c>
      <c r="B2884" s="86"/>
      <c r="C2884" s="86"/>
      <c r="D2884" s="86"/>
      <c r="E2884" s="86"/>
      <c r="F2884" s="86"/>
      <c r="G2884" s="86"/>
      <c r="H2884" s="86"/>
      <c r="I2884" s="86"/>
      <c r="J2884" s="86"/>
      <c r="K2884" s="86"/>
      <c r="L2884" s="86"/>
    </row>
    <row r="2885" spans="1:12" ht="12" thickBot="1" x14ac:dyDescent="0.25"/>
    <row r="2886" spans="1:12" x14ac:dyDescent="0.2">
      <c r="A2886" s="113" t="s">
        <v>41</v>
      </c>
      <c r="B2886" s="149"/>
      <c r="C2886" s="151" t="s">
        <v>43</v>
      </c>
      <c r="D2886" s="117" t="s">
        <v>355</v>
      </c>
      <c r="E2886" s="118"/>
      <c r="F2886" s="119"/>
      <c r="G2886" s="117" t="s">
        <v>42</v>
      </c>
      <c r="H2886" s="118"/>
      <c r="I2886" s="119"/>
      <c r="J2886" s="117" t="s">
        <v>2</v>
      </c>
      <c r="K2886" s="118"/>
      <c r="L2886" s="119"/>
    </row>
    <row r="2887" spans="1:12" ht="12" thickBot="1" x14ac:dyDescent="0.25">
      <c r="A2887" s="115"/>
      <c r="B2887" s="150"/>
      <c r="C2887" s="152"/>
      <c r="D2887" s="153"/>
      <c r="E2887" s="154"/>
      <c r="F2887" s="155"/>
      <c r="G2887" s="153"/>
      <c r="H2887" s="154"/>
      <c r="I2887" s="155"/>
      <c r="J2887" s="153"/>
      <c r="K2887" s="154"/>
      <c r="L2887" s="155"/>
    </row>
    <row r="2888" spans="1:12" x14ac:dyDescent="0.2">
      <c r="A2888" s="115"/>
      <c r="B2888" s="150"/>
      <c r="C2888" s="152"/>
      <c r="D2888" s="161" t="s">
        <v>44</v>
      </c>
      <c r="E2888" s="157" t="s">
        <v>45</v>
      </c>
      <c r="F2888" s="159" t="s">
        <v>2</v>
      </c>
      <c r="G2888" s="161" t="s">
        <v>44</v>
      </c>
      <c r="H2888" s="157" t="s">
        <v>45</v>
      </c>
      <c r="I2888" s="159" t="s">
        <v>2</v>
      </c>
      <c r="J2888" s="156" t="s">
        <v>44</v>
      </c>
      <c r="K2888" s="157" t="s">
        <v>45</v>
      </c>
      <c r="L2888" s="159" t="s">
        <v>2</v>
      </c>
    </row>
    <row r="2889" spans="1:12" ht="12" thickBot="1" x14ac:dyDescent="0.25">
      <c r="A2889" s="115"/>
      <c r="B2889" s="150"/>
      <c r="C2889" s="152"/>
      <c r="D2889" s="162"/>
      <c r="E2889" s="158"/>
      <c r="F2889" s="160"/>
      <c r="G2889" s="162"/>
      <c r="H2889" s="158"/>
      <c r="I2889" s="160"/>
      <c r="J2889" s="136"/>
      <c r="K2889" s="158"/>
      <c r="L2889" s="160"/>
    </row>
    <row r="2890" spans="1:12" x14ac:dyDescent="0.2">
      <c r="A2890" s="35"/>
      <c r="B2890" s="36"/>
      <c r="C2890" s="35" t="s">
        <v>692</v>
      </c>
      <c r="D2890" s="3">
        <v>0</v>
      </c>
      <c r="E2890" s="4">
        <v>0</v>
      </c>
      <c r="F2890" s="18">
        <f t="shared" ref="F2890:F2902" si="715">D2890+E2890</f>
        <v>0</v>
      </c>
      <c r="G2890" s="3">
        <v>1</v>
      </c>
      <c r="H2890" s="4">
        <v>0</v>
      </c>
      <c r="I2890" s="18">
        <f t="shared" ref="I2890:I2902" si="716">G2890+H2890</f>
        <v>1</v>
      </c>
      <c r="J2890" s="3">
        <f t="shared" ref="J2890:J2902" si="717">D2890+G2890</f>
        <v>1</v>
      </c>
      <c r="K2890" s="4">
        <f t="shared" ref="K2890:K2902" si="718">E2890+H2890</f>
        <v>0</v>
      </c>
      <c r="L2890" s="5">
        <f t="shared" ref="L2890:L2902" si="719">J2890+K2890</f>
        <v>1</v>
      </c>
    </row>
    <row r="2891" spans="1:12" x14ac:dyDescent="0.2">
      <c r="A2891" s="39"/>
      <c r="B2891" s="34"/>
      <c r="C2891" s="39" t="s">
        <v>135</v>
      </c>
      <c r="D2891" s="7">
        <v>2</v>
      </c>
      <c r="E2891" s="8">
        <v>3</v>
      </c>
      <c r="F2891" s="17">
        <f t="shared" si="715"/>
        <v>5</v>
      </c>
      <c r="G2891" s="7">
        <v>0</v>
      </c>
      <c r="H2891" s="8">
        <v>1</v>
      </c>
      <c r="I2891" s="17">
        <f t="shared" si="716"/>
        <v>1</v>
      </c>
      <c r="J2891" s="7">
        <f t="shared" si="717"/>
        <v>2</v>
      </c>
      <c r="K2891" s="8">
        <f t="shared" si="718"/>
        <v>4</v>
      </c>
      <c r="L2891" s="9">
        <f t="shared" si="719"/>
        <v>6</v>
      </c>
    </row>
    <row r="2892" spans="1:12" x14ac:dyDescent="0.2">
      <c r="A2892" s="39"/>
      <c r="B2892" s="34"/>
      <c r="C2892" s="39" t="s">
        <v>136</v>
      </c>
      <c r="D2892" s="7">
        <v>2</v>
      </c>
      <c r="E2892" s="8">
        <v>0</v>
      </c>
      <c r="F2892" s="17">
        <f t="shared" si="715"/>
        <v>2</v>
      </c>
      <c r="G2892" s="7">
        <v>1</v>
      </c>
      <c r="H2892" s="8">
        <v>0</v>
      </c>
      <c r="I2892" s="17">
        <f t="shared" si="716"/>
        <v>1</v>
      </c>
      <c r="J2892" s="7">
        <f t="shared" si="717"/>
        <v>3</v>
      </c>
      <c r="K2892" s="8">
        <f t="shared" si="718"/>
        <v>0</v>
      </c>
      <c r="L2892" s="9">
        <f t="shared" si="719"/>
        <v>3</v>
      </c>
    </row>
    <row r="2893" spans="1:12" x14ac:dyDescent="0.2">
      <c r="A2893" s="39"/>
      <c r="B2893" s="34"/>
      <c r="C2893" s="39" t="s">
        <v>138</v>
      </c>
      <c r="D2893" s="7">
        <v>3</v>
      </c>
      <c r="E2893" s="8">
        <v>3</v>
      </c>
      <c r="F2893" s="17">
        <f t="shared" si="715"/>
        <v>6</v>
      </c>
      <c r="G2893" s="7">
        <v>0</v>
      </c>
      <c r="H2893" s="8">
        <v>1</v>
      </c>
      <c r="I2893" s="17">
        <f t="shared" si="716"/>
        <v>1</v>
      </c>
      <c r="J2893" s="7">
        <f t="shared" si="717"/>
        <v>3</v>
      </c>
      <c r="K2893" s="8">
        <f t="shared" si="718"/>
        <v>4</v>
      </c>
      <c r="L2893" s="9">
        <f t="shared" si="719"/>
        <v>7</v>
      </c>
    </row>
    <row r="2894" spans="1:12" x14ac:dyDescent="0.2">
      <c r="A2894" s="39"/>
      <c r="B2894" s="34"/>
      <c r="C2894" s="39" t="s">
        <v>139</v>
      </c>
      <c r="D2894" s="7">
        <v>1</v>
      </c>
      <c r="E2894" s="8">
        <v>7</v>
      </c>
      <c r="F2894" s="17">
        <f t="shared" si="715"/>
        <v>8</v>
      </c>
      <c r="G2894" s="7">
        <v>5</v>
      </c>
      <c r="H2894" s="8">
        <v>3</v>
      </c>
      <c r="I2894" s="17">
        <f t="shared" si="716"/>
        <v>8</v>
      </c>
      <c r="J2894" s="7">
        <f t="shared" si="717"/>
        <v>6</v>
      </c>
      <c r="K2894" s="8">
        <f t="shared" si="718"/>
        <v>10</v>
      </c>
      <c r="L2894" s="9">
        <f t="shared" si="719"/>
        <v>16</v>
      </c>
    </row>
    <row r="2895" spans="1:12" x14ac:dyDescent="0.2">
      <c r="A2895" s="39"/>
      <c r="B2895" s="34"/>
      <c r="C2895" s="39" t="s">
        <v>141</v>
      </c>
      <c r="D2895" s="7">
        <v>0</v>
      </c>
      <c r="E2895" s="8">
        <v>0</v>
      </c>
      <c r="F2895" s="17">
        <f t="shared" si="715"/>
        <v>0</v>
      </c>
      <c r="G2895" s="7">
        <v>2</v>
      </c>
      <c r="H2895" s="8">
        <v>0</v>
      </c>
      <c r="I2895" s="17">
        <f t="shared" si="716"/>
        <v>2</v>
      </c>
      <c r="J2895" s="7">
        <f t="shared" si="717"/>
        <v>2</v>
      </c>
      <c r="K2895" s="8">
        <f t="shared" si="718"/>
        <v>0</v>
      </c>
      <c r="L2895" s="9">
        <f t="shared" si="719"/>
        <v>2</v>
      </c>
    </row>
    <row r="2896" spans="1:12" x14ac:dyDescent="0.2">
      <c r="A2896" s="39"/>
      <c r="B2896" s="34"/>
      <c r="C2896" s="39" t="s">
        <v>142</v>
      </c>
      <c r="D2896" s="7">
        <v>0</v>
      </c>
      <c r="E2896" s="8">
        <v>0</v>
      </c>
      <c r="F2896" s="17">
        <f t="shared" si="715"/>
        <v>0</v>
      </c>
      <c r="G2896" s="7">
        <v>0</v>
      </c>
      <c r="H2896" s="8">
        <v>1</v>
      </c>
      <c r="I2896" s="17">
        <f t="shared" si="716"/>
        <v>1</v>
      </c>
      <c r="J2896" s="7">
        <f t="shared" si="717"/>
        <v>0</v>
      </c>
      <c r="K2896" s="8">
        <f t="shared" si="718"/>
        <v>1</v>
      </c>
      <c r="L2896" s="9">
        <f t="shared" si="719"/>
        <v>1</v>
      </c>
    </row>
    <row r="2897" spans="1:12" x14ac:dyDescent="0.2">
      <c r="A2897" s="39"/>
      <c r="B2897" s="34"/>
      <c r="C2897" s="39" t="s">
        <v>144</v>
      </c>
      <c r="D2897" s="7">
        <v>3</v>
      </c>
      <c r="E2897" s="8">
        <v>2</v>
      </c>
      <c r="F2897" s="17">
        <f t="shared" si="715"/>
        <v>5</v>
      </c>
      <c r="G2897" s="7">
        <v>1</v>
      </c>
      <c r="H2897" s="8">
        <v>0</v>
      </c>
      <c r="I2897" s="17">
        <f t="shared" si="716"/>
        <v>1</v>
      </c>
      <c r="J2897" s="7">
        <f t="shared" si="717"/>
        <v>4</v>
      </c>
      <c r="K2897" s="8">
        <f t="shared" si="718"/>
        <v>2</v>
      </c>
      <c r="L2897" s="9">
        <f t="shared" si="719"/>
        <v>6</v>
      </c>
    </row>
    <row r="2898" spans="1:12" x14ac:dyDescent="0.2">
      <c r="A2898" s="39"/>
      <c r="B2898" s="34"/>
      <c r="C2898" s="39" t="s">
        <v>145</v>
      </c>
      <c r="D2898" s="7">
        <v>1</v>
      </c>
      <c r="E2898" s="8">
        <v>1</v>
      </c>
      <c r="F2898" s="17">
        <f t="shared" si="715"/>
        <v>2</v>
      </c>
      <c r="G2898" s="7">
        <v>0</v>
      </c>
      <c r="H2898" s="8">
        <v>0</v>
      </c>
      <c r="I2898" s="17">
        <f t="shared" si="716"/>
        <v>0</v>
      </c>
      <c r="J2898" s="7">
        <f t="shared" si="717"/>
        <v>1</v>
      </c>
      <c r="K2898" s="8">
        <f t="shared" si="718"/>
        <v>1</v>
      </c>
      <c r="L2898" s="9">
        <f t="shared" si="719"/>
        <v>2</v>
      </c>
    </row>
    <row r="2899" spans="1:12" x14ac:dyDescent="0.2">
      <c r="A2899" s="39"/>
      <c r="B2899" s="34"/>
      <c r="C2899" s="39" t="s">
        <v>146</v>
      </c>
      <c r="D2899" s="7">
        <v>2</v>
      </c>
      <c r="E2899" s="8">
        <v>1</v>
      </c>
      <c r="F2899" s="17">
        <f t="shared" si="715"/>
        <v>3</v>
      </c>
      <c r="G2899" s="7">
        <v>0</v>
      </c>
      <c r="H2899" s="8">
        <v>0</v>
      </c>
      <c r="I2899" s="17">
        <f t="shared" si="716"/>
        <v>0</v>
      </c>
      <c r="J2899" s="7">
        <f t="shared" si="717"/>
        <v>2</v>
      </c>
      <c r="K2899" s="8">
        <f t="shared" si="718"/>
        <v>1</v>
      </c>
      <c r="L2899" s="9">
        <f t="shared" si="719"/>
        <v>3</v>
      </c>
    </row>
    <row r="2900" spans="1:12" x14ac:dyDescent="0.2">
      <c r="A2900" s="39"/>
      <c r="B2900" s="34"/>
      <c r="C2900" s="39" t="s">
        <v>147</v>
      </c>
      <c r="D2900" s="7">
        <v>1</v>
      </c>
      <c r="E2900" s="8">
        <v>3</v>
      </c>
      <c r="F2900" s="17">
        <f t="shared" si="715"/>
        <v>4</v>
      </c>
      <c r="G2900" s="7">
        <v>0</v>
      </c>
      <c r="H2900" s="8">
        <v>0</v>
      </c>
      <c r="I2900" s="17">
        <f t="shared" si="716"/>
        <v>0</v>
      </c>
      <c r="J2900" s="7">
        <f t="shared" si="717"/>
        <v>1</v>
      </c>
      <c r="K2900" s="8">
        <f t="shared" si="718"/>
        <v>3</v>
      </c>
      <c r="L2900" s="9">
        <f t="shared" si="719"/>
        <v>4</v>
      </c>
    </row>
    <row r="2901" spans="1:12" x14ac:dyDescent="0.2">
      <c r="A2901" s="39"/>
      <c r="B2901" s="34"/>
      <c r="C2901" s="39" t="s">
        <v>149</v>
      </c>
      <c r="D2901" s="7">
        <v>1</v>
      </c>
      <c r="E2901" s="8">
        <v>1</v>
      </c>
      <c r="F2901" s="17">
        <f t="shared" si="715"/>
        <v>2</v>
      </c>
      <c r="G2901" s="7">
        <v>0</v>
      </c>
      <c r="H2901" s="8">
        <v>0</v>
      </c>
      <c r="I2901" s="17">
        <f t="shared" si="716"/>
        <v>0</v>
      </c>
      <c r="J2901" s="7">
        <f t="shared" si="717"/>
        <v>1</v>
      </c>
      <c r="K2901" s="8">
        <f t="shared" si="718"/>
        <v>1</v>
      </c>
      <c r="L2901" s="9">
        <f t="shared" si="719"/>
        <v>2</v>
      </c>
    </row>
    <row r="2902" spans="1:12" x14ac:dyDescent="0.2">
      <c r="A2902" s="39"/>
      <c r="B2902" s="34"/>
      <c r="C2902" s="39" t="s">
        <v>150</v>
      </c>
      <c r="D2902" s="7">
        <v>1</v>
      </c>
      <c r="E2902" s="8">
        <v>1</v>
      </c>
      <c r="F2902" s="17">
        <f t="shared" si="715"/>
        <v>2</v>
      </c>
      <c r="G2902" s="7">
        <v>0</v>
      </c>
      <c r="H2902" s="8">
        <v>0</v>
      </c>
      <c r="I2902" s="17">
        <f t="shared" si="716"/>
        <v>0</v>
      </c>
      <c r="J2902" s="7">
        <f t="shared" si="717"/>
        <v>1</v>
      </c>
      <c r="K2902" s="8">
        <f t="shared" si="718"/>
        <v>1</v>
      </c>
      <c r="L2902" s="9">
        <f t="shared" si="719"/>
        <v>2</v>
      </c>
    </row>
    <row r="2903" spans="1:12" x14ac:dyDescent="0.2">
      <c r="A2903" s="39"/>
      <c r="B2903" s="34"/>
      <c r="C2903" s="66" t="s">
        <v>2</v>
      </c>
      <c r="D2903" s="21">
        <f t="shared" ref="D2903:L2903" si="720">SUM(D2870:D2902)</f>
        <v>24</v>
      </c>
      <c r="E2903" s="22">
        <f t="shared" si="720"/>
        <v>27</v>
      </c>
      <c r="F2903" s="67">
        <f t="shared" si="720"/>
        <v>51</v>
      </c>
      <c r="G2903" s="21">
        <f t="shared" si="720"/>
        <v>35</v>
      </c>
      <c r="H2903" s="22">
        <f t="shared" si="720"/>
        <v>24</v>
      </c>
      <c r="I2903" s="67">
        <f t="shared" si="720"/>
        <v>59</v>
      </c>
      <c r="J2903" s="21">
        <f t="shared" si="720"/>
        <v>59</v>
      </c>
      <c r="K2903" s="22">
        <f t="shared" si="720"/>
        <v>51</v>
      </c>
      <c r="L2903" s="23">
        <f t="shared" si="720"/>
        <v>110</v>
      </c>
    </row>
    <row r="2904" spans="1:12" x14ac:dyDescent="0.2">
      <c r="A2904" s="65" t="s">
        <v>265</v>
      </c>
      <c r="B2904" s="42"/>
      <c r="C2904" s="41"/>
      <c r="D2904" s="44"/>
      <c r="E2904" s="45"/>
      <c r="F2904" s="47"/>
      <c r="G2904" s="44"/>
      <c r="H2904" s="45"/>
      <c r="I2904" s="47"/>
      <c r="J2904" s="44"/>
      <c r="K2904" s="45"/>
      <c r="L2904" s="46"/>
    </row>
    <row r="2905" spans="1:12" x14ac:dyDescent="0.2">
      <c r="A2905" s="39"/>
      <c r="B2905" s="34"/>
      <c r="C2905" s="39" t="s">
        <v>124</v>
      </c>
      <c r="D2905" s="7">
        <v>65</v>
      </c>
      <c r="E2905" s="8">
        <v>50</v>
      </c>
      <c r="F2905" s="17">
        <f t="shared" ref="F2905:F2924" si="721">D2905+E2905</f>
        <v>115</v>
      </c>
      <c r="G2905" s="7">
        <v>20</v>
      </c>
      <c r="H2905" s="8">
        <v>21</v>
      </c>
      <c r="I2905" s="17">
        <f t="shared" ref="I2905:I2924" si="722">G2905+H2905</f>
        <v>41</v>
      </c>
      <c r="J2905" s="7">
        <f t="shared" ref="J2905:J2924" si="723">D2905+G2905</f>
        <v>85</v>
      </c>
      <c r="K2905" s="8">
        <f t="shared" ref="K2905:K2924" si="724">E2905+H2905</f>
        <v>71</v>
      </c>
      <c r="L2905" s="9">
        <f t="shared" ref="L2905:L2924" si="725">J2905+K2905</f>
        <v>156</v>
      </c>
    </row>
    <row r="2906" spans="1:12" x14ac:dyDescent="0.2">
      <c r="A2906" s="39"/>
      <c r="B2906" s="34"/>
      <c r="C2906" s="39" t="s">
        <v>3</v>
      </c>
      <c r="D2906" s="7">
        <v>0</v>
      </c>
      <c r="E2906" s="8">
        <v>0</v>
      </c>
      <c r="F2906" s="17">
        <f t="shared" si="721"/>
        <v>0</v>
      </c>
      <c r="G2906" s="7">
        <v>15</v>
      </c>
      <c r="H2906" s="8">
        <v>14</v>
      </c>
      <c r="I2906" s="17">
        <f t="shared" si="722"/>
        <v>29</v>
      </c>
      <c r="J2906" s="7">
        <f t="shared" si="723"/>
        <v>15</v>
      </c>
      <c r="K2906" s="8">
        <f t="shared" si="724"/>
        <v>14</v>
      </c>
      <c r="L2906" s="9">
        <f t="shared" si="725"/>
        <v>29</v>
      </c>
    </row>
    <row r="2907" spans="1:12" x14ac:dyDescent="0.2">
      <c r="A2907" s="39"/>
      <c r="B2907" s="34"/>
      <c r="C2907" s="39" t="s">
        <v>125</v>
      </c>
      <c r="D2907" s="7">
        <v>0</v>
      </c>
      <c r="E2907" s="8">
        <v>0</v>
      </c>
      <c r="F2907" s="17">
        <f t="shared" si="721"/>
        <v>0</v>
      </c>
      <c r="G2907" s="7">
        <v>1</v>
      </c>
      <c r="H2907" s="8">
        <v>9</v>
      </c>
      <c r="I2907" s="17">
        <f t="shared" si="722"/>
        <v>10</v>
      </c>
      <c r="J2907" s="7">
        <f t="shared" si="723"/>
        <v>1</v>
      </c>
      <c r="K2907" s="8">
        <f t="shared" si="724"/>
        <v>9</v>
      </c>
      <c r="L2907" s="9">
        <f t="shared" si="725"/>
        <v>10</v>
      </c>
    </row>
    <row r="2908" spans="1:12" x14ac:dyDescent="0.2">
      <c r="A2908" s="39"/>
      <c r="B2908" s="34"/>
      <c r="C2908" s="39" t="s">
        <v>126</v>
      </c>
      <c r="D2908" s="7">
        <v>0</v>
      </c>
      <c r="E2908" s="8">
        <v>0</v>
      </c>
      <c r="F2908" s="17">
        <f t="shared" si="721"/>
        <v>0</v>
      </c>
      <c r="G2908" s="7">
        <v>1</v>
      </c>
      <c r="H2908" s="8">
        <v>1</v>
      </c>
      <c r="I2908" s="17">
        <f t="shared" si="722"/>
        <v>2</v>
      </c>
      <c r="J2908" s="7">
        <f t="shared" si="723"/>
        <v>1</v>
      </c>
      <c r="K2908" s="8">
        <f t="shared" si="724"/>
        <v>1</v>
      </c>
      <c r="L2908" s="9">
        <f t="shared" si="725"/>
        <v>2</v>
      </c>
    </row>
    <row r="2909" spans="1:12" x14ac:dyDescent="0.2">
      <c r="A2909" s="39"/>
      <c r="B2909" s="34"/>
      <c r="C2909" s="39" t="s">
        <v>127</v>
      </c>
      <c r="D2909" s="7">
        <v>0</v>
      </c>
      <c r="E2909" s="8">
        <v>0</v>
      </c>
      <c r="F2909" s="17">
        <f t="shared" si="721"/>
        <v>0</v>
      </c>
      <c r="G2909" s="7">
        <v>10</v>
      </c>
      <c r="H2909" s="8">
        <v>7</v>
      </c>
      <c r="I2909" s="17">
        <f t="shared" si="722"/>
        <v>17</v>
      </c>
      <c r="J2909" s="7">
        <f t="shared" si="723"/>
        <v>10</v>
      </c>
      <c r="K2909" s="8">
        <f t="shared" si="724"/>
        <v>7</v>
      </c>
      <c r="L2909" s="9">
        <f t="shared" si="725"/>
        <v>17</v>
      </c>
    </row>
    <row r="2910" spans="1:12" x14ac:dyDescent="0.2">
      <c r="A2910" s="39"/>
      <c r="B2910" s="34"/>
      <c r="C2910" s="39" t="s">
        <v>128</v>
      </c>
      <c r="D2910" s="7">
        <v>0</v>
      </c>
      <c r="E2910" s="8">
        <v>0</v>
      </c>
      <c r="F2910" s="17">
        <f t="shared" si="721"/>
        <v>0</v>
      </c>
      <c r="G2910" s="7">
        <v>7</v>
      </c>
      <c r="H2910" s="8">
        <v>21</v>
      </c>
      <c r="I2910" s="17">
        <f t="shared" si="722"/>
        <v>28</v>
      </c>
      <c r="J2910" s="7">
        <f t="shared" si="723"/>
        <v>7</v>
      </c>
      <c r="K2910" s="8">
        <f t="shared" si="724"/>
        <v>21</v>
      </c>
      <c r="L2910" s="9">
        <f t="shared" si="725"/>
        <v>28</v>
      </c>
    </row>
    <row r="2911" spans="1:12" x14ac:dyDescent="0.2">
      <c r="A2911" s="39"/>
      <c r="B2911" s="34"/>
      <c r="C2911" s="39" t="s">
        <v>931</v>
      </c>
      <c r="D2911" s="7">
        <v>0</v>
      </c>
      <c r="E2911" s="8">
        <v>0</v>
      </c>
      <c r="F2911" s="17">
        <f t="shared" si="721"/>
        <v>0</v>
      </c>
      <c r="G2911" s="7">
        <v>5</v>
      </c>
      <c r="H2911" s="8">
        <v>6</v>
      </c>
      <c r="I2911" s="17">
        <f t="shared" si="722"/>
        <v>11</v>
      </c>
      <c r="J2911" s="7">
        <f t="shared" si="723"/>
        <v>5</v>
      </c>
      <c r="K2911" s="8">
        <f t="shared" si="724"/>
        <v>6</v>
      </c>
      <c r="L2911" s="9">
        <f t="shared" si="725"/>
        <v>11</v>
      </c>
    </row>
    <row r="2912" spans="1:12" x14ac:dyDescent="0.2">
      <c r="A2912" s="39"/>
      <c r="B2912" s="34"/>
      <c r="C2912" s="39" t="s">
        <v>130</v>
      </c>
      <c r="D2912" s="7">
        <v>0</v>
      </c>
      <c r="E2912" s="8">
        <v>0</v>
      </c>
      <c r="F2912" s="17">
        <f t="shared" si="721"/>
        <v>0</v>
      </c>
      <c r="G2912" s="7">
        <v>1</v>
      </c>
      <c r="H2912" s="8">
        <v>0</v>
      </c>
      <c r="I2912" s="17">
        <f t="shared" si="722"/>
        <v>1</v>
      </c>
      <c r="J2912" s="7">
        <f t="shared" si="723"/>
        <v>1</v>
      </c>
      <c r="K2912" s="8">
        <f t="shared" si="724"/>
        <v>0</v>
      </c>
      <c r="L2912" s="9">
        <f t="shared" si="725"/>
        <v>1</v>
      </c>
    </row>
    <row r="2913" spans="1:12" x14ac:dyDescent="0.2">
      <c r="A2913" s="39"/>
      <c r="B2913" s="34"/>
      <c r="C2913" s="39" t="s">
        <v>131</v>
      </c>
      <c r="D2913" s="7">
        <v>1</v>
      </c>
      <c r="E2913" s="8">
        <v>1</v>
      </c>
      <c r="F2913" s="17">
        <f t="shared" si="721"/>
        <v>2</v>
      </c>
      <c r="G2913" s="7">
        <v>1</v>
      </c>
      <c r="H2913" s="8">
        <v>2</v>
      </c>
      <c r="I2913" s="17">
        <f t="shared" si="722"/>
        <v>3</v>
      </c>
      <c r="J2913" s="7">
        <f t="shared" si="723"/>
        <v>2</v>
      </c>
      <c r="K2913" s="8">
        <f t="shared" si="724"/>
        <v>3</v>
      </c>
      <c r="L2913" s="9">
        <f t="shared" si="725"/>
        <v>5</v>
      </c>
    </row>
    <row r="2914" spans="1:12" x14ac:dyDescent="0.2">
      <c r="A2914" s="39"/>
      <c r="B2914" s="34"/>
      <c r="C2914" s="39" t="s">
        <v>132</v>
      </c>
      <c r="D2914" s="7">
        <v>0</v>
      </c>
      <c r="E2914" s="8">
        <v>0</v>
      </c>
      <c r="F2914" s="17">
        <f t="shared" si="721"/>
        <v>0</v>
      </c>
      <c r="G2914" s="7">
        <v>2</v>
      </c>
      <c r="H2914" s="8">
        <v>0</v>
      </c>
      <c r="I2914" s="17">
        <f t="shared" si="722"/>
        <v>2</v>
      </c>
      <c r="J2914" s="7">
        <f t="shared" si="723"/>
        <v>2</v>
      </c>
      <c r="K2914" s="8">
        <f t="shared" si="724"/>
        <v>0</v>
      </c>
      <c r="L2914" s="9">
        <f t="shared" si="725"/>
        <v>2</v>
      </c>
    </row>
    <row r="2915" spans="1:12" x14ac:dyDescent="0.2">
      <c r="A2915" s="39"/>
      <c r="B2915" s="34"/>
      <c r="C2915" s="39" t="s">
        <v>692</v>
      </c>
      <c r="D2915" s="7">
        <v>0</v>
      </c>
      <c r="E2915" s="8">
        <v>0</v>
      </c>
      <c r="F2915" s="17">
        <f t="shared" si="721"/>
        <v>0</v>
      </c>
      <c r="G2915" s="7">
        <v>4</v>
      </c>
      <c r="H2915" s="8">
        <v>0</v>
      </c>
      <c r="I2915" s="17">
        <f t="shared" si="722"/>
        <v>4</v>
      </c>
      <c r="J2915" s="7">
        <f t="shared" si="723"/>
        <v>4</v>
      </c>
      <c r="K2915" s="8">
        <f t="shared" si="724"/>
        <v>0</v>
      </c>
      <c r="L2915" s="9">
        <f t="shared" si="725"/>
        <v>4</v>
      </c>
    </row>
    <row r="2916" spans="1:12" x14ac:dyDescent="0.2">
      <c r="A2916" s="39"/>
      <c r="B2916" s="34"/>
      <c r="C2916" s="39" t="s">
        <v>134</v>
      </c>
      <c r="D2916" s="7">
        <v>0</v>
      </c>
      <c r="E2916" s="8">
        <v>0</v>
      </c>
      <c r="F2916" s="17">
        <f t="shared" si="721"/>
        <v>0</v>
      </c>
      <c r="G2916" s="7">
        <v>1</v>
      </c>
      <c r="H2916" s="8">
        <v>0</v>
      </c>
      <c r="I2916" s="17">
        <f t="shared" si="722"/>
        <v>1</v>
      </c>
      <c r="J2916" s="7">
        <f t="shared" si="723"/>
        <v>1</v>
      </c>
      <c r="K2916" s="8">
        <f t="shared" si="724"/>
        <v>0</v>
      </c>
      <c r="L2916" s="9">
        <f t="shared" si="725"/>
        <v>1</v>
      </c>
    </row>
    <row r="2917" spans="1:12" x14ac:dyDescent="0.2">
      <c r="A2917" s="39"/>
      <c r="B2917" s="34"/>
      <c r="C2917" s="39" t="s">
        <v>135</v>
      </c>
      <c r="D2917" s="7">
        <v>9</v>
      </c>
      <c r="E2917" s="8">
        <v>5</v>
      </c>
      <c r="F2917" s="17">
        <f t="shared" si="721"/>
        <v>14</v>
      </c>
      <c r="G2917" s="7">
        <v>2</v>
      </c>
      <c r="H2917" s="8">
        <v>0</v>
      </c>
      <c r="I2917" s="17">
        <f t="shared" si="722"/>
        <v>2</v>
      </c>
      <c r="J2917" s="7">
        <f t="shared" si="723"/>
        <v>11</v>
      </c>
      <c r="K2917" s="8">
        <f t="shared" si="724"/>
        <v>5</v>
      </c>
      <c r="L2917" s="9">
        <f t="shared" si="725"/>
        <v>16</v>
      </c>
    </row>
    <row r="2918" spans="1:12" x14ac:dyDescent="0.2">
      <c r="A2918" s="39"/>
      <c r="B2918" s="34"/>
      <c r="C2918" s="39" t="s">
        <v>136</v>
      </c>
      <c r="D2918" s="7">
        <v>13</v>
      </c>
      <c r="E2918" s="8">
        <v>10</v>
      </c>
      <c r="F2918" s="17">
        <f t="shared" si="721"/>
        <v>23</v>
      </c>
      <c r="G2918" s="7">
        <v>2</v>
      </c>
      <c r="H2918" s="8">
        <v>0</v>
      </c>
      <c r="I2918" s="17">
        <f t="shared" si="722"/>
        <v>2</v>
      </c>
      <c r="J2918" s="7">
        <f t="shared" si="723"/>
        <v>15</v>
      </c>
      <c r="K2918" s="8">
        <f t="shared" si="724"/>
        <v>10</v>
      </c>
      <c r="L2918" s="9">
        <f t="shared" si="725"/>
        <v>25</v>
      </c>
    </row>
    <row r="2919" spans="1:12" x14ac:dyDescent="0.2">
      <c r="A2919" s="39"/>
      <c r="B2919" s="34"/>
      <c r="C2919" s="39" t="s">
        <v>137</v>
      </c>
      <c r="D2919" s="7">
        <v>1</v>
      </c>
      <c r="E2919" s="8">
        <v>1</v>
      </c>
      <c r="F2919" s="17">
        <f t="shared" si="721"/>
        <v>2</v>
      </c>
      <c r="G2919" s="7">
        <v>1</v>
      </c>
      <c r="H2919" s="8">
        <v>0</v>
      </c>
      <c r="I2919" s="17">
        <f t="shared" si="722"/>
        <v>1</v>
      </c>
      <c r="J2919" s="7">
        <f t="shared" si="723"/>
        <v>2</v>
      </c>
      <c r="K2919" s="8">
        <f t="shared" si="724"/>
        <v>1</v>
      </c>
      <c r="L2919" s="9">
        <f t="shared" si="725"/>
        <v>3</v>
      </c>
    </row>
    <row r="2920" spans="1:12" x14ac:dyDescent="0.2">
      <c r="A2920" s="39"/>
      <c r="B2920" s="34"/>
      <c r="C2920" s="39" t="s">
        <v>138</v>
      </c>
      <c r="D2920" s="7">
        <v>11</v>
      </c>
      <c r="E2920" s="8">
        <v>6</v>
      </c>
      <c r="F2920" s="17">
        <f t="shared" si="721"/>
        <v>17</v>
      </c>
      <c r="G2920" s="7">
        <v>1</v>
      </c>
      <c r="H2920" s="8">
        <v>0</v>
      </c>
      <c r="I2920" s="17">
        <f t="shared" si="722"/>
        <v>1</v>
      </c>
      <c r="J2920" s="7">
        <f t="shared" si="723"/>
        <v>12</v>
      </c>
      <c r="K2920" s="8">
        <f t="shared" si="724"/>
        <v>6</v>
      </c>
      <c r="L2920" s="9">
        <f t="shared" si="725"/>
        <v>18</v>
      </c>
    </row>
    <row r="2921" spans="1:12" x14ac:dyDescent="0.2">
      <c r="A2921" s="39"/>
      <c r="B2921" s="34"/>
      <c r="C2921" s="39" t="s">
        <v>139</v>
      </c>
      <c r="D2921" s="7">
        <v>0</v>
      </c>
      <c r="E2921" s="8">
        <v>0</v>
      </c>
      <c r="F2921" s="17">
        <f t="shared" si="721"/>
        <v>0</v>
      </c>
      <c r="G2921" s="7">
        <v>4</v>
      </c>
      <c r="H2921" s="8">
        <v>2</v>
      </c>
      <c r="I2921" s="17">
        <f t="shared" si="722"/>
        <v>6</v>
      </c>
      <c r="J2921" s="7">
        <f t="shared" si="723"/>
        <v>4</v>
      </c>
      <c r="K2921" s="8">
        <f t="shared" si="724"/>
        <v>2</v>
      </c>
      <c r="L2921" s="9">
        <f t="shared" si="725"/>
        <v>6</v>
      </c>
    </row>
    <row r="2922" spans="1:12" x14ac:dyDescent="0.2">
      <c r="A2922" s="39"/>
      <c r="B2922" s="34"/>
      <c r="C2922" s="39" t="s">
        <v>140</v>
      </c>
      <c r="D2922" s="7">
        <v>10</v>
      </c>
      <c r="E2922" s="8">
        <v>11</v>
      </c>
      <c r="F2922" s="17">
        <f t="shared" si="721"/>
        <v>21</v>
      </c>
      <c r="G2922" s="7">
        <v>4</v>
      </c>
      <c r="H2922" s="8">
        <v>2</v>
      </c>
      <c r="I2922" s="17">
        <f t="shared" si="722"/>
        <v>6</v>
      </c>
      <c r="J2922" s="7">
        <f t="shared" si="723"/>
        <v>14</v>
      </c>
      <c r="K2922" s="8">
        <f t="shared" si="724"/>
        <v>13</v>
      </c>
      <c r="L2922" s="9">
        <f t="shared" si="725"/>
        <v>27</v>
      </c>
    </row>
    <row r="2923" spans="1:12" x14ac:dyDescent="0.2">
      <c r="A2923" s="39"/>
      <c r="B2923" s="34"/>
      <c r="C2923" s="39" t="s">
        <v>141</v>
      </c>
      <c r="D2923" s="7">
        <v>0</v>
      </c>
      <c r="E2923" s="8">
        <v>0</v>
      </c>
      <c r="F2923" s="17">
        <f t="shared" si="721"/>
        <v>0</v>
      </c>
      <c r="G2923" s="7">
        <v>3</v>
      </c>
      <c r="H2923" s="8">
        <v>1</v>
      </c>
      <c r="I2923" s="17">
        <f t="shared" si="722"/>
        <v>4</v>
      </c>
      <c r="J2923" s="7">
        <f t="shared" si="723"/>
        <v>3</v>
      </c>
      <c r="K2923" s="8">
        <f t="shared" si="724"/>
        <v>1</v>
      </c>
      <c r="L2923" s="9">
        <f t="shared" si="725"/>
        <v>4</v>
      </c>
    </row>
    <row r="2924" spans="1:12" ht="12" thickBot="1" x14ac:dyDescent="0.25">
      <c r="A2924" s="52"/>
      <c r="B2924" s="68"/>
      <c r="C2924" s="52" t="s">
        <v>142</v>
      </c>
      <c r="D2924" s="24">
        <v>7</v>
      </c>
      <c r="E2924" s="25">
        <v>12</v>
      </c>
      <c r="F2924" s="69">
        <f t="shared" si="721"/>
        <v>19</v>
      </c>
      <c r="G2924" s="24">
        <v>0</v>
      </c>
      <c r="H2924" s="25">
        <v>2</v>
      </c>
      <c r="I2924" s="69">
        <f t="shared" si="722"/>
        <v>2</v>
      </c>
      <c r="J2924" s="24">
        <f t="shared" si="723"/>
        <v>7</v>
      </c>
      <c r="K2924" s="25">
        <f t="shared" si="724"/>
        <v>14</v>
      </c>
      <c r="L2924" s="26">
        <f t="shared" si="725"/>
        <v>21</v>
      </c>
    </row>
    <row r="2930" spans="1:12" ht="12" x14ac:dyDescent="0.2">
      <c r="A2930" s="85" t="s">
        <v>109</v>
      </c>
      <c r="B2930" s="85"/>
      <c r="C2930" s="85"/>
      <c r="D2930" s="85"/>
      <c r="E2930" s="85"/>
      <c r="F2930" s="85"/>
      <c r="G2930" s="85"/>
      <c r="H2930" s="85"/>
      <c r="I2930" s="85"/>
      <c r="J2930" s="85"/>
      <c r="K2930" s="85"/>
      <c r="L2930" s="85"/>
    </row>
    <row r="2931" spans="1:12" x14ac:dyDescent="0.2">
      <c r="A2931" s="86" t="s">
        <v>116</v>
      </c>
      <c r="B2931" s="86"/>
      <c r="C2931" s="86"/>
      <c r="D2931" s="86"/>
      <c r="E2931" s="86"/>
      <c r="F2931" s="86"/>
      <c r="G2931" s="86"/>
      <c r="H2931" s="86"/>
      <c r="I2931" s="86"/>
      <c r="J2931" s="86"/>
      <c r="K2931" s="86"/>
      <c r="L2931" s="86"/>
    </row>
    <row r="2932" spans="1:12" x14ac:dyDescent="0.2">
      <c r="A2932" s="86" t="s">
        <v>1066</v>
      </c>
      <c r="B2932" s="86"/>
      <c r="C2932" s="86"/>
      <c r="D2932" s="86"/>
      <c r="E2932" s="86"/>
      <c r="F2932" s="86"/>
      <c r="G2932" s="86"/>
      <c r="H2932" s="86"/>
      <c r="I2932" s="86"/>
      <c r="J2932" s="86"/>
      <c r="K2932" s="86"/>
      <c r="L2932" s="86"/>
    </row>
    <row r="2933" spans="1:12" ht="12" thickBot="1" x14ac:dyDescent="0.25"/>
    <row r="2934" spans="1:12" x14ac:dyDescent="0.2">
      <c r="A2934" s="113" t="s">
        <v>41</v>
      </c>
      <c r="B2934" s="149"/>
      <c r="C2934" s="151" t="s">
        <v>43</v>
      </c>
      <c r="D2934" s="117" t="s">
        <v>355</v>
      </c>
      <c r="E2934" s="118"/>
      <c r="F2934" s="119"/>
      <c r="G2934" s="117" t="s">
        <v>42</v>
      </c>
      <c r="H2934" s="118"/>
      <c r="I2934" s="119"/>
      <c r="J2934" s="117" t="s">
        <v>2</v>
      </c>
      <c r="K2934" s="118"/>
      <c r="L2934" s="119"/>
    </row>
    <row r="2935" spans="1:12" ht="12" thickBot="1" x14ac:dyDescent="0.25">
      <c r="A2935" s="115"/>
      <c r="B2935" s="150"/>
      <c r="C2935" s="152"/>
      <c r="D2935" s="153"/>
      <c r="E2935" s="154"/>
      <c r="F2935" s="155"/>
      <c r="G2935" s="153"/>
      <c r="H2935" s="154"/>
      <c r="I2935" s="155"/>
      <c r="J2935" s="153"/>
      <c r="K2935" s="154"/>
      <c r="L2935" s="155"/>
    </row>
    <row r="2936" spans="1:12" x14ac:dyDescent="0.2">
      <c r="A2936" s="115"/>
      <c r="B2936" s="150"/>
      <c r="C2936" s="152"/>
      <c r="D2936" s="161" t="s">
        <v>44</v>
      </c>
      <c r="E2936" s="157" t="s">
        <v>45</v>
      </c>
      <c r="F2936" s="159" t="s">
        <v>2</v>
      </c>
      <c r="G2936" s="161" t="s">
        <v>44</v>
      </c>
      <c r="H2936" s="157" t="s">
        <v>45</v>
      </c>
      <c r="I2936" s="159" t="s">
        <v>2</v>
      </c>
      <c r="J2936" s="156" t="s">
        <v>44</v>
      </c>
      <c r="K2936" s="157" t="s">
        <v>45</v>
      </c>
      <c r="L2936" s="159" t="s">
        <v>2</v>
      </c>
    </row>
    <row r="2937" spans="1:12" ht="12" thickBot="1" x14ac:dyDescent="0.25">
      <c r="A2937" s="115"/>
      <c r="B2937" s="150"/>
      <c r="C2937" s="152"/>
      <c r="D2937" s="162"/>
      <c r="E2937" s="158"/>
      <c r="F2937" s="160"/>
      <c r="G2937" s="162"/>
      <c r="H2937" s="158"/>
      <c r="I2937" s="160"/>
      <c r="J2937" s="136"/>
      <c r="K2937" s="158"/>
      <c r="L2937" s="160"/>
    </row>
    <row r="2938" spans="1:12" x14ac:dyDescent="0.2">
      <c r="A2938" s="35"/>
      <c r="B2938" s="36"/>
      <c r="C2938" s="35" t="s">
        <v>145</v>
      </c>
      <c r="D2938" s="3">
        <v>0</v>
      </c>
      <c r="E2938" s="4">
        <v>0</v>
      </c>
      <c r="F2938" s="18">
        <f t="shared" ref="F2938:F2946" si="726">D2938+E2938</f>
        <v>0</v>
      </c>
      <c r="G2938" s="3">
        <v>0</v>
      </c>
      <c r="H2938" s="4">
        <v>1</v>
      </c>
      <c r="I2938" s="18">
        <f t="shared" ref="I2938:I2946" si="727">G2938+H2938</f>
        <v>1</v>
      </c>
      <c r="J2938" s="3">
        <f t="shared" ref="J2938:J2946" si="728">D2938+G2938</f>
        <v>0</v>
      </c>
      <c r="K2938" s="4">
        <f t="shared" ref="K2938:K2946" si="729">E2938+H2938</f>
        <v>1</v>
      </c>
      <c r="L2938" s="5">
        <f t="shared" ref="L2938:L2946" si="730">J2938+K2938</f>
        <v>1</v>
      </c>
    </row>
    <row r="2939" spans="1:12" x14ac:dyDescent="0.2">
      <c r="A2939" s="39"/>
      <c r="B2939" s="34"/>
      <c r="C2939" s="39" t="s">
        <v>146</v>
      </c>
      <c r="D2939" s="7">
        <v>1</v>
      </c>
      <c r="E2939" s="8">
        <v>0</v>
      </c>
      <c r="F2939" s="17">
        <f t="shared" si="726"/>
        <v>1</v>
      </c>
      <c r="G2939" s="7">
        <v>0</v>
      </c>
      <c r="H2939" s="8">
        <v>0</v>
      </c>
      <c r="I2939" s="17">
        <f t="shared" si="727"/>
        <v>0</v>
      </c>
      <c r="J2939" s="7">
        <f t="shared" si="728"/>
        <v>1</v>
      </c>
      <c r="K2939" s="8">
        <f t="shared" si="729"/>
        <v>0</v>
      </c>
      <c r="L2939" s="9">
        <f t="shared" si="730"/>
        <v>1</v>
      </c>
    </row>
    <row r="2940" spans="1:12" x14ac:dyDescent="0.2">
      <c r="A2940" s="39"/>
      <c r="B2940" s="34"/>
      <c r="C2940" s="39" t="s">
        <v>147</v>
      </c>
      <c r="D2940" s="7">
        <v>3</v>
      </c>
      <c r="E2940" s="8">
        <v>1</v>
      </c>
      <c r="F2940" s="17">
        <f t="shared" si="726"/>
        <v>4</v>
      </c>
      <c r="G2940" s="7">
        <v>0</v>
      </c>
      <c r="H2940" s="8">
        <v>0</v>
      </c>
      <c r="I2940" s="17">
        <f t="shared" si="727"/>
        <v>0</v>
      </c>
      <c r="J2940" s="7">
        <f t="shared" si="728"/>
        <v>3</v>
      </c>
      <c r="K2940" s="8">
        <f t="shared" si="729"/>
        <v>1</v>
      </c>
      <c r="L2940" s="9">
        <f t="shared" si="730"/>
        <v>4</v>
      </c>
    </row>
    <row r="2941" spans="1:12" x14ac:dyDescent="0.2">
      <c r="A2941" s="39"/>
      <c r="B2941" s="34"/>
      <c r="C2941" s="39" t="s">
        <v>148</v>
      </c>
      <c r="D2941" s="7">
        <v>1</v>
      </c>
      <c r="E2941" s="8">
        <v>2</v>
      </c>
      <c r="F2941" s="17">
        <f t="shared" si="726"/>
        <v>3</v>
      </c>
      <c r="G2941" s="7">
        <v>0</v>
      </c>
      <c r="H2941" s="8">
        <v>0</v>
      </c>
      <c r="I2941" s="17">
        <f t="shared" si="727"/>
        <v>0</v>
      </c>
      <c r="J2941" s="7">
        <f t="shared" si="728"/>
        <v>1</v>
      </c>
      <c r="K2941" s="8">
        <f t="shared" si="729"/>
        <v>2</v>
      </c>
      <c r="L2941" s="9">
        <f t="shared" si="730"/>
        <v>3</v>
      </c>
    </row>
    <row r="2942" spans="1:12" x14ac:dyDescent="0.2">
      <c r="A2942" s="39"/>
      <c r="B2942" s="34"/>
      <c r="C2942" s="39" t="s">
        <v>149</v>
      </c>
      <c r="D2942" s="7">
        <v>2</v>
      </c>
      <c r="E2942" s="8">
        <v>3</v>
      </c>
      <c r="F2942" s="17">
        <f t="shared" si="726"/>
        <v>5</v>
      </c>
      <c r="G2942" s="7">
        <v>0</v>
      </c>
      <c r="H2942" s="8">
        <v>0</v>
      </c>
      <c r="I2942" s="17">
        <f t="shared" si="727"/>
        <v>0</v>
      </c>
      <c r="J2942" s="7">
        <f t="shared" si="728"/>
        <v>2</v>
      </c>
      <c r="K2942" s="8">
        <f t="shared" si="729"/>
        <v>3</v>
      </c>
      <c r="L2942" s="9">
        <f t="shared" si="730"/>
        <v>5</v>
      </c>
    </row>
    <row r="2943" spans="1:12" x14ac:dyDescent="0.2">
      <c r="A2943" s="39"/>
      <c r="B2943" s="34"/>
      <c r="C2943" s="39" t="s">
        <v>150</v>
      </c>
      <c r="D2943" s="7">
        <v>10</v>
      </c>
      <c r="E2943" s="8">
        <v>4</v>
      </c>
      <c r="F2943" s="17">
        <f t="shared" si="726"/>
        <v>14</v>
      </c>
      <c r="G2943" s="7">
        <v>0</v>
      </c>
      <c r="H2943" s="8">
        <v>2</v>
      </c>
      <c r="I2943" s="17">
        <f t="shared" si="727"/>
        <v>2</v>
      </c>
      <c r="J2943" s="7">
        <f t="shared" si="728"/>
        <v>10</v>
      </c>
      <c r="K2943" s="8">
        <f t="shared" si="729"/>
        <v>6</v>
      </c>
      <c r="L2943" s="9">
        <f t="shared" si="730"/>
        <v>16</v>
      </c>
    </row>
    <row r="2944" spans="1:12" x14ac:dyDescent="0.2">
      <c r="A2944" s="39"/>
      <c r="B2944" s="34"/>
      <c r="C2944" s="39" t="s">
        <v>933</v>
      </c>
      <c r="D2944" s="7">
        <v>1</v>
      </c>
      <c r="E2944" s="8">
        <v>1</v>
      </c>
      <c r="F2944" s="17">
        <f t="shared" si="726"/>
        <v>2</v>
      </c>
      <c r="G2944" s="7">
        <v>0</v>
      </c>
      <c r="H2944" s="8">
        <v>0</v>
      </c>
      <c r="I2944" s="17">
        <f t="shared" si="727"/>
        <v>0</v>
      </c>
      <c r="J2944" s="7">
        <f t="shared" si="728"/>
        <v>1</v>
      </c>
      <c r="K2944" s="8">
        <f t="shared" si="729"/>
        <v>1</v>
      </c>
      <c r="L2944" s="9">
        <f t="shared" si="730"/>
        <v>2</v>
      </c>
    </row>
    <row r="2945" spans="1:12" x14ac:dyDescent="0.2">
      <c r="A2945" s="39"/>
      <c r="B2945" s="34"/>
      <c r="C2945" s="39" t="s">
        <v>934</v>
      </c>
      <c r="D2945" s="7">
        <v>0</v>
      </c>
      <c r="E2945" s="8">
        <v>0</v>
      </c>
      <c r="F2945" s="17">
        <f t="shared" si="726"/>
        <v>0</v>
      </c>
      <c r="G2945" s="7">
        <v>6</v>
      </c>
      <c r="H2945" s="8">
        <v>1</v>
      </c>
      <c r="I2945" s="17">
        <f t="shared" si="727"/>
        <v>7</v>
      </c>
      <c r="J2945" s="7">
        <f t="shared" si="728"/>
        <v>6</v>
      </c>
      <c r="K2945" s="8">
        <f t="shared" si="729"/>
        <v>1</v>
      </c>
      <c r="L2945" s="9">
        <f t="shared" si="730"/>
        <v>7</v>
      </c>
    </row>
    <row r="2946" spans="1:12" x14ac:dyDescent="0.2">
      <c r="A2946" s="39"/>
      <c r="B2946" s="34"/>
      <c r="C2946" s="39" t="s">
        <v>935</v>
      </c>
      <c r="D2946" s="7">
        <v>0</v>
      </c>
      <c r="E2946" s="8">
        <v>0</v>
      </c>
      <c r="F2946" s="17">
        <f t="shared" si="726"/>
        <v>0</v>
      </c>
      <c r="G2946" s="7">
        <v>3</v>
      </c>
      <c r="H2946" s="8">
        <v>0</v>
      </c>
      <c r="I2946" s="17">
        <f t="shared" si="727"/>
        <v>3</v>
      </c>
      <c r="J2946" s="7">
        <f t="shared" si="728"/>
        <v>3</v>
      </c>
      <c r="K2946" s="8">
        <f t="shared" si="729"/>
        <v>0</v>
      </c>
      <c r="L2946" s="9">
        <f t="shared" si="730"/>
        <v>3</v>
      </c>
    </row>
    <row r="2947" spans="1:12" x14ac:dyDescent="0.2">
      <c r="A2947" s="39"/>
      <c r="B2947" s="34"/>
      <c r="C2947" s="66" t="s">
        <v>2</v>
      </c>
      <c r="D2947" s="21">
        <f t="shared" ref="D2947:L2947" si="731">SUM(D2904:D2946)</f>
        <v>135</v>
      </c>
      <c r="E2947" s="22">
        <f t="shared" si="731"/>
        <v>107</v>
      </c>
      <c r="F2947" s="67">
        <f t="shared" si="731"/>
        <v>242</v>
      </c>
      <c r="G2947" s="21">
        <f t="shared" si="731"/>
        <v>94</v>
      </c>
      <c r="H2947" s="22">
        <f t="shared" si="731"/>
        <v>92</v>
      </c>
      <c r="I2947" s="67">
        <f t="shared" si="731"/>
        <v>186</v>
      </c>
      <c r="J2947" s="21">
        <f t="shared" si="731"/>
        <v>229</v>
      </c>
      <c r="K2947" s="22">
        <f t="shared" si="731"/>
        <v>199</v>
      </c>
      <c r="L2947" s="23">
        <f t="shared" si="731"/>
        <v>428</v>
      </c>
    </row>
    <row r="2948" spans="1:12" x14ac:dyDescent="0.2">
      <c r="A2948" s="65" t="s">
        <v>266</v>
      </c>
      <c r="B2948" s="42"/>
      <c r="C2948" s="41"/>
      <c r="D2948" s="44"/>
      <c r="E2948" s="45"/>
      <c r="F2948" s="47"/>
      <c r="G2948" s="44"/>
      <c r="H2948" s="45"/>
      <c r="I2948" s="47"/>
      <c r="J2948" s="44"/>
      <c r="K2948" s="45"/>
      <c r="L2948" s="46"/>
    </row>
    <row r="2949" spans="1:12" x14ac:dyDescent="0.2">
      <c r="A2949" s="39"/>
      <c r="B2949" s="34"/>
      <c r="C2949" s="39" t="s">
        <v>124</v>
      </c>
      <c r="D2949" s="7">
        <v>8</v>
      </c>
      <c r="E2949" s="8">
        <v>4</v>
      </c>
      <c r="F2949" s="17">
        <f>D2949+E2949</f>
        <v>12</v>
      </c>
      <c r="G2949" s="7">
        <v>7</v>
      </c>
      <c r="H2949" s="8">
        <v>5</v>
      </c>
      <c r="I2949" s="17">
        <f>G2949+H2949</f>
        <v>12</v>
      </c>
      <c r="J2949" s="7">
        <f>D2949+G2949</f>
        <v>15</v>
      </c>
      <c r="K2949" s="8">
        <f>E2949+H2949</f>
        <v>9</v>
      </c>
      <c r="L2949" s="9">
        <f>J2949+K2949</f>
        <v>24</v>
      </c>
    </row>
    <row r="2950" spans="1:12" x14ac:dyDescent="0.2">
      <c r="A2950" s="39"/>
      <c r="B2950" s="34"/>
      <c r="C2950" s="66" t="s">
        <v>2</v>
      </c>
      <c r="D2950" s="21">
        <f t="shared" ref="D2950:L2950" si="732">SUM(D2948:D2949)</f>
        <v>8</v>
      </c>
      <c r="E2950" s="22">
        <f t="shared" si="732"/>
        <v>4</v>
      </c>
      <c r="F2950" s="67">
        <f t="shared" si="732"/>
        <v>12</v>
      </c>
      <c r="G2950" s="21">
        <f t="shared" si="732"/>
        <v>7</v>
      </c>
      <c r="H2950" s="22">
        <f t="shared" si="732"/>
        <v>5</v>
      </c>
      <c r="I2950" s="67">
        <f t="shared" si="732"/>
        <v>12</v>
      </c>
      <c r="J2950" s="21">
        <f t="shared" si="732"/>
        <v>15</v>
      </c>
      <c r="K2950" s="22">
        <f t="shared" si="732"/>
        <v>9</v>
      </c>
      <c r="L2950" s="23">
        <f t="shared" si="732"/>
        <v>24</v>
      </c>
    </row>
    <row r="2951" spans="1:12" x14ac:dyDescent="0.2">
      <c r="A2951" s="65" t="s">
        <v>267</v>
      </c>
      <c r="B2951" s="42"/>
      <c r="C2951" s="41"/>
      <c r="D2951" s="44"/>
      <c r="E2951" s="45"/>
      <c r="F2951" s="47"/>
      <c r="G2951" s="44"/>
      <c r="H2951" s="45"/>
      <c r="I2951" s="47"/>
      <c r="J2951" s="44"/>
      <c r="K2951" s="45"/>
      <c r="L2951" s="46"/>
    </row>
    <row r="2952" spans="1:12" x14ac:dyDescent="0.2">
      <c r="A2952" s="39"/>
      <c r="B2952" s="34"/>
      <c r="C2952" s="39" t="s">
        <v>124</v>
      </c>
      <c r="D2952" s="7">
        <v>8</v>
      </c>
      <c r="E2952" s="8">
        <v>4</v>
      </c>
      <c r="F2952" s="17">
        <f t="shared" ref="F2952:F2966" si="733">D2952+E2952</f>
        <v>12</v>
      </c>
      <c r="G2952" s="7">
        <v>6</v>
      </c>
      <c r="H2952" s="8">
        <v>5</v>
      </c>
      <c r="I2952" s="17">
        <f t="shared" ref="I2952:I2966" si="734">G2952+H2952</f>
        <v>11</v>
      </c>
      <c r="J2952" s="7">
        <f t="shared" ref="J2952:J2966" si="735">D2952+G2952</f>
        <v>14</v>
      </c>
      <c r="K2952" s="8">
        <f t="shared" ref="K2952:K2966" si="736">E2952+H2952</f>
        <v>9</v>
      </c>
      <c r="L2952" s="9">
        <f t="shared" ref="L2952:L2966" si="737">J2952+K2952</f>
        <v>23</v>
      </c>
    </row>
    <row r="2953" spans="1:12" x14ac:dyDescent="0.2">
      <c r="A2953" s="39"/>
      <c r="B2953" s="34"/>
      <c r="C2953" s="39" t="s">
        <v>3</v>
      </c>
      <c r="D2953" s="7">
        <v>0</v>
      </c>
      <c r="E2953" s="8">
        <v>0</v>
      </c>
      <c r="F2953" s="17">
        <f t="shared" si="733"/>
        <v>0</v>
      </c>
      <c r="G2953" s="7">
        <v>9</v>
      </c>
      <c r="H2953" s="8">
        <v>16</v>
      </c>
      <c r="I2953" s="17">
        <f t="shared" si="734"/>
        <v>25</v>
      </c>
      <c r="J2953" s="7">
        <f t="shared" si="735"/>
        <v>9</v>
      </c>
      <c r="K2953" s="8">
        <f t="shared" si="736"/>
        <v>16</v>
      </c>
      <c r="L2953" s="9">
        <f t="shared" si="737"/>
        <v>25</v>
      </c>
    </row>
    <row r="2954" spans="1:12" x14ac:dyDescent="0.2">
      <c r="A2954" s="39"/>
      <c r="B2954" s="34"/>
      <c r="C2954" s="39" t="s">
        <v>125</v>
      </c>
      <c r="D2954" s="7">
        <v>0</v>
      </c>
      <c r="E2954" s="8">
        <v>0</v>
      </c>
      <c r="F2954" s="17">
        <f t="shared" si="733"/>
        <v>0</v>
      </c>
      <c r="G2954" s="7">
        <v>3</v>
      </c>
      <c r="H2954" s="8">
        <v>10</v>
      </c>
      <c r="I2954" s="17">
        <f t="shared" si="734"/>
        <v>13</v>
      </c>
      <c r="J2954" s="7">
        <f t="shared" si="735"/>
        <v>3</v>
      </c>
      <c r="K2954" s="8">
        <f t="shared" si="736"/>
        <v>10</v>
      </c>
      <c r="L2954" s="9">
        <f t="shared" si="737"/>
        <v>13</v>
      </c>
    </row>
    <row r="2955" spans="1:12" x14ac:dyDescent="0.2">
      <c r="A2955" s="39"/>
      <c r="B2955" s="34"/>
      <c r="C2955" s="39" t="s">
        <v>128</v>
      </c>
      <c r="D2955" s="7">
        <v>0</v>
      </c>
      <c r="E2955" s="8">
        <v>0</v>
      </c>
      <c r="F2955" s="17">
        <f t="shared" si="733"/>
        <v>0</v>
      </c>
      <c r="G2955" s="7">
        <v>3</v>
      </c>
      <c r="H2955" s="8">
        <v>15</v>
      </c>
      <c r="I2955" s="17">
        <f t="shared" si="734"/>
        <v>18</v>
      </c>
      <c r="J2955" s="7">
        <f t="shared" si="735"/>
        <v>3</v>
      </c>
      <c r="K2955" s="8">
        <f t="shared" si="736"/>
        <v>15</v>
      </c>
      <c r="L2955" s="9">
        <f t="shared" si="737"/>
        <v>18</v>
      </c>
    </row>
    <row r="2956" spans="1:12" x14ac:dyDescent="0.2">
      <c r="A2956" s="39"/>
      <c r="B2956" s="34"/>
      <c r="C2956" s="39" t="s">
        <v>931</v>
      </c>
      <c r="D2956" s="7">
        <v>0</v>
      </c>
      <c r="E2956" s="8">
        <v>0</v>
      </c>
      <c r="F2956" s="17">
        <f t="shared" si="733"/>
        <v>0</v>
      </c>
      <c r="G2956" s="7">
        <v>1</v>
      </c>
      <c r="H2956" s="8">
        <v>0</v>
      </c>
      <c r="I2956" s="17">
        <f t="shared" si="734"/>
        <v>1</v>
      </c>
      <c r="J2956" s="7">
        <f t="shared" si="735"/>
        <v>1</v>
      </c>
      <c r="K2956" s="8">
        <f t="shared" si="736"/>
        <v>0</v>
      </c>
      <c r="L2956" s="9">
        <f t="shared" si="737"/>
        <v>1</v>
      </c>
    </row>
    <row r="2957" spans="1:12" x14ac:dyDescent="0.2">
      <c r="A2957" s="39"/>
      <c r="B2957" s="34"/>
      <c r="C2957" s="39" t="s">
        <v>131</v>
      </c>
      <c r="D2957" s="7">
        <v>0</v>
      </c>
      <c r="E2957" s="8">
        <v>1</v>
      </c>
      <c r="F2957" s="17">
        <f t="shared" si="733"/>
        <v>1</v>
      </c>
      <c r="G2957" s="7">
        <v>0</v>
      </c>
      <c r="H2957" s="8">
        <v>0</v>
      </c>
      <c r="I2957" s="17">
        <f t="shared" si="734"/>
        <v>0</v>
      </c>
      <c r="J2957" s="7">
        <f t="shared" si="735"/>
        <v>0</v>
      </c>
      <c r="K2957" s="8">
        <f t="shared" si="736"/>
        <v>1</v>
      </c>
      <c r="L2957" s="9">
        <f t="shared" si="737"/>
        <v>1</v>
      </c>
    </row>
    <row r="2958" spans="1:12" x14ac:dyDescent="0.2">
      <c r="A2958" s="39"/>
      <c r="B2958" s="34"/>
      <c r="C2958" s="39" t="s">
        <v>692</v>
      </c>
      <c r="D2958" s="7">
        <v>0</v>
      </c>
      <c r="E2958" s="8">
        <v>0</v>
      </c>
      <c r="F2958" s="17">
        <f t="shared" si="733"/>
        <v>0</v>
      </c>
      <c r="G2958" s="7">
        <v>0</v>
      </c>
      <c r="H2958" s="8">
        <v>1</v>
      </c>
      <c r="I2958" s="17">
        <f t="shared" si="734"/>
        <v>1</v>
      </c>
      <c r="J2958" s="7">
        <f t="shared" si="735"/>
        <v>0</v>
      </c>
      <c r="K2958" s="8">
        <f t="shared" si="736"/>
        <v>1</v>
      </c>
      <c r="L2958" s="9">
        <f t="shared" si="737"/>
        <v>1</v>
      </c>
    </row>
    <row r="2959" spans="1:12" x14ac:dyDescent="0.2">
      <c r="A2959" s="39"/>
      <c r="B2959" s="34"/>
      <c r="C2959" s="39" t="s">
        <v>135</v>
      </c>
      <c r="D2959" s="7">
        <v>2</v>
      </c>
      <c r="E2959" s="8">
        <v>1</v>
      </c>
      <c r="F2959" s="17">
        <f t="shared" si="733"/>
        <v>3</v>
      </c>
      <c r="G2959" s="7">
        <v>2</v>
      </c>
      <c r="H2959" s="8">
        <v>0</v>
      </c>
      <c r="I2959" s="17">
        <f t="shared" si="734"/>
        <v>2</v>
      </c>
      <c r="J2959" s="7">
        <f t="shared" si="735"/>
        <v>4</v>
      </c>
      <c r="K2959" s="8">
        <f t="shared" si="736"/>
        <v>1</v>
      </c>
      <c r="L2959" s="9">
        <f t="shared" si="737"/>
        <v>5</v>
      </c>
    </row>
    <row r="2960" spans="1:12" x14ac:dyDescent="0.2">
      <c r="A2960" s="39"/>
      <c r="B2960" s="34"/>
      <c r="C2960" s="39" t="s">
        <v>136</v>
      </c>
      <c r="D2960" s="7">
        <v>2</v>
      </c>
      <c r="E2960" s="8">
        <v>0</v>
      </c>
      <c r="F2960" s="17">
        <f t="shared" si="733"/>
        <v>2</v>
      </c>
      <c r="G2960" s="7">
        <v>0</v>
      </c>
      <c r="H2960" s="8">
        <v>1</v>
      </c>
      <c r="I2960" s="17">
        <f t="shared" si="734"/>
        <v>1</v>
      </c>
      <c r="J2960" s="7">
        <f t="shared" si="735"/>
        <v>2</v>
      </c>
      <c r="K2960" s="8">
        <f t="shared" si="736"/>
        <v>1</v>
      </c>
      <c r="L2960" s="9">
        <f t="shared" si="737"/>
        <v>3</v>
      </c>
    </row>
    <row r="2961" spans="1:12" x14ac:dyDescent="0.2">
      <c r="A2961" s="39"/>
      <c r="B2961" s="34"/>
      <c r="C2961" s="39" t="s">
        <v>138</v>
      </c>
      <c r="D2961" s="7">
        <v>2</v>
      </c>
      <c r="E2961" s="8">
        <v>0</v>
      </c>
      <c r="F2961" s="17">
        <f t="shared" si="733"/>
        <v>2</v>
      </c>
      <c r="G2961" s="7">
        <v>0</v>
      </c>
      <c r="H2961" s="8">
        <v>0</v>
      </c>
      <c r="I2961" s="17">
        <f t="shared" si="734"/>
        <v>0</v>
      </c>
      <c r="J2961" s="7">
        <f t="shared" si="735"/>
        <v>2</v>
      </c>
      <c r="K2961" s="8">
        <f t="shared" si="736"/>
        <v>0</v>
      </c>
      <c r="L2961" s="9">
        <f t="shared" si="737"/>
        <v>2</v>
      </c>
    </row>
    <row r="2962" spans="1:12" x14ac:dyDescent="0.2">
      <c r="A2962" s="39"/>
      <c r="B2962" s="34"/>
      <c r="C2962" s="39" t="s">
        <v>139</v>
      </c>
      <c r="D2962" s="7">
        <v>1</v>
      </c>
      <c r="E2962" s="8">
        <v>5</v>
      </c>
      <c r="F2962" s="17">
        <f t="shared" si="733"/>
        <v>6</v>
      </c>
      <c r="G2962" s="7">
        <v>5</v>
      </c>
      <c r="H2962" s="8">
        <v>5</v>
      </c>
      <c r="I2962" s="17">
        <f t="shared" si="734"/>
        <v>10</v>
      </c>
      <c r="J2962" s="7">
        <f t="shared" si="735"/>
        <v>6</v>
      </c>
      <c r="K2962" s="8">
        <f t="shared" si="736"/>
        <v>10</v>
      </c>
      <c r="L2962" s="9">
        <f t="shared" si="737"/>
        <v>16</v>
      </c>
    </row>
    <row r="2963" spans="1:12" x14ac:dyDescent="0.2">
      <c r="A2963" s="39"/>
      <c r="B2963" s="34"/>
      <c r="C2963" s="39" t="s">
        <v>145</v>
      </c>
      <c r="D2963" s="7">
        <v>0</v>
      </c>
      <c r="E2963" s="8">
        <v>1</v>
      </c>
      <c r="F2963" s="17">
        <f t="shared" si="733"/>
        <v>1</v>
      </c>
      <c r="G2963" s="7">
        <v>0</v>
      </c>
      <c r="H2963" s="8">
        <v>0</v>
      </c>
      <c r="I2963" s="17">
        <f t="shared" si="734"/>
        <v>0</v>
      </c>
      <c r="J2963" s="7">
        <f t="shared" si="735"/>
        <v>0</v>
      </c>
      <c r="K2963" s="8">
        <f t="shared" si="736"/>
        <v>1</v>
      </c>
      <c r="L2963" s="9">
        <f t="shared" si="737"/>
        <v>1</v>
      </c>
    </row>
    <row r="2964" spans="1:12" x14ac:dyDescent="0.2">
      <c r="A2964" s="39"/>
      <c r="B2964" s="34"/>
      <c r="C2964" s="39" t="s">
        <v>147</v>
      </c>
      <c r="D2964" s="7">
        <v>1</v>
      </c>
      <c r="E2964" s="8">
        <v>0</v>
      </c>
      <c r="F2964" s="17">
        <f t="shared" si="733"/>
        <v>1</v>
      </c>
      <c r="G2964" s="7">
        <v>0</v>
      </c>
      <c r="H2964" s="8">
        <v>0</v>
      </c>
      <c r="I2964" s="17">
        <f t="shared" si="734"/>
        <v>0</v>
      </c>
      <c r="J2964" s="7">
        <f t="shared" si="735"/>
        <v>1</v>
      </c>
      <c r="K2964" s="8">
        <f t="shared" si="736"/>
        <v>0</v>
      </c>
      <c r="L2964" s="9">
        <f t="shared" si="737"/>
        <v>1</v>
      </c>
    </row>
    <row r="2965" spans="1:12" x14ac:dyDescent="0.2">
      <c r="A2965" s="39"/>
      <c r="B2965" s="34"/>
      <c r="C2965" s="39" t="s">
        <v>150</v>
      </c>
      <c r="D2965" s="7">
        <v>4</v>
      </c>
      <c r="E2965" s="8">
        <v>0</v>
      </c>
      <c r="F2965" s="17">
        <f t="shared" si="733"/>
        <v>4</v>
      </c>
      <c r="G2965" s="7">
        <v>0</v>
      </c>
      <c r="H2965" s="8">
        <v>0</v>
      </c>
      <c r="I2965" s="17">
        <f t="shared" si="734"/>
        <v>0</v>
      </c>
      <c r="J2965" s="7">
        <f t="shared" si="735"/>
        <v>4</v>
      </c>
      <c r="K2965" s="8">
        <f t="shared" si="736"/>
        <v>0</v>
      </c>
      <c r="L2965" s="9">
        <f t="shared" si="737"/>
        <v>4</v>
      </c>
    </row>
    <row r="2966" spans="1:12" x14ac:dyDescent="0.2">
      <c r="A2966" s="39"/>
      <c r="B2966" s="34"/>
      <c r="C2966" s="39" t="s">
        <v>934</v>
      </c>
      <c r="D2966" s="7">
        <v>0</v>
      </c>
      <c r="E2966" s="8">
        <v>0</v>
      </c>
      <c r="F2966" s="17">
        <f t="shared" si="733"/>
        <v>0</v>
      </c>
      <c r="G2966" s="7">
        <v>1</v>
      </c>
      <c r="H2966" s="8">
        <v>0</v>
      </c>
      <c r="I2966" s="17">
        <f t="shared" si="734"/>
        <v>1</v>
      </c>
      <c r="J2966" s="7">
        <f t="shared" si="735"/>
        <v>1</v>
      </c>
      <c r="K2966" s="8">
        <f t="shared" si="736"/>
        <v>0</v>
      </c>
      <c r="L2966" s="9">
        <f t="shared" si="737"/>
        <v>1</v>
      </c>
    </row>
    <row r="2967" spans="1:12" x14ac:dyDescent="0.2">
      <c r="A2967" s="39"/>
      <c r="B2967" s="34"/>
      <c r="C2967" s="66" t="s">
        <v>2</v>
      </c>
      <c r="D2967" s="21">
        <f t="shared" ref="D2967:L2967" si="738">SUM(D2951:D2966)</f>
        <v>20</v>
      </c>
      <c r="E2967" s="22">
        <f t="shared" si="738"/>
        <v>12</v>
      </c>
      <c r="F2967" s="67">
        <f t="shared" si="738"/>
        <v>32</v>
      </c>
      <c r="G2967" s="21">
        <f t="shared" si="738"/>
        <v>30</v>
      </c>
      <c r="H2967" s="22">
        <f t="shared" si="738"/>
        <v>53</v>
      </c>
      <c r="I2967" s="67">
        <f t="shared" si="738"/>
        <v>83</v>
      </c>
      <c r="J2967" s="21">
        <f t="shared" si="738"/>
        <v>50</v>
      </c>
      <c r="K2967" s="22">
        <f t="shared" si="738"/>
        <v>65</v>
      </c>
      <c r="L2967" s="23">
        <f t="shared" si="738"/>
        <v>115</v>
      </c>
    </row>
    <row r="2968" spans="1:12" x14ac:dyDescent="0.2">
      <c r="A2968" s="65" t="s">
        <v>723</v>
      </c>
      <c r="B2968" s="42"/>
      <c r="C2968" s="41"/>
      <c r="D2968" s="44"/>
      <c r="E2968" s="45"/>
      <c r="F2968" s="47"/>
      <c r="G2968" s="44"/>
      <c r="H2968" s="45"/>
      <c r="I2968" s="47"/>
      <c r="J2968" s="44"/>
      <c r="K2968" s="45"/>
      <c r="L2968" s="46"/>
    </row>
    <row r="2969" spans="1:12" x14ac:dyDescent="0.2">
      <c r="A2969" s="39"/>
      <c r="B2969" s="34"/>
      <c r="C2969" s="39" t="s">
        <v>124</v>
      </c>
      <c r="D2969" s="7">
        <v>4</v>
      </c>
      <c r="E2969" s="8">
        <v>1</v>
      </c>
      <c r="F2969" s="17">
        <f>D2969+E2969</f>
        <v>5</v>
      </c>
      <c r="G2969" s="7">
        <v>0</v>
      </c>
      <c r="H2969" s="8">
        <v>0</v>
      </c>
      <c r="I2969" s="17">
        <f>G2969+H2969</f>
        <v>0</v>
      </c>
      <c r="J2969" s="7">
        <f t="shared" ref="J2969:K2972" si="739">D2969+G2969</f>
        <v>4</v>
      </c>
      <c r="K2969" s="8">
        <f t="shared" si="739"/>
        <v>1</v>
      </c>
      <c r="L2969" s="9">
        <f>J2969+K2969</f>
        <v>5</v>
      </c>
    </row>
    <row r="2970" spans="1:12" x14ac:dyDescent="0.2">
      <c r="A2970" s="39"/>
      <c r="B2970" s="34"/>
      <c r="C2970" s="39" t="s">
        <v>3</v>
      </c>
      <c r="D2970" s="7">
        <v>0</v>
      </c>
      <c r="E2970" s="8">
        <v>0</v>
      </c>
      <c r="F2970" s="17">
        <f>D2970+E2970</f>
        <v>0</v>
      </c>
      <c r="G2970" s="7">
        <v>2</v>
      </c>
      <c r="H2970" s="8">
        <v>12</v>
      </c>
      <c r="I2970" s="17">
        <f>G2970+H2970</f>
        <v>14</v>
      </c>
      <c r="J2970" s="7">
        <f t="shared" si="739"/>
        <v>2</v>
      </c>
      <c r="K2970" s="8">
        <f t="shared" si="739"/>
        <v>12</v>
      </c>
      <c r="L2970" s="9">
        <f>J2970+K2970</f>
        <v>14</v>
      </c>
    </row>
    <row r="2971" spans="1:12" x14ac:dyDescent="0.2">
      <c r="A2971" s="39"/>
      <c r="B2971" s="34"/>
      <c r="C2971" s="39" t="s">
        <v>127</v>
      </c>
      <c r="D2971" s="7">
        <v>0</v>
      </c>
      <c r="E2971" s="8">
        <v>0</v>
      </c>
      <c r="F2971" s="17">
        <f>D2971+E2971</f>
        <v>0</v>
      </c>
      <c r="G2971" s="7">
        <v>1</v>
      </c>
      <c r="H2971" s="8">
        <v>6</v>
      </c>
      <c r="I2971" s="17">
        <f>G2971+H2971</f>
        <v>7</v>
      </c>
      <c r="J2971" s="7">
        <f t="shared" si="739"/>
        <v>1</v>
      </c>
      <c r="K2971" s="8">
        <f t="shared" si="739"/>
        <v>6</v>
      </c>
      <c r="L2971" s="9">
        <f>J2971+K2971</f>
        <v>7</v>
      </c>
    </row>
    <row r="2972" spans="1:12" ht="12" thickBot="1" x14ac:dyDescent="0.25">
      <c r="A2972" s="52"/>
      <c r="B2972" s="68"/>
      <c r="C2972" s="52" t="s">
        <v>128</v>
      </c>
      <c r="D2972" s="24">
        <v>0</v>
      </c>
      <c r="E2972" s="25">
        <v>0</v>
      </c>
      <c r="F2972" s="69">
        <f>D2972+E2972</f>
        <v>0</v>
      </c>
      <c r="G2972" s="24">
        <v>2</v>
      </c>
      <c r="H2972" s="25">
        <v>5</v>
      </c>
      <c r="I2972" s="69">
        <f>G2972+H2972</f>
        <v>7</v>
      </c>
      <c r="J2972" s="24">
        <f t="shared" si="739"/>
        <v>2</v>
      </c>
      <c r="K2972" s="25">
        <f t="shared" si="739"/>
        <v>5</v>
      </c>
      <c r="L2972" s="26">
        <f>J2972+K2972</f>
        <v>7</v>
      </c>
    </row>
    <row r="2978" spans="1:12" ht="12" x14ac:dyDescent="0.2">
      <c r="A2978" s="85" t="s">
        <v>109</v>
      </c>
      <c r="B2978" s="85"/>
      <c r="C2978" s="85"/>
      <c r="D2978" s="85"/>
      <c r="E2978" s="85"/>
      <c r="F2978" s="85"/>
      <c r="G2978" s="85"/>
      <c r="H2978" s="85"/>
      <c r="I2978" s="85"/>
      <c r="J2978" s="85"/>
      <c r="K2978" s="85"/>
      <c r="L2978" s="85"/>
    </row>
    <row r="2979" spans="1:12" x14ac:dyDescent="0.2">
      <c r="A2979" s="86" t="s">
        <v>116</v>
      </c>
      <c r="B2979" s="86"/>
      <c r="C2979" s="86"/>
      <c r="D2979" s="86"/>
      <c r="E2979" s="86"/>
      <c r="F2979" s="86"/>
      <c r="G2979" s="86"/>
      <c r="H2979" s="86"/>
      <c r="I2979" s="86"/>
      <c r="J2979" s="86"/>
      <c r="K2979" s="86"/>
      <c r="L2979" s="86"/>
    </row>
    <row r="2980" spans="1:12" x14ac:dyDescent="0.2">
      <c r="A2980" s="86" t="s">
        <v>1066</v>
      </c>
      <c r="B2980" s="86"/>
      <c r="C2980" s="86"/>
      <c r="D2980" s="86"/>
      <c r="E2980" s="86"/>
      <c r="F2980" s="86"/>
      <c r="G2980" s="86"/>
      <c r="H2980" s="86"/>
      <c r="I2980" s="86"/>
      <c r="J2980" s="86"/>
      <c r="K2980" s="86"/>
      <c r="L2980" s="86"/>
    </row>
    <row r="2981" spans="1:12" ht="12" thickBot="1" x14ac:dyDescent="0.25"/>
    <row r="2982" spans="1:12" x14ac:dyDescent="0.2">
      <c r="A2982" s="113" t="s">
        <v>41</v>
      </c>
      <c r="B2982" s="149"/>
      <c r="C2982" s="151" t="s">
        <v>43</v>
      </c>
      <c r="D2982" s="117" t="s">
        <v>355</v>
      </c>
      <c r="E2982" s="118"/>
      <c r="F2982" s="119"/>
      <c r="G2982" s="117" t="s">
        <v>42</v>
      </c>
      <c r="H2982" s="118"/>
      <c r="I2982" s="119"/>
      <c r="J2982" s="117" t="s">
        <v>2</v>
      </c>
      <c r="K2982" s="118"/>
      <c r="L2982" s="119"/>
    </row>
    <row r="2983" spans="1:12" ht="12" thickBot="1" x14ac:dyDescent="0.25">
      <c r="A2983" s="115"/>
      <c r="B2983" s="150"/>
      <c r="C2983" s="152"/>
      <c r="D2983" s="153"/>
      <c r="E2983" s="154"/>
      <c r="F2983" s="155"/>
      <c r="G2983" s="153"/>
      <c r="H2983" s="154"/>
      <c r="I2983" s="155"/>
      <c r="J2983" s="153"/>
      <c r="K2983" s="154"/>
      <c r="L2983" s="155"/>
    </row>
    <row r="2984" spans="1:12" x14ac:dyDescent="0.2">
      <c r="A2984" s="115"/>
      <c r="B2984" s="150"/>
      <c r="C2984" s="152"/>
      <c r="D2984" s="161" t="s">
        <v>44</v>
      </c>
      <c r="E2984" s="157" t="s">
        <v>45</v>
      </c>
      <c r="F2984" s="159" t="s">
        <v>2</v>
      </c>
      <c r="G2984" s="161" t="s">
        <v>44</v>
      </c>
      <c r="H2984" s="157" t="s">
        <v>45</v>
      </c>
      <c r="I2984" s="159" t="s">
        <v>2</v>
      </c>
      <c r="J2984" s="156" t="s">
        <v>44</v>
      </c>
      <c r="K2984" s="157" t="s">
        <v>45</v>
      </c>
      <c r="L2984" s="159" t="s">
        <v>2</v>
      </c>
    </row>
    <row r="2985" spans="1:12" ht="12" thickBot="1" x14ac:dyDescent="0.25">
      <c r="A2985" s="115"/>
      <c r="B2985" s="150"/>
      <c r="C2985" s="152"/>
      <c r="D2985" s="162"/>
      <c r="E2985" s="158"/>
      <c r="F2985" s="160"/>
      <c r="G2985" s="162"/>
      <c r="H2985" s="158"/>
      <c r="I2985" s="160"/>
      <c r="J2985" s="136"/>
      <c r="K2985" s="158"/>
      <c r="L2985" s="160"/>
    </row>
    <row r="2986" spans="1:12" x14ac:dyDescent="0.2">
      <c r="A2986" s="35"/>
      <c r="B2986" s="36"/>
      <c r="C2986" s="35" t="s">
        <v>130</v>
      </c>
      <c r="D2986" s="3">
        <v>1</v>
      </c>
      <c r="E2986" s="4">
        <v>0</v>
      </c>
      <c r="F2986" s="18">
        <f>D2986+E2986</f>
        <v>1</v>
      </c>
      <c r="G2986" s="3">
        <v>0</v>
      </c>
      <c r="H2986" s="4">
        <v>0</v>
      </c>
      <c r="I2986" s="18">
        <f>G2986+H2986</f>
        <v>0</v>
      </c>
      <c r="J2986" s="3">
        <f t="shared" ref="J2986:K2989" si="740">D2986+G2986</f>
        <v>1</v>
      </c>
      <c r="K2986" s="4">
        <f t="shared" si="740"/>
        <v>0</v>
      </c>
      <c r="L2986" s="5">
        <f>J2986+K2986</f>
        <v>1</v>
      </c>
    </row>
    <row r="2987" spans="1:12" x14ac:dyDescent="0.2">
      <c r="A2987" s="39"/>
      <c r="B2987" s="34"/>
      <c r="C2987" s="39" t="s">
        <v>132</v>
      </c>
      <c r="D2987" s="7">
        <v>0</v>
      </c>
      <c r="E2987" s="8">
        <v>0</v>
      </c>
      <c r="F2987" s="17">
        <f>D2987+E2987</f>
        <v>0</v>
      </c>
      <c r="G2987" s="7">
        <v>1</v>
      </c>
      <c r="H2987" s="8">
        <v>0</v>
      </c>
      <c r="I2987" s="17">
        <f>G2987+H2987</f>
        <v>1</v>
      </c>
      <c r="J2987" s="7">
        <f t="shared" si="740"/>
        <v>1</v>
      </c>
      <c r="K2987" s="8">
        <f t="shared" si="740"/>
        <v>0</v>
      </c>
      <c r="L2987" s="9">
        <f>J2987+K2987</f>
        <v>1</v>
      </c>
    </row>
    <row r="2988" spans="1:12" x14ac:dyDescent="0.2">
      <c r="A2988" s="39"/>
      <c r="B2988" s="34"/>
      <c r="C2988" s="39" t="s">
        <v>137</v>
      </c>
      <c r="D2988" s="7">
        <v>1</v>
      </c>
      <c r="E2988" s="8">
        <v>0</v>
      </c>
      <c r="F2988" s="17">
        <f>D2988+E2988</f>
        <v>1</v>
      </c>
      <c r="G2988" s="7">
        <v>0</v>
      </c>
      <c r="H2988" s="8">
        <v>0</v>
      </c>
      <c r="I2988" s="17">
        <f>G2988+H2988</f>
        <v>0</v>
      </c>
      <c r="J2988" s="7">
        <f t="shared" si="740"/>
        <v>1</v>
      </c>
      <c r="K2988" s="8">
        <f t="shared" si="740"/>
        <v>0</v>
      </c>
      <c r="L2988" s="9">
        <f>J2988+K2988</f>
        <v>1</v>
      </c>
    </row>
    <row r="2989" spans="1:12" x14ac:dyDescent="0.2">
      <c r="A2989" s="39"/>
      <c r="B2989" s="34"/>
      <c r="C2989" s="39" t="s">
        <v>139</v>
      </c>
      <c r="D2989" s="7">
        <v>0</v>
      </c>
      <c r="E2989" s="8">
        <v>1</v>
      </c>
      <c r="F2989" s="17">
        <f>D2989+E2989</f>
        <v>1</v>
      </c>
      <c r="G2989" s="7">
        <v>0</v>
      </c>
      <c r="H2989" s="8">
        <v>0</v>
      </c>
      <c r="I2989" s="17">
        <f>G2989+H2989</f>
        <v>0</v>
      </c>
      <c r="J2989" s="7">
        <f t="shared" si="740"/>
        <v>0</v>
      </c>
      <c r="K2989" s="8">
        <f t="shared" si="740"/>
        <v>1</v>
      </c>
      <c r="L2989" s="9">
        <f>J2989+K2989</f>
        <v>1</v>
      </c>
    </row>
    <row r="2990" spans="1:12" x14ac:dyDescent="0.2">
      <c r="A2990" s="39"/>
      <c r="B2990" s="34"/>
      <c r="C2990" s="66" t="s">
        <v>2</v>
      </c>
      <c r="D2990" s="21">
        <f t="shared" ref="D2990:L2990" si="741">SUM(D2968:D2989)</f>
        <v>6</v>
      </c>
      <c r="E2990" s="22">
        <f t="shared" si="741"/>
        <v>2</v>
      </c>
      <c r="F2990" s="67">
        <f t="shared" si="741"/>
        <v>8</v>
      </c>
      <c r="G2990" s="21">
        <f t="shared" si="741"/>
        <v>6</v>
      </c>
      <c r="H2990" s="22">
        <f t="shared" si="741"/>
        <v>23</v>
      </c>
      <c r="I2990" s="67">
        <f t="shared" si="741"/>
        <v>29</v>
      </c>
      <c r="J2990" s="21">
        <f t="shared" si="741"/>
        <v>12</v>
      </c>
      <c r="K2990" s="22">
        <f t="shared" si="741"/>
        <v>25</v>
      </c>
      <c r="L2990" s="23">
        <f t="shared" si="741"/>
        <v>37</v>
      </c>
    </row>
    <row r="2991" spans="1:12" x14ac:dyDescent="0.2">
      <c r="A2991" s="65" t="s">
        <v>268</v>
      </c>
      <c r="B2991" s="42"/>
      <c r="C2991" s="41"/>
      <c r="D2991" s="44"/>
      <c r="E2991" s="45"/>
      <c r="F2991" s="47"/>
      <c r="G2991" s="44"/>
      <c r="H2991" s="45"/>
      <c r="I2991" s="47"/>
      <c r="J2991" s="44"/>
      <c r="K2991" s="45"/>
      <c r="L2991" s="46"/>
    </row>
    <row r="2992" spans="1:12" x14ac:dyDescent="0.2">
      <c r="A2992" s="39"/>
      <c r="B2992" s="34"/>
      <c r="C2992" s="39" t="s">
        <v>124</v>
      </c>
      <c r="D2992" s="7">
        <v>44</v>
      </c>
      <c r="E2992" s="8">
        <v>37</v>
      </c>
      <c r="F2992" s="17">
        <f t="shared" ref="F2992:F3017" si="742">D2992+E2992</f>
        <v>81</v>
      </c>
      <c r="G2992" s="7">
        <v>20</v>
      </c>
      <c r="H2992" s="8">
        <v>165</v>
      </c>
      <c r="I2992" s="17">
        <f t="shared" ref="I2992:I3017" si="743">G2992+H2992</f>
        <v>185</v>
      </c>
      <c r="J2992" s="7">
        <f t="shared" ref="J2992:J3017" si="744">D2992+G2992</f>
        <v>64</v>
      </c>
      <c r="K2992" s="8">
        <f t="shared" ref="K2992:K3017" si="745">E2992+H2992</f>
        <v>202</v>
      </c>
      <c r="L2992" s="9">
        <f t="shared" ref="L2992:L3017" si="746">J2992+K2992</f>
        <v>266</v>
      </c>
    </row>
    <row r="2993" spans="1:12" x14ac:dyDescent="0.2">
      <c r="A2993" s="39"/>
      <c r="B2993" s="34"/>
      <c r="C2993" s="39" t="s">
        <v>3</v>
      </c>
      <c r="D2993" s="7">
        <v>0</v>
      </c>
      <c r="E2993" s="8">
        <v>0</v>
      </c>
      <c r="F2993" s="17">
        <f t="shared" si="742"/>
        <v>0</v>
      </c>
      <c r="G2993" s="7">
        <v>7</v>
      </c>
      <c r="H2993" s="8">
        <v>22</v>
      </c>
      <c r="I2993" s="17">
        <f t="shared" si="743"/>
        <v>29</v>
      </c>
      <c r="J2993" s="7">
        <f t="shared" si="744"/>
        <v>7</v>
      </c>
      <c r="K2993" s="8">
        <f t="shared" si="745"/>
        <v>22</v>
      </c>
      <c r="L2993" s="9">
        <f t="shared" si="746"/>
        <v>29</v>
      </c>
    </row>
    <row r="2994" spans="1:12" x14ac:dyDescent="0.2">
      <c r="A2994" s="39"/>
      <c r="B2994" s="34"/>
      <c r="C2994" s="39" t="s">
        <v>125</v>
      </c>
      <c r="D2994" s="7">
        <v>0</v>
      </c>
      <c r="E2994" s="8">
        <v>0</v>
      </c>
      <c r="F2994" s="17">
        <f t="shared" si="742"/>
        <v>0</v>
      </c>
      <c r="G2994" s="7">
        <v>2</v>
      </c>
      <c r="H2994" s="8">
        <v>7</v>
      </c>
      <c r="I2994" s="17">
        <f t="shared" si="743"/>
        <v>9</v>
      </c>
      <c r="J2994" s="7">
        <f t="shared" si="744"/>
        <v>2</v>
      </c>
      <c r="K2994" s="8">
        <f t="shared" si="745"/>
        <v>7</v>
      </c>
      <c r="L2994" s="9">
        <f t="shared" si="746"/>
        <v>9</v>
      </c>
    </row>
    <row r="2995" spans="1:12" x14ac:dyDescent="0.2">
      <c r="A2995" s="39"/>
      <c r="B2995" s="34"/>
      <c r="C2995" s="39" t="s">
        <v>126</v>
      </c>
      <c r="D2995" s="7">
        <v>0</v>
      </c>
      <c r="E2995" s="8">
        <v>0</v>
      </c>
      <c r="F2995" s="17">
        <f t="shared" si="742"/>
        <v>0</v>
      </c>
      <c r="G2995" s="7">
        <v>1</v>
      </c>
      <c r="H2995" s="8">
        <v>1</v>
      </c>
      <c r="I2995" s="17">
        <f t="shared" si="743"/>
        <v>2</v>
      </c>
      <c r="J2995" s="7">
        <f t="shared" si="744"/>
        <v>1</v>
      </c>
      <c r="K2995" s="8">
        <f t="shared" si="745"/>
        <v>1</v>
      </c>
      <c r="L2995" s="9">
        <f t="shared" si="746"/>
        <v>2</v>
      </c>
    </row>
    <row r="2996" spans="1:12" x14ac:dyDescent="0.2">
      <c r="A2996" s="39"/>
      <c r="B2996" s="34"/>
      <c r="C2996" s="39" t="s">
        <v>127</v>
      </c>
      <c r="D2996" s="7">
        <v>0</v>
      </c>
      <c r="E2996" s="8">
        <v>0</v>
      </c>
      <c r="F2996" s="17">
        <f t="shared" si="742"/>
        <v>0</v>
      </c>
      <c r="G2996" s="7">
        <v>6</v>
      </c>
      <c r="H2996" s="8">
        <v>22</v>
      </c>
      <c r="I2996" s="17">
        <f t="shared" si="743"/>
        <v>28</v>
      </c>
      <c r="J2996" s="7">
        <f t="shared" si="744"/>
        <v>6</v>
      </c>
      <c r="K2996" s="8">
        <f t="shared" si="745"/>
        <v>22</v>
      </c>
      <c r="L2996" s="9">
        <f t="shared" si="746"/>
        <v>28</v>
      </c>
    </row>
    <row r="2997" spans="1:12" x14ac:dyDescent="0.2">
      <c r="A2997" s="39"/>
      <c r="B2997" s="34"/>
      <c r="C2997" s="39" t="s">
        <v>128</v>
      </c>
      <c r="D2997" s="7">
        <v>0</v>
      </c>
      <c r="E2997" s="8">
        <v>0</v>
      </c>
      <c r="F2997" s="17">
        <f t="shared" si="742"/>
        <v>0</v>
      </c>
      <c r="G2997" s="7">
        <v>4</v>
      </c>
      <c r="H2997" s="8">
        <v>11</v>
      </c>
      <c r="I2997" s="17">
        <f t="shared" si="743"/>
        <v>15</v>
      </c>
      <c r="J2997" s="7">
        <f t="shared" si="744"/>
        <v>4</v>
      </c>
      <c r="K2997" s="8">
        <f t="shared" si="745"/>
        <v>11</v>
      </c>
      <c r="L2997" s="9">
        <f t="shared" si="746"/>
        <v>15</v>
      </c>
    </row>
    <row r="2998" spans="1:12" x14ac:dyDescent="0.2">
      <c r="A2998" s="39"/>
      <c r="B2998" s="34"/>
      <c r="C2998" s="39" t="s">
        <v>931</v>
      </c>
      <c r="D2998" s="7">
        <v>0</v>
      </c>
      <c r="E2998" s="8">
        <v>0</v>
      </c>
      <c r="F2998" s="17">
        <f t="shared" si="742"/>
        <v>0</v>
      </c>
      <c r="G2998" s="7">
        <v>2</v>
      </c>
      <c r="H2998" s="8">
        <v>5</v>
      </c>
      <c r="I2998" s="17">
        <f t="shared" si="743"/>
        <v>7</v>
      </c>
      <c r="J2998" s="7">
        <f t="shared" si="744"/>
        <v>2</v>
      </c>
      <c r="K2998" s="8">
        <f t="shared" si="745"/>
        <v>5</v>
      </c>
      <c r="L2998" s="9">
        <f t="shared" si="746"/>
        <v>7</v>
      </c>
    </row>
    <row r="2999" spans="1:12" x14ac:dyDescent="0.2">
      <c r="A2999" s="39"/>
      <c r="B2999" s="34"/>
      <c r="C2999" s="39" t="s">
        <v>131</v>
      </c>
      <c r="D2999" s="7">
        <v>2</v>
      </c>
      <c r="E2999" s="8">
        <v>1</v>
      </c>
      <c r="F2999" s="17">
        <f t="shared" si="742"/>
        <v>3</v>
      </c>
      <c r="G2999" s="7">
        <v>0</v>
      </c>
      <c r="H2999" s="8">
        <v>0</v>
      </c>
      <c r="I2999" s="17">
        <f t="shared" si="743"/>
        <v>0</v>
      </c>
      <c r="J2999" s="7">
        <f t="shared" si="744"/>
        <v>2</v>
      </c>
      <c r="K2999" s="8">
        <f t="shared" si="745"/>
        <v>1</v>
      </c>
      <c r="L2999" s="9">
        <f t="shared" si="746"/>
        <v>3</v>
      </c>
    </row>
    <row r="3000" spans="1:12" x14ac:dyDescent="0.2">
      <c r="A3000" s="39"/>
      <c r="B3000" s="34"/>
      <c r="C3000" s="39" t="s">
        <v>135</v>
      </c>
      <c r="D3000" s="7">
        <v>2</v>
      </c>
      <c r="E3000" s="8">
        <v>1</v>
      </c>
      <c r="F3000" s="17">
        <f t="shared" si="742"/>
        <v>3</v>
      </c>
      <c r="G3000" s="7">
        <v>2</v>
      </c>
      <c r="H3000" s="8">
        <v>4</v>
      </c>
      <c r="I3000" s="17">
        <f t="shared" si="743"/>
        <v>6</v>
      </c>
      <c r="J3000" s="7">
        <f t="shared" si="744"/>
        <v>4</v>
      </c>
      <c r="K3000" s="8">
        <f t="shared" si="745"/>
        <v>5</v>
      </c>
      <c r="L3000" s="9">
        <f t="shared" si="746"/>
        <v>9</v>
      </c>
    </row>
    <row r="3001" spans="1:12" x14ac:dyDescent="0.2">
      <c r="A3001" s="39"/>
      <c r="B3001" s="34"/>
      <c r="C3001" s="39" t="s">
        <v>932</v>
      </c>
      <c r="D3001" s="7">
        <v>0</v>
      </c>
      <c r="E3001" s="8">
        <v>0</v>
      </c>
      <c r="F3001" s="17">
        <f t="shared" si="742"/>
        <v>0</v>
      </c>
      <c r="G3001" s="7">
        <v>0</v>
      </c>
      <c r="H3001" s="8">
        <v>1</v>
      </c>
      <c r="I3001" s="17">
        <f t="shared" si="743"/>
        <v>1</v>
      </c>
      <c r="J3001" s="7">
        <f t="shared" si="744"/>
        <v>0</v>
      </c>
      <c r="K3001" s="8">
        <f t="shared" si="745"/>
        <v>1</v>
      </c>
      <c r="L3001" s="9">
        <f t="shared" si="746"/>
        <v>1</v>
      </c>
    </row>
    <row r="3002" spans="1:12" x14ac:dyDescent="0.2">
      <c r="A3002" s="39"/>
      <c r="B3002" s="34"/>
      <c r="C3002" s="39" t="s">
        <v>136</v>
      </c>
      <c r="D3002" s="7">
        <v>8</v>
      </c>
      <c r="E3002" s="8">
        <v>9</v>
      </c>
      <c r="F3002" s="17">
        <f t="shared" si="742"/>
        <v>17</v>
      </c>
      <c r="G3002" s="7">
        <v>7</v>
      </c>
      <c r="H3002" s="8">
        <v>2</v>
      </c>
      <c r="I3002" s="17">
        <f t="shared" si="743"/>
        <v>9</v>
      </c>
      <c r="J3002" s="7">
        <f t="shared" si="744"/>
        <v>15</v>
      </c>
      <c r="K3002" s="8">
        <f t="shared" si="745"/>
        <v>11</v>
      </c>
      <c r="L3002" s="9">
        <f t="shared" si="746"/>
        <v>26</v>
      </c>
    </row>
    <row r="3003" spans="1:12" x14ac:dyDescent="0.2">
      <c r="A3003" s="39"/>
      <c r="B3003" s="34"/>
      <c r="C3003" s="39" t="s">
        <v>137</v>
      </c>
      <c r="D3003" s="7">
        <v>0</v>
      </c>
      <c r="E3003" s="8">
        <v>0</v>
      </c>
      <c r="F3003" s="17">
        <f t="shared" si="742"/>
        <v>0</v>
      </c>
      <c r="G3003" s="7">
        <v>1</v>
      </c>
      <c r="H3003" s="8">
        <v>0</v>
      </c>
      <c r="I3003" s="17">
        <f t="shared" si="743"/>
        <v>1</v>
      </c>
      <c r="J3003" s="7">
        <f t="shared" si="744"/>
        <v>1</v>
      </c>
      <c r="K3003" s="8">
        <f t="shared" si="745"/>
        <v>0</v>
      </c>
      <c r="L3003" s="9">
        <f t="shared" si="746"/>
        <v>1</v>
      </c>
    </row>
    <row r="3004" spans="1:12" x14ac:dyDescent="0.2">
      <c r="A3004" s="39"/>
      <c r="B3004" s="34"/>
      <c r="C3004" s="39" t="s">
        <v>138</v>
      </c>
      <c r="D3004" s="7">
        <v>8</v>
      </c>
      <c r="E3004" s="8">
        <v>12</v>
      </c>
      <c r="F3004" s="17">
        <f t="shared" si="742"/>
        <v>20</v>
      </c>
      <c r="G3004" s="7">
        <v>3</v>
      </c>
      <c r="H3004" s="8">
        <v>4</v>
      </c>
      <c r="I3004" s="17">
        <f t="shared" si="743"/>
        <v>7</v>
      </c>
      <c r="J3004" s="7">
        <f t="shared" si="744"/>
        <v>11</v>
      </c>
      <c r="K3004" s="8">
        <f t="shared" si="745"/>
        <v>16</v>
      </c>
      <c r="L3004" s="9">
        <f t="shared" si="746"/>
        <v>27</v>
      </c>
    </row>
    <row r="3005" spans="1:12" x14ac:dyDescent="0.2">
      <c r="A3005" s="39"/>
      <c r="B3005" s="34"/>
      <c r="C3005" s="39" t="s">
        <v>139</v>
      </c>
      <c r="D3005" s="7">
        <v>0</v>
      </c>
      <c r="E3005" s="8">
        <v>4</v>
      </c>
      <c r="F3005" s="17">
        <f t="shared" si="742"/>
        <v>4</v>
      </c>
      <c r="G3005" s="7">
        <v>6</v>
      </c>
      <c r="H3005" s="8">
        <v>8</v>
      </c>
      <c r="I3005" s="17">
        <f t="shared" si="743"/>
        <v>14</v>
      </c>
      <c r="J3005" s="7">
        <f t="shared" si="744"/>
        <v>6</v>
      </c>
      <c r="K3005" s="8">
        <f t="shared" si="745"/>
        <v>12</v>
      </c>
      <c r="L3005" s="9">
        <f t="shared" si="746"/>
        <v>18</v>
      </c>
    </row>
    <row r="3006" spans="1:12" x14ac:dyDescent="0.2">
      <c r="A3006" s="39"/>
      <c r="B3006" s="34"/>
      <c r="C3006" s="39" t="s">
        <v>140</v>
      </c>
      <c r="D3006" s="7">
        <v>0</v>
      </c>
      <c r="E3006" s="8">
        <v>0</v>
      </c>
      <c r="F3006" s="17">
        <f t="shared" si="742"/>
        <v>0</v>
      </c>
      <c r="G3006" s="7">
        <v>1</v>
      </c>
      <c r="H3006" s="8">
        <v>0</v>
      </c>
      <c r="I3006" s="17">
        <f t="shared" si="743"/>
        <v>1</v>
      </c>
      <c r="J3006" s="7">
        <f t="shared" si="744"/>
        <v>1</v>
      </c>
      <c r="K3006" s="8">
        <f t="shared" si="745"/>
        <v>0</v>
      </c>
      <c r="L3006" s="9">
        <f t="shared" si="746"/>
        <v>1</v>
      </c>
    </row>
    <row r="3007" spans="1:12" x14ac:dyDescent="0.2">
      <c r="A3007" s="39"/>
      <c r="B3007" s="34"/>
      <c r="C3007" s="39" t="s">
        <v>141</v>
      </c>
      <c r="D3007" s="7">
        <v>0</v>
      </c>
      <c r="E3007" s="8">
        <v>0</v>
      </c>
      <c r="F3007" s="17">
        <f t="shared" si="742"/>
        <v>0</v>
      </c>
      <c r="G3007" s="7">
        <v>1</v>
      </c>
      <c r="H3007" s="8">
        <v>2</v>
      </c>
      <c r="I3007" s="17">
        <f t="shared" si="743"/>
        <v>3</v>
      </c>
      <c r="J3007" s="7">
        <f t="shared" si="744"/>
        <v>1</v>
      </c>
      <c r="K3007" s="8">
        <f t="shared" si="745"/>
        <v>2</v>
      </c>
      <c r="L3007" s="9">
        <f t="shared" si="746"/>
        <v>3</v>
      </c>
    </row>
    <row r="3008" spans="1:12" x14ac:dyDescent="0.2">
      <c r="A3008" s="39"/>
      <c r="B3008" s="34"/>
      <c r="C3008" s="39" t="s">
        <v>142</v>
      </c>
      <c r="D3008" s="7">
        <v>2</v>
      </c>
      <c r="E3008" s="8">
        <v>0</v>
      </c>
      <c r="F3008" s="17">
        <f t="shared" si="742"/>
        <v>2</v>
      </c>
      <c r="G3008" s="7">
        <v>0</v>
      </c>
      <c r="H3008" s="8">
        <v>0</v>
      </c>
      <c r="I3008" s="17">
        <f t="shared" si="743"/>
        <v>0</v>
      </c>
      <c r="J3008" s="7">
        <f t="shared" si="744"/>
        <v>2</v>
      </c>
      <c r="K3008" s="8">
        <f t="shared" si="745"/>
        <v>0</v>
      </c>
      <c r="L3008" s="9">
        <f t="shared" si="746"/>
        <v>2</v>
      </c>
    </row>
    <row r="3009" spans="1:12" x14ac:dyDescent="0.2">
      <c r="A3009" s="39"/>
      <c r="B3009" s="34"/>
      <c r="C3009" s="39" t="s">
        <v>143</v>
      </c>
      <c r="D3009" s="7">
        <v>2</v>
      </c>
      <c r="E3009" s="8">
        <v>0</v>
      </c>
      <c r="F3009" s="17">
        <f t="shared" si="742"/>
        <v>2</v>
      </c>
      <c r="G3009" s="7">
        <v>1</v>
      </c>
      <c r="H3009" s="8">
        <v>0</v>
      </c>
      <c r="I3009" s="17">
        <f t="shared" si="743"/>
        <v>1</v>
      </c>
      <c r="J3009" s="7">
        <f t="shared" si="744"/>
        <v>3</v>
      </c>
      <c r="K3009" s="8">
        <f t="shared" si="745"/>
        <v>0</v>
      </c>
      <c r="L3009" s="9">
        <f t="shared" si="746"/>
        <v>3</v>
      </c>
    </row>
    <row r="3010" spans="1:12" x14ac:dyDescent="0.2">
      <c r="A3010" s="39"/>
      <c r="B3010" s="34"/>
      <c r="C3010" s="39" t="s">
        <v>144</v>
      </c>
      <c r="D3010" s="7">
        <v>5</v>
      </c>
      <c r="E3010" s="8">
        <v>3</v>
      </c>
      <c r="F3010" s="17">
        <f t="shared" si="742"/>
        <v>8</v>
      </c>
      <c r="G3010" s="7">
        <v>0</v>
      </c>
      <c r="H3010" s="8">
        <v>0</v>
      </c>
      <c r="I3010" s="17">
        <f t="shared" si="743"/>
        <v>0</v>
      </c>
      <c r="J3010" s="7">
        <f t="shared" si="744"/>
        <v>5</v>
      </c>
      <c r="K3010" s="8">
        <f t="shared" si="745"/>
        <v>3</v>
      </c>
      <c r="L3010" s="9">
        <f t="shared" si="746"/>
        <v>8</v>
      </c>
    </row>
    <row r="3011" spans="1:12" x14ac:dyDescent="0.2">
      <c r="A3011" s="39"/>
      <c r="B3011" s="34"/>
      <c r="C3011" s="39" t="s">
        <v>145</v>
      </c>
      <c r="D3011" s="7">
        <v>2</v>
      </c>
      <c r="E3011" s="8">
        <v>2</v>
      </c>
      <c r="F3011" s="17">
        <f t="shared" si="742"/>
        <v>4</v>
      </c>
      <c r="G3011" s="7">
        <v>0</v>
      </c>
      <c r="H3011" s="8">
        <v>0</v>
      </c>
      <c r="I3011" s="17">
        <f t="shared" si="743"/>
        <v>0</v>
      </c>
      <c r="J3011" s="7">
        <f t="shared" si="744"/>
        <v>2</v>
      </c>
      <c r="K3011" s="8">
        <f t="shared" si="745"/>
        <v>2</v>
      </c>
      <c r="L3011" s="9">
        <f t="shared" si="746"/>
        <v>4</v>
      </c>
    </row>
    <row r="3012" spans="1:12" x14ac:dyDescent="0.2">
      <c r="A3012" s="39"/>
      <c r="B3012" s="34"/>
      <c r="C3012" s="39" t="s">
        <v>147</v>
      </c>
      <c r="D3012" s="7">
        <v>4</v>
      </c>
      <c r="E3012" s="8">
        <v>9</v>
      </c>
      <c r="F3012" s="17">
        <f t="shared" si="742"/>
        <v>13</v>
      </c>
      <c r="G3012" s="7">
        <v>0</v>
      </c>
      <c r="H3012" s="8">
        <v>0</v>
      </c>
      <c r="I3012" s="17">
        <f t="shared" si="743"/>
        <v>0</v>
      </c>
      <c r="J3012" s="7">
        <f t="shared" si="744"/>
        <v>4</v>
      </c>
      <c r="K3012" s="8">
        <f t="shared" si="745"/>
        <v>9</v>
      </c>
      <c r="L3012" s="9">
        <f t="shared" si="746"/>
        <v>13</v>
      </c>
    </row>
    <row r="3013" spans="1:12" x14ac:dyDescent="0.2">
      <c r="A3013" s="39"/>
      <c r="B3013" s="34"/>
      <c r="C3013" s="39" t="s">
        <v>148</v>
      </c>
      <c r="D3013" s="7">
        <v>2</v>
      </c>
      <c r="E3013" s="8">
        <v>0</v>
      </c>
      <c r="F3013" s="17">
        <f t="shared" si="742"/>
        <v>2</v>
      </c>
      <c r="G3013" s="7">
        <v>0</v>
      </c>
      <c r="H3013" s="8">
        <v>0</v>
      </c>
      <c r="I3013" s="17">
        <f t="shared" si="743"/>
        <v>0</v>
      </c>
      <c r="J3013" s="7">
        <f t="shared" si="744"/>
        <v>2</v>
      </c>
      <c r="K3013" s="8">
        <f t="shared" si="745"/>
        <v>0</v>
      </c>
      <c r="L3013" s="9">
        <f t="shared" si="746"/>
        <v>2</v>
      </c>
    </row>
    <row r="3014" spans="1:12" x14ac:dyDescent="0.2">
      <c r="A3014" s="39"/>
      <c r="B3014" s="34"/>
      <c r="C3014" s="39" t="s">
        <v>149</v>
      </c>
      <c r="D3014" s="7">
        <v>2</v>
      </c>
      <c r="E3014" s="8">
        <v>2</v>
      </c>
      <c r="F3014" s="17">
        <f t="shared" si="742"/>
        <v>4</v>
      </c>
      <c r="G3014" s="7">
        <v>0</v>
      </c>
      <c r="H3014" s="8">
        <v>0</v>
      </c>
      <c r="I3014" s="17">
        <f t="shared" si="743"/>
        <v>0</v>
      </c>
      <c r="J3014" s="7">
        <f t="shared" si="744"/>
        <v>2</v>
      </c>
      <c r="K3014" s="8">
        <f t="shared" si="745"/>
        <v>2</v>
      </c>
      <c r="L3014" s="9">
        <f t="shared" si="746"/>
        <v>4</v>
      </c>
    </row>
    <row r="3015" spans="1:12" x14ac:dyDescent="0.2">
      <c r="A3015" s="39"/>
      <c r="B3015" s="34"/>
      <c r="C3015" s="39" t="s">
        <v>150</v>
      </c>
      <c r="D3015" s="7">
        <v>7</v>
      </c>
      <c r="E3015" s="8">
        <v>0</v>
      </c>
      <c r="F3015" s="17">
        <f t="shared" si="742"/>
        <v>7</v>
      </c>
      <c r="G3015" s="7">
        <v>0</v>
      </c>
      <c r="H3015" s="8">
        <v>1</v>
      </c>
      <c r="I3015" s="17">
        <f t="shared" si="743"/>
        <v>1</v>
      </c>
      <c r="J3015" s="7">
        <f t="shared" si="744"/>
        <v>7</v>
      </c>
      <c r="K3015" s="8">
        <f t="shared" si="745"/>
        <v>1</v>
      </c>
      <c r="L3015" s="9">
        <f t="shared" si="746"/>
        <v>8</v>
      </c>
    </row>
    <row r="3016" spans="1:12" x14ac:dyDescent="0.2">
      <c r="A3016" s="39"/>
      <c r="B3016" s="34"/>
      <c r="C3016" s="39" t="s">
        <v>933</v>
      </c>
      <c r="D3016" s="7">
        <v>0</v>
      </c>
      <c r="E3016" s="8">
        <v>1</v>
      </c>
      <c r="F3016" s="17">
        <f t="shared" si="742"/>
        <v>1</v>
      </c>
      <c r="G3016" s="7">
        <v>0</v>
      </c>
      <c r="H3016" s="8">
        <v>0</v>
      </c>
      <c r="I3016" s="17">
        <f t="shared" si="743"/>
        <v>0</v>
      </c>
      <c r="J3016" s="7">
        <f t="shared" si="744"/>
        <v>0</v>
      </c>
      <c r="K3016" s="8">
        <f t="shared" si="745"/>
        <v>1</v>
      </c>
      <c r="L3016" s="9">
        <f t="shared" si="746"/>
        <v>1</v>
      </c>
    </row>
    <row r="3017" spans="1:12" x14ac:dyDescent="0.2">
      <c r="A3017" s="39"/>
      <c r="B3017" s="34"/>
      <c r="C3017" s="39" t="s">
        <v>934</v>
      </c>
      <c r="D3017" s="7">
        <v>0</v>
      </c>
      <c r="E3017" s="8">
        <v>0</v>
      </c>
      <c r="F3017" s="17">
        <f t="shared" si="742"/>
        <v>0</v>
      </c>
      <c r="G3017" s="7">
        <v>1</v>
      </c>
      <c r="H3017" s="8">
        <v>0</v>
      </c>
      <c r="I3017" s="17">
        <f t="shared" si="743"/>
        <v>1</v>
      </c>
      <c r="J3017" s="7">
        <f t="shared" si="744"/>
        <v>1</v>
      </c>
      <c r="K3017" s="8">
        <f t="shared" si="745"/>
        <v>0</v>
      </c>
      <c r="L3017" s="9">
        <f t="shared" si="746"/>
        <v>1</v>
      </c>
    </row>
    <row r="3018" spans="1:12" x14ac:dyDescent="0.2">
      <c r="A3018" s="39"/>
      <c r="B3018" s="34"/>
      <c r="C3018" s="66" t="s">
        <v>2</v>
      </c>
      <c r="D3018" s="21">
        <f t="shared" ref="D3018:L3018" si="747">SUM(D2991:D3017)</f>
        <v>90</v>
      </c>
      <c r="E3018" s="22">
        <f t="shared" si="747"/>
        <v>81</v>
      </c>
      <c r="F3018" s="67">
        <f t="shared" si="747"/>
        <v>171</v>
      </c>
      <c r="G3018" s="21">
        <f t="shared" si="747"/>
        <v>65</v>
      </c>
      <c r="H3018" s="22">
        <f t="shared" si="747"/>
        <v>255</v>
      </c>
      <c r="I3018" s="67">
        <f t="shared" si="747"/>
        <v>320</v>
      </c>
      <c r="J3018" s="21">
        <f t="shared" si="747"/>
        <v>155</v>
      </c>
      <c r="K3018" s="22">
        <f t="shared" si="747"/>
        <v>336</v>
      </c>
      <c r="L3018" s="23">
        <f t="shared" si="747"/>
        <v>491</v>
      </c>
    </row>
    <row r="3019" spans="1:12" x14ac:dyDescent="0.2">
      <c r="A3019" s="65" t="s">
        <v>269</v>
      </c>
      <c r="B3019" s="42"/>
      <c r="C3019" s="41"/>
      <c r="D3019" s="44"/>
      <c r="E3019" s="45"/>
      <c r="F3019" s="47"/>
      <c r="G3019" s="44"/>
      <c r="H3019" s="45"/>
      <c r="I3019" s="47"/>
      <c r="J3019" s="44"/>
      <c r="K3019" s="45"/>
      <c r="L3019" s="46"/>
    </row>
    <row r="3020" spans="1:12" ht="12" thickBot="1" x14ac:dyDescent="0.25">
      <c r="A3020" s="52"/>
      <c r="B3020" s="68"/>
      <c r="C3020" s="52" t="s">
        <v>124</v>
      </c>
      <c r="D3020" s="24">
        <v>5</v>
      </c>
      <c r="E3020" s="25">
        <v>0</v>
      </c>
      <c r="F3020" s="69">
        <f>D3020+E3020</f>
        <v>5</v>
      </c>
      <c r="G3020" s="24">
        <v>1</v>
      </c>
      <c r="H3020" s="25">
        <v>6</v>
      </c>
      <c r="I3020" s="69">
        <f>G3020+H3020</f>
        <v>7</v>
      </c>
      <c r="J3020" s="24">
        <f>D3020+G3020</f>
        <v>6</v>
      </c>
      <c r="K3020" s="25">
        <f>E3020+H3020</f>
        <v>6</v>
      </c>
      <c r="L3020" s="26">
        <f>J3020+K3020</f>
        <v>12</v>
      </c>
    </row>
    <row r="3026" spans="1:12" ht="12" x14ac:dyDescent="0.2">
      <c r="A3026" s="85" t="s">
        <v>109</v>
      </c>
      <c r="B3026" s="85"/>
      <c r="C3026" s="85"/>
      <c r="D3026" s="85"/>
      <c r="E3026" s="85"/>
      <c r="F3026" s="85"/>
      <c r="G3026" s="85"/>
      <c r="H3026" s="85"/>
      <c r="I3026" s="85"/>
      <c r="J3026" s="85"/>
      <c r="K3026" s="85"/>
      <c r="L3026" s="85"/>
    </row>
    <row r="3027" spans="1:12" x14ac:dyDescent="0.2">
      <c r="A3027" s="86" t="s">
        <v>116</v>
      </c>
      <c r="B3027" s="86"/>
      <c r="C3027" s="86"/>
      <c r="D3027" s="86"/>
      <c r="E3027" s="86"/>
      <c r="F3027" s="86"/>
      <c r="G3027" s="86"/>
      <c r="H3027" s="86"/>
      <c r="I3027" s="86"/>
      <c r="J3027" s="86"/>
      <c r="K3027" s="86"/>
      <c r="L3027" s="86"/>
    </row>
    <row r="3028" spans="1:12" x14ac:dyDescent="0.2">
      <c r="A3028" s="86" t="s">
        <v>1066</v>
      </c>
      <c r="B3028" s="86"/>
      <c r="C3028" s="86"/>
      <c r="D3028" s="86"/>
      <c r="E3028" s="86"/>
      <c r="F3028" s="86"/>
      <c r="G3028" s="86"/>
      <c r="H3028" s="86"/>
      <c r="I3028" s="86"/>
      <c r="J3028" s="86"/>
      <c r="K3028" s="86"/>
      <c r="L3028" s="86"/>
    </row>
    <row r="3029" spans="1:12" ht="12" thickBot="1" x14ac:dyDescent="0.25"/>
    <row r="3030" spans="1:12" x14ac:dyDescent="0.2">
      <c r="A3030" s="113" t="s">
        <v>41</v>
      </c>
      <c r="B3030" s="149"/>
      <c r="C3030" s="151" t="s">
        <v>43</v>
      </c>
      <c r="D3030" s="117" t="s">
        <v>355</v>
      </c>
      <c r="E3030" s="118"/>
      <c r="F3030" s="119"/>
      <c r="G3030" s="117" t="s">
        <v>42</v>
      </c>
      <c r="H3030" s="118"/>
      <c r="I3030" s="119"/>
      <c r="J3030" s="117" t="s">
        <v>2</v>
      </c>
      <c r="K3030" s="118"/>
      <c r="L3030" s="119"/>
    </row>
    <row r="3031" spans="1:12" ht="12" thickBot="1" x14ac:dyDescent="0.25">
      <c r="A3031" s="115"/>
      <c r="B3031" s="150"/>
      <c r="C3031" s="152"/>
      <c r="D3031" s="153"/>
      <c r="E3031" s="154"/>
      <c r="F3031" s="155"/>
      <c r="G3031" s="153"/>
      <c r="H3031" s="154"/>
      <c r="I3031" s="155"/>
      <c r="J3031" s="153"/>
      <c r="K3031" s="154"/>
      <c r="L3031" s="155"/>
    </row>
    <row r="3032" spans="1:12" x14ac:dyDescent="0.2">
      <c r="A3032" s="115"/>
      <c r="B3032" s="150"/>
      <c r="C3032" s="152"/>
      <c r="D3032" s="161" t="s">
        <v>44</v>
      </c>
      <c r="E3032" s="157" t="s">
        <v>45</v>
      </c>
      <c r="F3032" s="159" t="s">
        <v>2</v>
      </c>
      <c r="G3032" s="161" t="s">
        <v>44</v>
      </c>
      <c r="H3032" s="157" t="s">
        <v>45</v>
      </c>
      <c r="I3032" s="159" t="s">
        <v>2</v>
      </c>
      <c r="J3032" s="156" t="s">
        <v>44</v>
      </c>
      <c r="K3032" s="157" t="s">
        <v>45</v>
      </c>
      <c r="L3032" s="159" t="s">
        <v>2</v>
      </c>
    </row>
    <row r="3033" spans="1:12" ht="12" thickBot="1" x14ac:dyDescent="0.25">
      <c r="A3033" s="115"/>
      <c r="B3033" s="150"/>
      <c r="C3033" s="152"/>
      <c r="D3033" s="162"/>
      <c r="E3033" s="158"/>
      <c r="F3033" s="160"/>
      <c r="G3033" s="162"/>
      <c r="H3033" s="158"/>
      <c r="I3033" s="160"/>
      <c r="J3033" s="136"/>
      <c r="K3033" s="158"/>
      <c r="L3033" s="160"/>
    </row>
    <row r="3034" spans="1:12" x14ac:dyDescent="0.2">
      <c r="A3034" s="35"/>
      <c r="B3034" s="36"/>
      <c r="C3034" s="35" t="s">
        <v>3</v>
      </c>
      <c r="D3034" s="3">
        <v>0</v>
      </c>
      <c r="E3034" s="4">
        <v>0</v>
      </c>
      <c r="F3034" s="18">
        <f t="shared" ref="F3034:F3051" si="748">D3034+E3034</f>
        <v>0</v>
      </c>
      <c r="G3034" s="3">
        <v>5</v>
      </c>
      <c r="H3034" s="4">
        <v>27</v>
      </c>
      <c r="I3034" s="18">
        <f t="shared" ref="I3034:I3051" si="749">G3034+H3034</f>
        <v>32</v>
      </c>
      <c r="J3034" s="3">
        <f t="shared" ref="J3034:J3051" si="750">D3034+G3034</f>
        <v>5</v>
      </c>
      <c r="K3034" s="4">
        <f t="shared" ref="K3034:K3051" si="751">E3034+H3034</f>
        <v>27</v>
      </c>
      <c r="L3034" s="5">
        <f t="shared" ref="L3034:L3051" si="752">J3034+K3034</f>
        <v>32</v>
      </c>
    </row>
    <row r="3035" spans="1:12" x14ac:dyDescent="0.2">
      <c r="A3035" s="39"/>
      <c r="B3035" s="34"/>
      <c r="C3035" s="39" t="s">
        <v>125</v>
      </c>
      <c r="D3035" s="7">
        <v>0</v>
      </c>
      <c r="E3035" s="8">
        <v>0</v>
      </c>
      <c r="F3035" s="17">
        <f t="shared" si="748"/>
        <v>0</v>
      </c>
      <c r="G3035" s="7">
        <v>3</v>
      </c>
      <c r="H3035" s="8">
        <v>12</v>
      </c>
      <c r="I3035" s="17">
        <f t="shared" si="749"/>
        <v>15</v>
      </c>
      <c r="J3035" s="7">
        <f t="shared" si="750"/>
        <v>3</v>
      </c>
      <c r="K3035" s="8">
        <f t="shared" si="751"/>
        <v>12</v>
      </c>
      <c r="L3035" s="9">
        <f t="shared" si="752"/>
        <v>15</v>
      </c>
    </row>
    <row r="3036" spans="1:12" x14ac:dyDescent="0.2">
      <c r="A3036" s="39"/>
      <c r="B3036" s="34"/>
      <c r="C3036" s="39" t="s">
        <v>127</v>
      </c>
      <c r="D3036" s="7">
        <v>0</v>
      </c>
      <c r="E3036" s="8">
        <v>0</v>
      </c>
      <c r="F3036" s="17">
        <f t="shared" si="748"/>
        <v>0</v>
      </c>
      <c r="G3036" s="7">
        <v>1</v>
      </c>
      <c r="H3036" s="8">
        <v>12</v>
      </c>
      <c r="I3036" s="17">
        <f t="shared" si="749"/>
        <v>13</v>
      </c>
      <c r="J3036" s="7">
        <f t="shared" si="750"/>
        <v>1</v>
      </c>
      <c r="K3036" s="8">
        <f t="shared" si="751"/>
        <v>12</v>
      </c>
      <c r="L3036" s="9">
        <f t="shared" si="752"/>
        <v>13</v>
      </c>
    </row>
    <row r="3037" spans="1:12" x14ac:dyDescent="0.2">
      <c r="A3037" s="39"/>
      <c r="B3037" s="34"/>
      <c r="C3037" s="39" t="s">
        <v>128</v>
      </c>
      <c r="D3037" s="7">
        <v>0</v>
      </c>
      <c r="E3037" s="8">
        <v>0</v>
      </c>
      <c r="F3037" s="17">
        <f t="shared" si="748"/>
        <v>0</v>
      </c>
      <c r="G3037" s="7">
        <v>10</v>
      </c>
      <c r="H3037" s="8">
        <v>41</v>
      </c>
      <c r="I3037" s="17">
        <f t="shared" si="749"/>
        <v>51</v>
      </c>
      <c r="J3037" s="7">
        <f t="shared" si="750"/>
        <v>10</v>
      </c>
      <c r="K3037" s="8">
        <f t="shared" si="751"/>
        <v>41</v>
      </c>
      <c r="L3037" s="9">
        <f t="shared" si="752"/>
        <v>51</v>
      </c>
    </row>
    <row r="3038" spans="1:12" x14ac:dyDescent="0.2">
      <c r="A3038" s="39"/>
      <c r="B3038" s="34"/>
      <c r="C3038" s="39" t="s">
        <v>931</v>
      </c>
      <c r="D3038" s="7">
        <v>0</v>
      </c>
      <c r="E3038" s="8">
        <v>0</v>
      </c>
      <c r="F3038" s="17">
        <f t="shared" si="748"/>
        <v>0</v>
      </c>
      <c r="G3038" s="7">
        <v>0</v>
      </c>
      <c r="H3038" s="8">
        <v>3</v>
      </c>
      <c r="I3038" s="17">
        <f t="shared" si="749"/>
        <v>3</v>
      </c>
      <c r="J3038" s="7">
        <f t="shared" si="750"/>
        <v>0</v>
      </c>
      <c r="K3038" s="8">
        <f t="shared" si="751"/>
        <v>3</v>
      </c>
      <c r="L3038" s="9">
        <f t="shared" si="752"/>
        <v>3</v>
      </c>
    </row>
    <row r="3039" spans="1:12" x14ac:dyDescent="0.2">
      <c r="A3039" s="39"/>
      <c r="B3039" s="34"/>
      <c r="C3039" s="39" t="s">
        <v>135</v>
      </c>
      <c r="D3039" s="7">
        <v>0</v>
      </c>
      <c r="E3039" s="8">
        <v>0</v>
      </c>
      <c r="F3039" s="17">
        <f t="shared" si="748"/>
        <v>0</v>
      </c>
      <c r="G3039" s="7">
        <v>0</v>
      </c>
      <c r="H3039" s="8">
        <v>3</v>
      </c>
      <c r="I3039" s="17">
        <f t="shared" si="749"/>
        <v>3</v>
      </c>
      <c r="J3039" s="7">
        <f t="shared" si="750"/>
        <v>0</v>
      </c>
      <c r="K3039" s="8">
        <f t="shared" si="751"/>
        <v>3</v>
      </c>
      <c r="L3039" s="9">
        <f t="shared" si="752"/>
        <v>3</v>
      </c>
    </row>
    <row r="3040" spans="1:12" x14ac:dyDescent="0.2">
      <c r="A3040" s="39"/>
      <c r="B3040" s="34"/>
      <c r="C3040" s="39" t="s">
        <v>136</v>
      </c>
      <c r="D3040" s="7">
        <v>2</v>
      </c>
      <c r="E3040" s="8">
        <v>10</v>
      </c>
      <c r="F3040" s="17">
        <f t="shared" si="748"/>
        <v>12</v>
      </c>
      <c r="G3040" s="7">
        <v>0</v>
      </c>
      <c r="H3040" s="8">
        <v>0</v>
      </c>
      <c r="I3040" s="17">
        <f t="shared" si="749"/>
        <v>0</v>
      </c>
      <c r="J3040" s="7">
        <f t="shared" si="750"/>
        <v>2</v>
      </c>
      <c r="K3040" s="8">
        <f t="shared" si="751"/>
        <v>10</v>
      </c>
      <c r="L3040" s="9">
        <f t="shared" si="752"/>
        <v>12</v>
      </c>
    </row>
    <row r="3041" spans="1:12" x14ac:dyDescent="0.2">
      <c r="A3041" s="39"/>
      <c r="B3041" s="34"/>
      <c r="C3041" s="39" t="s">
        <v>137</v>
      </c>
      <c r="D3041" s="7">
        <v>3</v>
      </c>
      <c r="E3041" s="8">
        <v>0</v>
      </c>
      <c r="F3041" s="17">
        <f t="shared" si="748"/>
        <v>3</v>
      </c>
      <c r="G3041" s="7">
        <v>3</v>
      </c>
      <c r="H3041" s="8">
        <v>34</v>
      </c>
      <c r="I3041" s="17">
        <f t="shared" si="749"/>
        <v>37</v>
      </c>
      <c r="J3041" s="7">
        <f t="shared" si="750"/>
        <v>6</v>
      </c>
      <c r="K3041" s="8">
        <f t="shared" si="751"/>
        <v>34</v>
      </c>
      <c r="L3041" s="9">
        <f t="shared" si="752"/>
        <v>40</v>
      </c>
    </row>
    <row r="3042" spans="1:12" x14ac:dyDescent="0.2">
      <c r="A3042" s="39"/>
      <c r="B3042" s="34"/>
      <c r="C3042" s="39" t="s">
        <v>138</v>
      </c>
      <c r="D3042" s="7">
        <v>4</v>
      </c>
      <c r="E3042" s="8">
        <v>2</v>
      </c>
      <c r="F3042" s="17">
        <f t="shared" si="748"/>
        <v>6</v>
      </c>
      <c r="G3042" s="7">
        <v>0</v>
      </c>
      <c r="H3042" s="8">
        <v>0</v>
      </c>
      <c r="I3042" s="17">
        <f t="shared" si="749"/>
        <v>0</v>
      </c>
      <c r="J3042" s="7">
        <f t="shared" si="750"/>
        <v>4</v>
      </c>
      <c r="K3042" s="8">
        <f t="shared" si="751"/>
        <v>2</v>
      </c>
      <c r="L3042" s="9">
        <f t="shared" si="752"/>
        <v>6</v>
      </c>
    </row>
    <row r="3043" spans="1:12" x14ac:dyDescent="0.2">
      <c r="A3043" s="39"/>
      <c r="B3043" s="34"/>
      <c r="C3043" s="39" t="s">
        <v>139</v>
      </c>
      <c r="D3043" s="7">
        <v>1</v>
      </c>
      <c r="E3043" s="8">
        <v>7</v>
      </c>
      <c r="F3043" s="17">
        <f t="shared" si="748"/>
        <v>8</v>
      </c>
      <c r="G3043" s="7">
        <v>1</v>
      </c>
      <c r="H3043" s="8">
        <v>6</v>
      </c>
      <c r="I3043" s="17">
        <f t="shared" si="749"/>
        <v>7</v>
      </c>
      <c r="J3043" s="7">
        <f t="shared" si="750"/>
        <v>2</v>
      </c>
      <c r="K3043" s="8">
        <f t="shared" si="751"/>
        <v>13</v>
      </c>
      <c r="L3043" s="9">
        <f t="shared" si="752"/>
        <v>15</v>
      </c>
    </row>
    <row r="3044" spans="1:12" x14ac:dyDescent="0.2">
      <c r="A3044" s="39"/>
      <c r="B3044" s="34"/>
      <c r="C3044" s="39" t="s">
        <v>141</v>
      </c>
      <c r="D3044" s="7">
        <v>0</v>
      </c>
      <c r="E3044" s="8">
        <v>0</v>
      </c>
      <c r="F3044" s="17">
        <f t="shared" si="748"/>
        <v>0</v>
      </c>
      <c r="G3044" s="7">
        <v>0</v>
      </c>
      <c r="H3044" s="8">
        <v>3</v>
      </c>
      <c r="I3044" s="17">
        <f t="shared" si="749"/>
        <v>3</v>
      </c>
      <c r="J3044" s="7">
        <f t="shared" si="750"/>
        <v>0</v>
      </c>
      <c r="K3044" s="8">
        <f t="shared" si="751"/>
        <v>3</v>
      </c>
      <c r="L3044" s="9">
        <f t="shared" si="752"/>
        <v>3</v>
      </c>
    </row>
    <row r="3045" spans="1:12" x14ac:dyDescent="0.2">
      <c r="A3045" s="39"/>
      <c r="B3045" s="34"/>
      <c r="C3045" s="39" t="s">
        <v>142</v>
      </c>
      <c r="D3045" s="7">
        <v>1</v>
      </c>
      <c r="E3045" s="8">
        <v>0</v>
      </c>
      <c r="F3045" s="17">
        <f t="shared" si="748"/>
        <v>1</v>
      </c>
      <c r="G3045" s="7">
        <v>0</v>
      </c>
      <c r="H3045" s="8">
        <v>0</v>
      </c>
      <c r="I3045" s="17">
        <f t="shared" si="749"/>
        <v>0</v>
      </c>
      <c r="J3045" s="7">
        <f t="shared" si="750"/>
        <v>1</v>
      </c>
      <c r="K3045" s="8">
        <f t="shared" si="751"/>
        <v>0</v>
      </c>
      <c r="L3045" s="9">
        <f t="shared" si="752"/>
        <v>1</v>
      </c>
    </row>
    <row r="3046" spans="1:12" x14ac:dyDescent="0.2">
      <c r="A3046" s="39"/>
      <c r="B3046" s="34"/>
      <c r="C3046" s="39" t="s">
        <v>144</v>
      </c>
      <c r="D3046" s="7">
        <v>0</v>
      </c>
      <c r="E3046" s="8">
        <v>0</v>
      </c>
      <c r="F3046" s="17">
        <f t="shared" si="748"/>
        <v>0</v>
      </c>
      <c r="G3046" s="7">
        <v>1</v>
      </c>
      <c r="H3046" s="8">
        <v>0</v>
      </c>
      <c r="I3046" s="17">
        <f t="shared" si="749"/>
        <v>1</v>
      </c>
      <c r="J3046" s="7">
        <f t="shared" si="750"/>
        <v>1</v>
      </c>
      <c r="K3046" s="8">
        <f t="shared" si="751"/>
        <v>0</v>
      </c>
      <c r="L3046" s="9">
        <f t="shared" si="752"/>
        <v>1</v>
      </c>
    </row>
    <row r="3047" spans="1:12" x14ac:dyDescent="0.2">
      <c r="A3047" s="39"/>
      <c r="B3047" s="34"/>
      <c r="C3047" s="39" t="s">
        <v>145</v>
      </c>
      <c r="D3047" s="7">
        <v>1</v>
      </c>
      <c r="E3047" s="8">
        <v>0</v>
      </c>
      <c r="F3047" s="17">
        <f t="shared" si="748"/>
        <v>1</v>
      </c>
      <c r="G3047" s="7">
        <v>0</v>
      </c>
      <c r="H3047" s="8">
        <v>1</v>
      </c>
      <c r="I3047" s="17">
        <f t="shared" si="749"/>
        <v>1</v>
      </c>
      <c r="J3047" s="7">
        <f t="shared" si="750"/>
        <v>1</v>
      </c>
      <c r="K3047" s="8">
        <f t="shared" si="751"/>
        <v>1</v>
      </c>
      <c r="L3047" s="9">
        <f t="shared" si="752"/>
        <v>2</v>
      </c>
    </row>
    <row r="3048" spans="1:12" x14ac:dyDescent="0.2">
      <c r="A3048" s="39"/>
      <c r="B3048" s="34"/>
      <c r="C3048" s="39" t="s">
        <v>148</v>
      </c>
      <c r="D3048" s="7">
        <v>0</v>
      </c>
      <c r="E3048" s="8">
        <v>1</v>
      </c>
      <c r="F3048" s="17">
        <f t="shared" si="748"/>
        <v>1</v>
      </c>
      <c r="G3048" s="7">
        <v>0</v>
      </c>
      <c r="H3048" s="8">
        <v>0</v>
      </c>
      <c r="I3048" s="17">
        <f t="shared" si="749"/>
        <v>0</v>
      </c>
      <c r="J3048" s="7">
        <f t="shared" si="750"/>
        <v>0</v>
      </c>
      <c r="K3048" s="8">
        <f t="shared" si="751"/>
        <v>1</v>
      </c>
      <c r="L3048" s="9">
        <f t="shared" si="752"/>
        <v>1</v>
      </c>
    </row>
    <row r="3049" spans="1:12" x14ac:dyDescent="0.2">
      <c r="A3049" s="39"/>
      <c r="B3049" s="34"/>
      <c r="C3049" s="39" t="s">
        <v>149</v>
      </c>
      <c r="D3049" s="7">
        <v>0</v>
      </c>
      <c r="E3049" s="8">
        <v>1</v>
      </c>
      <c r="F3049" s="17">
        <f t="shared" si="748"/>
        <v>1</v>
      </c>
      <c r="G3049" s="7">
        <v>0</v>
      </c>
      <c r="H3049" s="8">
        <v>0</v>
      </c>
      <c r="I3049" s="17">
        <f t="shared" si="749"/>
        <v>0</v>
      </c>
      <c r="J3049" s="7">
        <f t="shared" si="750"/>
        <v>0</v>
      </c>
      <c r="K3049" s="8">
        <f t="shared" si="751"/>
        <v>1</v>
      </c>
      <c r="L3049" s="9">
        <f t="shared" si="752"/>
        <v>1</v>
      </c>
    </row>
    <row r="3050" spans="1:12" x14ac:dyDescent="0.2">
      <c r="A3050" s="39"/>
      <c r="B3050" s="34"/>
      <c r="C3050" s="39" t="s">
        <v>933</v>
      </c>
      <c r="D3050" s="7">
        <v>1</v>
      </c>
      <c r="E3050" s="8">
        <v>0</v>
      </c>
      <c r="F3050" s="17">
        <f t="shared" si="748"/>
        <v>1</v>
      </c>
      <c r="G3050" s="7">
        <v>0</v>
      </c>
      <c r="H3050" s="8">
        <v>0</v>
      </c>
      <c r="I3050" s="17">
        <f t="shared" si="749"/>
        <v>0</v>
      </c>
      <c r="J3050" s="7">
        <f t="shared" si="750"/>
        <v>1</v>
      </c>
      <c r="K3050" s="8">
        <f t="shared" si="751"/>
        <v>0</v>
      </c>
      <c r="L3050" s="9">
        <f t="shared" si="752"/>
        <v>1</v>
      </c>
    </row>
    <row r="3051" spans="1:12" x14ac:dyDescent="0.2">
      <c r="A3051" s="39"/>
      <c r="B3051" s="34"/>
      <c r="C3051" s="39" t="s">
        <v>935</v>
      </c>
      <c r="D3051" s="7">
        <v>0</v>
      </c>
      <c r="E3051" s="8">
        <v>0</v>
      </c>
      <c r="F3051" s="17">
        <f t="shared" si="748"/>
        <v>0</v>
      </c>
      <c r="G3051" s="7">
        <v>1</v>
      </c>
      <c r="H3051" s="8">
        <v>0</v>
      </c>
      <c r="I3051" s="17">
        <f t="shared" si="749"/>
        <v>1</v>
      </c>
      <c r="J3051" s="7">
        <f t="shared" si="750"/>
        <v>1</v>
      </c>
      <c r="K3051" s="8">
        <f t="shared" si="751"/>
        <v>0</v>
      </c>
      <c r="L3051" s="9">
        <f t="shared" si="752"/>
        <v>1</v>
      </c>
    </row>
    <row r="3052" spans="1:12" x14ac:dyDescent="0.2">
      <c r="A3052" s="39"/>
      <c r="B3052" s="34"/>
      <c r="C3052" s="66" t="s">
        <v>2</v>
      </c>
      <c r="D3052" s="21">
        <f t="shared" ref="D3052:L3052" si="753">SUM(D3019:D3051)</f>
        <v>18</v>
      </c>
      <c r="E3052" s="22">
        <f t="shared" si="753"/>
        <v>21</v>
      </c>
      <c r="F3052" s="67">
        <f t="shared" si="753"/>
        <v>39</v>
      </c>
      <c r="G3052" s="21">
        <f t="shared" si="753"/>
        <v>26</v>
      </c>
      <c r="H3052" s="22">
        <f t="shared" si="753"/>
        <v>148</v>
      </c>
      <c r="I3052" s="67">
        <f t="shared" si="753"/>
        <v>174</v>
      </c>
      <c r="J3052" s="21">
        <f t="shared" si="753"/>
        <v>44</v>
      </c>
      <c r="K3052" s="22">
        <f t="shared" si="753"/>
        <v>169</v>
      </c>
      <c r="L3052" s="23">
        <f t="shared" si="753"/>
        <v>213</v>
      </c>
    </row>
    <row r="3053" spans="1:12" x14ac:dyDescent="0.2">
      <c r="A3053" s="65" t="s">
        <v>270</v>
      </c>
      <c r="B3053" s="42"/>
      <c r="C3053" s="41"/>
      <c r="D3053" s="44"/>
      <c r="E3053" s="45"/>
      <c r="F3053" s="47"/>
      <c r="G3053" s="44"/>
      <c r="H3053" s="45"/>
      <c r="I3053" s="47"/>
      <c r="J3053" s="44"/>
      <c r="K3053" s="45"/>
      <c r="L3053" s="46"/>
    </row>
    <row r="3054" spans="1:12" x14ac:dyDescent="0.2">
      <c r="A3054" s="39"/>
      <c r="B3054" s="34"/>
      <c r="C3054" s="39" t="s">
        <v>124</v>
      </c>
      <c r="D3054" s="7">
        <v>9</v>
      </c>
      <c r="E3054" s="8">
        <v>40</v>
      </c>
      <c r="F3054" s="17">
        <f t="shared" ref="F3054:F3068" si="754">D3054+E3054</f>
        <v>49</v>
      </c>
      <c r="G3054" s="7">
        <v>6</v>
      </c>
      <c r="H3054" s="8">
        <v>31</v>
      </c>
      <c r="I3054" s="17">
        <f t="shared" ref="I3054:I3068" si="755">G3054+H3054</f>
        <v>37</v>
      </c>
      <c r="J3054" s="7">
        <f t="shared" ref="J3054:J3068" si="756">D3054+G3054</f>
        <v>15</v>
      </c>
      <c r="K3054" s="8">
        <f t="shared" ref="K3054:K3068" si="757">E3054+H3054</f>
        <v>71</v>
      </c>
      <c r="L3054" s="9">
        <f t="shared" ref="L3054:L3068" si="758">J3054+K3054</f>
        <v>86</v>
      </c>
    </row>
    <row r="3055" spans="1:12" x14ac:dyDescent="0.2">
      <c r="A3055" s="39"/>
      <c r="B3055" s="34"/>
      <c r="C3055" s="39" t="s">
        <v>3</v>
      </c>
      <c r="D3055" s="7">
        <v>0</v>
      </c>
      <c r="E3055" s="8">
        <v>0</v>
      </c>
      <c r="F3055" s="17">
        <f t="shared" si="754"/>
        <v>0</v>
      </c>
      <c r="G3055" s="7">
        <v>6</v>
      </c>
      <c r="H3055" s="8">
        <v>64</v>
      </c>
      <c r="I3055" s="17">
        <f t="shared" si="755"/>
        <v>70</v>
      </c>
      <c r="J3055" s="7">
        <f t="shared" si="756"/>
        <v>6</v>
      </c>
      <c r="K3055" s="8">
        <f t="shared" si="757"/>
        <v>64</v>
      </c>
      <c r="L3055" s="9">
        <f t="shared" si="758"/>
        <v>70</v>
      </c>
    </row>
    <row r="3056" spans="1:12" x14ac:dyDescent="0.2">
      <c r="A3056" s="39"/>
      <c r="B3056" s="34"/>
      <c r="C3056" s="39" t="s">
        <v>125</v>
      </c>
      <c r="D3056" s="7">
        <v>0</v>
      </c>
      <c r="E3056" s="8">
        <v>0</v>
      </c>
      <c r="F3056" s="17">
        <f t="shared" si="754"/>
        <v>0</v>
      </c>
      <c r="G3056" s="7">
        <v>0</v>
      </c>
      <c r="H3056" s="8">
        <v>16</v>
      </c>
      <c r="I3056" s="17">
        <f t="shared" si="755"/>
        <v>16</v>
      </c>
      <c r="J3056" s="7">
        <f t="shared" si="756"/>
        <v>0</v>
      </c>
      <c r="K3056" s="8">
        <f t="shared" si="757"/>
        <v>16</v>
      </c>
      <c r="L3056" s="9">
        <f t="shared" si="758"/>
        <v>16</v>
      </c>
    </row>
    <row r="3057" spans="1:12" x14ac:dyDescent="0.2">
      <c r="A3057" s="39"/>
      <c r="B3057" s="34"/>
      <c r="C3057" s="39" t="s">
        <v>126</v>
      </c>
      <c r="D3057" s="7">
        <v>0</v>
      </c>
      <c r="E3057" s="8">
        <v>0</v>
      </c>
      <c r="F3057" s="17">
        <f t="shared" si="754"/>
        <v>0</v>
      </c>
      <c r="G3057" s="7">
        <v>8</v>
      </c>
      <c r="H3057" s="8">
        <v>11</v>
      </c>
      <c r="I3057" s="17">
        <f t="shared" si="755"/>
        <v>19</v>
      </c>
      <c r="J3057" s="7">
        <f t="shared" si="756"/>
        <v>8</v>
      </c>
      <c r="K3057" s="8">
        <f t="shared" si="757"/>
        <v>11</v>
      </c>
      <c r="L3057" s="9">
        <f t="shared" si="758"/>
        <v>19</v>
      </c>
    </row>
    <row r="3058" spans="1:12" x14ac:dyDescent="0.2">
      <c r="A3058" s="39"/>
      <c r="B3058" s="34"/>
      <c r="C3058" s="39" t="s">
        <v>127</v>
      </c>
      <c r="D3058" s="7">
        <v>0</v>
      </c>
      <c r="E3058" s="8">
        <v>0</v>
      </c>
      <c r="F3058" s="17">
        <f t="shared" si="754"/>
        <v>0</v>
      </c>
      <c r="G3058" s="7">
        <v>3</v>
      </c>
      <c r="H3058" s="8">
        <v>48</v>
      </c>
      <c r="I3058" s="17">
        <f t="shared" si="755"/>
        <v>51</v>
      </c>
      <c r="J3058" s="7">
        <f t="shared" si="756"/>
        <v>3</v>
      </c>
      <c r="K3058" s="8">
        <f t="shared" si="757"/>
        <v>48</v>
      </c>
      <c r="L3058" s="9">
        <f t="shared" si="758"/>
        <v>51</v>
      </c>
    </row>
    <row r="3059" spans="1:12" x14ac:dyDescent="0.2">
      <c r="A3059" s="39"/>
      <c r="B3059" s="34"/>
      <c r="C3059" s="39" t="s">
        <v>128</v>
      </c>
      <c r="D3059" s="7">
        <v>0</v>
      </c>
      <c r="E3059" s="8">
        <v>0</v>
      </c>
      <c r="F3059" s="17">
        <f t="shared" si="754"/>
        <v>0</v>
      </c>
      <c r="G3059" s="7">
        <v>9</v>
      </c>
      <c r="H3059" s="8">
        <v>83</v>
      </c>
      <c r="I3059" s="17">
        <f t="shared" si="755"/>
        <v>92</v>
      </c>
      <c r="J3059" s="7">
        <f t="shared" si="756"/>
        <v>9</v>
      </c>
      <c r="K3059" s="8">
        <f t="shared" si="757"/>
        <v>83</v>
      </c>
      <c r="L3059" s="9">
        <f t="shared" si="758"/>
        <v>92</v>
      </c>
    </row>
    <row r="3060" spans="1:12" x14ac:dyDescent="0.2">
      <c r="A3060" s="39"/>
      <c r="B3060" s="34"/>
      <c r="C3060" s="39" t="s">
        <v>931</v>
      </c>
      <c r="D3060" s="7">
        <v>0</v>
      </c>
      <c r="E3060" s="8">
        <v>0</v>
      </c>
      <c r="F3060" s="17">
        <f t="shared" si="754"/>
        <v>0</v>
      </c>
      <c r="G3060" s="7">
        <v>0</v>
      </c>
      <c r="H3060" s="8">
        <v>1</v>
      </c>
      <c r="I3060" s="17">
        <f t="shared" si="755"/>
        <v>1</v>
      </c>
      <c r="J3060" s="7">
        <f t="shared" si="756"/>
        <v>0</v>
      </c>
      <c r="K3060" s="8">
        <f t="shared" si="757"/>
        <v>1</v>
      </c>
      <c r="L3060" s="9">
        <f t="shared" si="758"/>
        <v>1</v>
      </c>
    </row>
    <row r="3061" spans="1:12" x14ac:dyDescent="0.2">
      <c r="A3061" s="39"/>
      <c r="B3061" s="34"/>
      <c r="C3061" s="39" t="s">
        <v>692</v>
      </c>
      <c r="D3061" s="7">
        <v>0</v>
      </c>
      <c r="E3061" s="8">
        <v>0</v>
      </c>
      <c r="F3061" s="17">
        <f t="shared" si="754"/>
        <v>0</v>
      </c>
      <c r="G3061" s="7">
        <v>0</v>
      </c>
      <c r="H3061" s="8">
        <v>2</v>
      </c>
      <c r="I3061" s="17">
        <f t="shared" si="755"/>
        <v>2</v>
      </c>
      <c r="J3061" s="7">
        <f t="shared" si="756"/>
        <v>0</v>
      </c>
      <c r="K3061" s="8">
        <f t="shared" si="757"/>
        <v>2</v>
      </c>
      <c r="L3061" s="9">
        <f t="shared" si="758"/>
        <v>2</v>
      </c>
    </row>
    <row r="3062" spans="1:12" x14ac:dyDescent="0.2">
      <c r="A3062" s="39"/>
      <c r="B3062" s="34"/>
      <c r="C3062" s="39" t="s">
        <v>134</v>
      </c>
      <c r="D3062" s="7">
        <v>0</v>
      </c>
      <c r="E3062" s="8">
        <v>0</v>
      </c>
      <c r="F3062" s="17">
        <f t="shared" si="754"/>
        <v>0</v>
      </c>
      <c r="G3062" s="7">
        <v>1</v>
      </c>
      <c r="H3062" s="8">
        <v>0</v>
      </c>
      <c r="I3062" s="17">
        <f t="shared" si="755"/>
        <v>1</v>
      </c>
      <c r="J3062" s="7">
        <f t="shared" si="756"/>
        <v>1</v>
      </c>
      <c r="K3062" s="8">
        <f t="shared" si="757"/>
        <v>0</v>
      </c>
      <c r="L3062" s="9">
        <f t="shared" si="758"/>
        <v>1</v>
      </c>
    </row>
    <row r="3063" spans="1:12" x14ac:dyDescent="0.2">
      <c r="A3063" s="39"/>
      <c r="B3063" s="34"/>
      <c r="C3063" s="39" t="s">
        <v>135</v>
      </c>
      <c r="D3063" s="7">
        <v>1</v>
      </c>
      <c r="E3063" s="8">
        <v>9</v>
      </c>
      <c r="F3063" s="17">
        <f t="shared" si="754"/>
        <v>10</v>
      </c>
      <c r="G3063" s="7">
        <v>1</v>
      </c>
      <c r="H3063" s="8">
        <v>14</v>
      </c>
      <c r="I3063" s="17">
        <f t="shared" si="755"/>
        <v>15</v>
      </c>
      <c r="J3063" s="7">
        <f t="shared" si="756"/>
        <v>2</v>
      </c>
      <c r="K3063" s="8">
        <f t="shared" si="757"/>
        <v>23</v>
      </c>
      <c r="L3063" s="9">
        <f t="shared" si="758"/>
        <v>25</v>
      </c>
    </row>
    <row r="3064" spans="1:12" x14ac:dyDescent="0.2">
      <c r="A3064" s="39"/>
      <c r="B3064" s="34"/>
      <c r="C3064" s="39" t="s">
        <v>136</v>
      </c>
      <c r="D3064" s="7">
        <v>0</v>
      </c>
      <c r="E3064" s="8">
        <v>4</v>
      </c>
      <c r="F3064" s="17">
        <f t="shared" si="754"/>
        <v>4</v>
      </c>
      <c r="G3064" s="7">
        <v>0</v>
      </c>
      <c r="H3064" s="8">
        <v>0</v>
      </c>
      <c r="I3064" s="17">
        <f t="shared" si="755"/>
        <v>0</v>
      </c>
      <c r="J3064" s="7">
        <f t="shared" si="756"/>
        <v>0</v>
      </c>
      <c r="K3064" s="8">
        <f t="shared" si="757"/>
        <v>4</v>
      </c>
      <c r="L3064" s="9">
        <f t="shared" si="758"/>
        <v>4</v>
      </c>
    </row>
    <row r="3065" spans="1:12" x14ac:dyDescent="0.2">
      <c r="A3065" s="39"/>
      <c r="B3065" s="34"/>
      <c r="C3065" s="39" t="s">
        <v>137</v>
      </c>
      <c r="D3065" s="7">
        <v>0</v>
      </c>
      <c r="E3065" s="8">
        <v>0</v>
      </c>
      <c r="F3065" s="17">
        <f t="shared" si="754"/>
        <v>0</v>
      </c>
      <c r="G3065" s="7">
        <v>2</v>
      </c>
      <c r="H3065" s="8">
        <v>119</v>
      </c>
      <c r="I3065" s="17">
        <f t="shared" si="755"/>
        <v>121</v>
      </c>
      <c r="J3065" s="7">
        <f t="shared" si="756"/>
        <v>2</v>
      </c>
      <c r="K3065" s="8">
        <f t="shared" si="757"/>
        <v>119</v>
      </c>
      <c r="L3065" s="9">
        <f t="shared" si="758"/>
        <v>121</v>
      </c>
    </row>
    <row r="3066" spans="1:12" x14ac:dyDescent="0.2">
      <c r="A3066" s="39"/>
      <c r="B3066" s="34"/>
      <c r="C3066" s="39" t="s">
        <v>138</v>
      </c>
      <c r="D3066" s="7">
        <v>1</v>
      </c>
      <c r="E3066" s="8">
        <v>0</v>
      </c>
      <c r="F3066" s="17">
        <f t="shared" si="754"/>
        <v>1</v>
      </c>
      <c r="G3066" s="7">
        <v>0</v>
      </c>
      <c r="H3066" s="8">
        <v>0</v>
      </c>
      <c r="I3066" s="17">
        <f t="shared" si="755"/>
        <v>0</v>
      </c>
      <c r="J3066" s="7">
        <f t="shared" si="756"/>
        <v>1</v>
      </c>
      <c r="K3066" s="8">
        <f t="shared" si="757"/>
        <v>0</v>
      </c>
      <c r="L3066" s="9">
        <f t="shared" si="758"/>
        <v>1</v>
      </c>
    </row>
    <row r="3067" spans="1:12" x14ac:dyDescent="0.2">
      <c r="A3067" s="39"/>
      <c r="B3067" s="34"/>
      <c r="C3067" s="39" t="s">
        <v>139</v>
      </c>
      <c r="D3067" s="7">
        <v>3</v>
      </c>
      <c r="E3067" s="8">
        <v>19</v>
      </c>
      <c r="F3067" s="17">
        <f t="shared" si="754"/>
        <v>22</v>
      </c>
      <c r="G3067" s="7">
        <v>1</v>
      </c>
      <c r="H3067" s="8">
        <v>12</v>
      </c>
      <c r="I3067" s="17">
        <f t="shared" si="755"/>
        <v>13</v>
      </c>
      <c r="J3067" s="7">
        <f t="shared" si="756"/>
        <v>4</v>
      </c>
      <c r="K3067" s="8">
        <f t="shared" si="757"/>
        <v>31</v>
      </c>
      <c r="L3067" s="9">
        <f t="shared" si="758"/>
        <v>35</v>
      </c>
    </row>
    <row r="3068" spans="1:12" ht="12" thickBot="1" x14ac:dyDescent="0.25">
      <c r="A3068" s="52"/>
      <c r="B3068" s="68"/>
      <c r="C3068" s="52" t="s">
        <v>140</v>
      </c>
      <c r="D3068" s="24">
        <v>1</v>
      </c>
      <c r="E3068" s="25">
        <v>0</v>
      </c>
      <c r="F3068" s="69">
        <f t="shared" si="754"/>
        <v>1</v>
      </c>
      <c r="G3068" s="24">
        <v>0</v>
      </c>
      <c r="H3068" s="25">
        <v>0</v>
      </c>
      <c r="I3068" s="69">
        <f t="shared" si="755"/>
        <v>0</v>
      </c>
      <c r="J3068" s="24">
        <f t="shared" si="756"/>
        <v>1</v>
      </c>
      <c r="K3068" s="25">
        <f t="shared" si="757"/>
        <v>0</v>
      </c>
      <c r="L3068" s="26">
        <f t="shared" si="758"/>
        <v>1</v>
      </c>
    </row>
    <row r="3074" spans="1:12" ht="12" x14ac:dyDescent="0.2">
      <c r="A3074" s="85" t="s">
        <v>109</v>
      </c>
      <c r="B3074" s="85"/>
      <c r="C3074" s="85"/>
      <c r="D3074" s="85"/>
      <c r="E3074" s="85"/>
      <c r="F3074" s="85"/>
      <c r="G3074" s="85"/>
      <c r="H3074" s="85"/>
      <c r="I3074" s="85"/>
      <c r="J3074" s="85"/>
      <c r="K3074" s="85"/>
      <c r="L3074" s="85"/>
    </row>
    <row r="3075" spans="1:12" x14ac:dyDescent="0.2">
      <c r="A3075" s="86" t="s">
        <v>116</v>
      </c>
      <c r="B3075" s="86"/>
      <c r="C3075" s="86"/>
      <c r="D3075" s="86"/>
      <c r="E3075" s="86"/>
      <c r="F3075" s="86"/>
      <c r="G3075" s="86"/>
      <c r="H3075" s="86"/>
      <c r="I3075" s="86"/>
      <c r="J3075" s="86"/>
      <c r="K3075" s="86"/>
      <c r="L3075" s="86"/>
    </row>
    <row r="3076" spans="1:12" x14ac:dyDescent="0.2">
      <c r="A3076" s="86" t="s">
        <v>1066</v>
      </c>
      <c r="B3076" s="86"/>
      <c r="C3076" s="86"/>
      <c r="D3076" s="86"/>
      <c r="E3076" s="86"/>
      <c r="F3076" s="86"/>
      <c r="G3076" s="86"/>
      <c r="H3076" s="86"/>
      <c r="I3076" s="86"/>
      <c r="J3076" s="86"/>
      <c r="K3076" s="86"/>
      <c r="L3076" s="86"/>
    </row>
    <row r="3077" spans="1:12" ht="12" thickBot="1" x14ac:dyDescent="0.25"/>
    <row r="3078" spans="1:12" x14ac:dyDescent="0.2">
      <c r="A3078" s="113" t="s">
        <v>41</v>
      </c>
      <c r="B3078" s="149"/>
      <c r="C3078" s="151" t="s">
        <v>43</v>
      </c>
      <c r="D3078" s="117" t="s">
        <v>355</v>
      </c>
      <c r="E3078" s="118"/>
      <c r="F3078" s="119"/>
      <c r="G3078" s="117" t="s">
        <v>42</v>
      </c>
      <c r="H3078" s="118"/>
      <c r="I3078" s="119"/>
      <c r="J3078" s="117" t="s">
        <v>2</v>
      </c>
      <c r="K3078" s="118"/>
      <c r="L3078" s="119"/>
    </row>
    <row r="3079" spans="1:12" ht="12" thickBot="1" x14ac:dyDescent="0.25">
      <c r="A3079" s="115"/>
      <c r="B3079" s="150"/>
      <c r="C3079" s="152"/>
      <c r="D3079" s="153"/>
      <c r="E3079" s="154"/>
      <c r="F3079" s="155"/>
      <c r="G3079" s="153"/>
      <c r="H3079" s="154"/>
      <c r="I3079" s="155"/>
      <c r="J3079" s="153"/>
      <c r="K3079" s="154"/>
      <c r="L3079" s="155"/>
    </row>
    <row r="3080" spans="1:12" x14ac:dyDescent="0.2">
      <c r="A3080" s="115"/>
      <c r="B3080" s="150"/>
      <c r="C3080" s="152"/>
      <c r="D3080" s="161" t="s">
        <v>44</v>
      </c>
      <c r="E3080" s="157" t="s">
        <v>45</v>
      </c>
      <c r="F3080" s="159" t="s">
        <v>2</v>
      </c>
      <c r="G3080" s="161" t="s">
        <v>44</v>
      </c>
      <c r="H3080" s="157" t="s">
        <v>45</v>
      </c>
      <c r="I3080" s="159" t="s">
        <v>2</v>
      </c>
      <c r="J3080" s="156" t="s">
        <v>44</v>
      </c>
      <c r="K3080" s="157" t="s">
        <v>45</v>
      </c>
      <c r="L3080" s="159" t="s">
        <v>2</v>
      </c>
    </row>
    <row r="3081" spans="1:12" ht="12" thickBot="1" x14ac:dyDescent="0.25">
      <c r="A3081" s="115"/>
      <c r="B3081" s="150"/>
      <c r="C3081" s="152"/>
      <c r="D3081" s="162"/>
      <c r="E3081" s="158"/>
      <c r="F3081" s="160"/>
      <c r="G3081" s="162"/>
      <c r="H3081" s="158"/>
      <c r="I3081" s="160"/>
      <c r="J3081" s="136"/>
      <c r="K3081" s="158"/>
      <c r="L3081" s="160"/>
    </row>
    <row r="3082" spans="1:12" x14ac:dyDescent="0.2">
      <c r="A3082" s="35"/>
      <c r="B3082" s="36"/>
      <c r="C3082" s="35" t="s">
        <v>141</v>
      </c>
      <c r="D3082" s="3">
        <v>0</v>
      </c>
      <c r="E3082" s="4">
        <v>0</v>
      </c>
      <c r="F3082" s="18">
        <f t="shared" ref="F3082:F3087" si="759">D3082+E3082</f>
        <v>0</v>
      </c>
      <c r="G3082" s="3">
        <v>0</v>
      </c>
      <c r="H3082" s="4">
        <v>4</v>
      </c>
      <c r="I3082" s="18">
        <f t="shared" ref="I3082:I3087" si="760">G3082+H3082</f>
        <v>4</v>
      </c>
      <c r="J3082" s="3">
        <f t="shared" ref="J3082:K3087" si="761">D3082+G3082</f>
        <v>0</v>
      </c>
      <c r="K3082" s="4">
        <f t="shared" si="761"/>
        <v>4</v>
      </c>
      <c r="L3082" s="5">
        <f t="shared" ref="L3082:L3087" si="762">J3082+K3082</f>
        <v>4</v>
      </c>
    </row>
    <row r="3083" spans="1:12" x14ac:dyDescent="0.2">
      <c r="A3083" s="39"/>
      <c r="B3083" s="34"/>
      <c r="C3083" s="39" t="s">
        <v>142</v>
      </c>
      <c r="D3083" s="7">
        <v>1</v>
      </c>
      <c r="E3083" s="8">
        <v>0</v>
      </c>
      <c r="F3083" s="17">
        <f t="shared" si="759"/>
        <v>1</v>
      </c>
      <c r="G3083" s="7">
        <v>0</v>
      </c>
      <c r="H3083" s="8">
        <v>0</v>
      </c>
      <c r="I3083" s="17">
        <f t="shared" si="760"/>
        <v>0</v>
      </c>
      <c r="J3083" s="7">
        <f t="shared" si="761"/>
        <v>1</v>
      </c>
      <c r="K3083" s="8">
        <f t="shared" si="761"/>
        <v>0</v>
      </c>
      <c r="L3083" s="9">
        <f t="shared" si="762"/>
        <v>1</v>
      </c>
    </row>
    <row r="3084" spans="1:12" x14ac:dyDescent="0.2">
      <c r="A3084" s="39"/>
      <c r="B3084" s="34"/>
      <c r="C3084" s="39" t="s">
        <v>147</v>
      </c>
      <c r="D3084" s="7">
        <v>1</v>
      </c>
      <c r="E3084" s="8">
        <v>1</v>
      </c>
      <c r="F3084" s="17">
        <f t="shared" si="759"/>
        <v>2</v>
      </c>
      <c r="G3084" s="7">
        <v>0</v>
      </c>
      <c r="H3084" s="8">
        <v>0</v>
      </c>
      <c r="I3084" s="17">
        <f t="shared" si="760"/>
        <v>0</v>
      </c>
      <c r="J3084" s="7">
        <f t="shared" si="761"/>
        <v>1</v>
      </c>
      <c r="K3084" s="8">
        <f t="shared" si="761"/>
        <v>1</v>
      </c>
      <c r="L3084" s="9">
        <f t="shared" si="762"/>
        <v>2</v>
      </c>
    </row>
    <row r="3085" spans="1:12" x14ac:dyDescent="0.2">
      <c r="A3085" s="39"/>
      <c r="B3085" s="34"/>
      <c r="C3085" s="39" t="s">
        <v>150</v>
      </c>
      <c r="D3085" s="7">
        <v>1</v>
      </c>
      <c r="E3085" s="8">
        <v>0</v>
      </c>
      <c r="F3085" s="17">
        <f t="shared" si="759"/>
        <v>1</v>
      </c>
      <c r="G3085" s="7">
        <v>1</v>
      </c>
      <c r="H3085" s="8">
        <v>0</v>
      </c>
      <c r="I3085" s="17">
        <f t="shared" si="760"/>
        <v>1</v>
      </c>
      <c r="J3085" s="7">
        <f t="shared" si="761"/>
        <v>2</v>
      </c>
      <c r="K3085" s="8">
        <f t="shared" si="761"/>
        <v>0</v>
      </c>
      <c r="L3085" s="9">
        <f t="shared" si="762"/>
        <v>2</v>
      </c>
    </row>
    <row r="3086" spans="1:12" x14ac:dyDescent="0.2">
      <c r="A3086" s="39"/>
      <c r="B3086" s="34"/>
      <c r="C3086" s="39" t="s">
        <v>934</v>
      </c>
      <c r="D3086" s="7">
        <v>0</v>
      </c>
      <c r="E3086" s="8">
        <v>0</v>
      </c>
      <c r="F3086" s="17">
        <f t="shared" si="759"/>
        <v>0</v>
      </c>
      <c r="G3086" s="7">
        <v>1</v>
      </c>
      <c r="H3086" s="8">
        <v>0</v>
      </c>
      <c r="I3086" s="17">
        <f t="shared" si="760"/>
        <v>1</v>
      </c>
      <c r="J3086" s="7">
        <f t="shared" si="761"/>
        <v>1</v>
      </c>
      <c r="K3086" s="8">
        <f t="shared" si="761"/>
        <v>0</v>
      </c>
      <c r="L3086" s="9">
        <f t="shared" si="762"/>
        <v>1</v>
      </c>
    </row>
    <row r="3087" spans="1:12" x14ac:dyDescent="0.2">
      <c r="A3087" s="39"/>
      <c r="B3087" s="34"/>
      <c r="C3087" s="39" t="s">
        <v>935</v>
      </c>
      <c r="D3087" s="7">
        <v>0</v>
      </c>
      <c r="E3087" s="8">
        <v>0</v>
      </c>
      <c r="F3087" s="17">
        <f t="shared" si="759"/>
        <v>0</v>
      </c>
      <c r="G3087" s="7">
        <v>0</v>
      </c>
      <c r="H3087" s="8">
        <v>2</v>
      </c>
      <c r="I3087" s="17">
        <f t="shared" si="760"/>
        <v>2</v>
      </c>
      <c r="J3087" s="7">
        <f t="shared" si="761"/>
        <v>0</v>
      </c>
      <c r="K3087" s="8">
        <f t="shared" si="761"/>
        <v>2</v>
      </c>
      <c r="L3087" s="9">
        <f t="shared" si="762"/>
        <v>2</v>
      </c>
    </row>
    <row r="3088" spans="1:12" x14ac:dyDescent="0.2">
      <c r="A3088" s="39"/>
      <c r="B3088" s="34"/>
      <c r="C3088" s="66" t="s">
        <v>2</v>
      </c>
      <c r="D3088" s="21">
        <f t="shared" ref="D3088:L3088" si="763">SUM(D3053:D3087)</f>
        <v>18</v>
      </c>
      <c r="E3088" s="22">
        <f t="shared" si="763"/>
        <v>73</v>
      </c>
      <c r="F3088" s="67">
        <f t="shared" si="763"/>
        <v>91</v>
      </c>
      <c r="G3088" s="21">
        <f t="shared" si="763"/>
        <v>39</v>
      </c>
      <c r="H3088" s="22">
        <f t="shared" si="763"/>
        <v>407</v>
      </c>
      <c r="I3088" s="67">
        <f t="shared" si="763"/>
        <v>446</v>
      </c>
      <c r="J3088" s="21">
        <f t="shared" si="763"/>
        <v>57</v>
      </c>
      <c r="K3088" s="22">
        <f t="shared" si="763"/>
        <v>480</v>
      </c>
      <c r="L3088" s="23">
        <f t="shared" si="763"/>
        <v>537</v>
      </c>
    </row>
    <row r="3089" spans="1:12" x14ac:dyDescent="0.2">
      <c r="A3089" s="65" t="s">
        <v>271</v>
      </c>
      <c r="B3089" s="42"/>
      <c r="C3089" s="41"/>
      <c r="D3089" s="44"/>
      <c r="E3089" s="45"/>
      <c r="F3089" s="47"/>
      <c r="G3089" s="44"/>
      <c r="H3089" s="45"/>
      <c r="I3089" s="47"/>
      <c r="J3089" s="44"/>
      <c r="K3089" s="45"/>
      <c r="L3089" s="46"/>
    </row>
    <row r="3090" spans="1:12" x14ac:dyDescent="0.2">
      <c r="A3090" s="39"/>
      <c r="B3090" s="34"/>
      <c r="C3090" s="39" t="s">
        <v>124</v>
      </c>
      <c r="D3090" s="7">
        <v>3</v>
      </c>
      <c r="E3090" s="8">
        <v>0</v>
      </c>
      <c r="F3090" s="17">
        <f t="shared" ref="F3090:F3104" si="764">D3090+E3090</f>
        <v>3</v>
      </c>
      <c r="G3090" s="7">
        <v>2</v>
      </c>
      <c r="H3090" s="8">
        <v>3</v>
      </c>
      <c r="I3090" s="17">
        <f t="shared" ref="I3090:I3104" si="765">G3090+H3090</f>
        <v>5</v>
      </c>
      <c r="J3090" s="7">
        <f t="shared" ref="J3090:J3104" si="766">D3090+G3090</f>
        <v>5</v>
      </c>
      <c r="K3090" s="8">
        <f t="shared" ref="K3090:K3104" si="767">E3090+H3090</f>
        <v>3</v>
      </c>
      <c r="L3090" s="9">
        <f t="shared" ref="L3090:L3104" si="768">J3090+K3090</f>
        <v>8</v>
      </c>
    </row>
    <row r="3091" spans="1:12" x14ac:dyDescent="0.2">
      <c r="A3091" s="39"/>
      <c r="B3091" s="34"/>
      <c r="C3091" s="39" t="s">
        <v>3</v>
      </c>
      <c r="D3091" s="7">
        <v>0</v>
      </c>
      <c r="E3091" s="8">
        <v>0</v>
      </c>
      <c r="F3091" s="17">
        <f t="shared" si="764"/>
        <v>0</v>
      </c>
      <c r="G3091" s="7">
        <v>5</v>
      </c>
      <c r="H3091" s="8">
        <v>15</v>
      </c>
      <c r="I3091" s="17">
        <f t="shared" si="765"/>
        <v>20</v>
      </c>
      <c r="J3091" s="7">
        <f t="shared" si="766"/>
        <v>5</v>
      </c>
      <c r="K3091" s="8">
        <f t="shared" si="767"/>
        <v>15</v>
      </c>
      <c r="L3091" s="9">
        <f t="shared" si="768"/>
        <v>20</v>
      </c>
    </row>
    <row r="3092" spans="1:12" x14ac:dyDescent="0.2">
      <c r="A3092" s="39"/>
      <c r="B3092" s="34"/>
      <c r="C3092" s="39" t="s">
        <v>125</v>
      </c>
      <c r="D3092" s="7">
        <v>0</v>
      </c>
      <c r="E3092" s="8">
        <v>0</v>
      </c>
      <c r="F3092" s="17">
        <f t="shared" si="764"/>
        <v>0</v>
      </c>
      <c r="G3092" s="7">
        <v>0</v>
      </c>
      <c r="H3092" s="8">
        <v>4</v>
      </c>
      <c r="I3092" s="17">
        <f t="shared" si="765"/>
        <v>4</v>
      </c>
      <c r="J3092" s="7">
        <f t="shared" si="766"/>
        <v>0</v>
      </c>
      <c r="K3092" s="8">
        <f t="shared" si="767"/>
        <v>4</v>
      </c>
      <c r="L3092" s="9">
        <f t="shared" si="768"/>
        <v>4</v>
      </c>
    </row>
    <row r="3093" spans="1:12" x14ac:dyDescent="0.2">
      <c r="A3093" s="39"/>
      <c r="B3093" s="34"/>
      <c r="C3093" s="39" t="s">
        <v>126</v>
      </c>
      <c r="D3093" s="7">
        <v>0</v>
      </c>
      <c r="E3093" s="8">
        <v>0</v>
      </c>
      <c r="F3093" s="17">
        <f t="shared" si="764"/>
        <v>0</v>
      </c>
      <c r="G3093" s="7">
        <v>0</v>
      </c>
      <c r="H3093" s="8">
        <v>1</v>
      </c>
      <c r="I3093" s="17">
        <f t="shared" si="765"/>
        <v>1</v>
      </c>
      <c r="J3093" s="7">
        <f t="shared" si="766"/>
        <v>0</v>
      </c>
      <c r="K3093" s="8">
        <f t="shared" si="767"/>
        <v>1</v>
      </c>
      <c r="L3093" s="9">
        <f t="shared" si="768"/>
        <v>1</v>
      </c>
    </row>
    <row r="3094" spans="1:12" x14ac:dyDescent="0.2">
      <c r="A3094" s="39"/>
      <c r="B3094" s="34"/>
      <c r="C3094" s="39" t="s">
        <v>127</v>
      </c>
      <c r="D3094" s="7">
        <v>0</v>
      </c>
      <c r="E3094" s="8">
        <v>0</v>
      </c>
      <c r="F3094" s="17">
        <f t="shared" si="764"/>
        <v>0</v>
      </c>
      <c r="G3094" s="7">
        <v>2</v>
      </c>
      <c r="H3094" s="8">
        <v>4</v>
      </c>
      <c r="I3094" s="17">
        <f t="shared" si="765"/>
        <v>6</v>
      </c>
      <c r="J3094" s="7">
        <f t="shared" si="766"/>
        <v>2</v>
      </c>
      <c r="K3094" s="8">
        <f t="shared" si="767"/>
        <v>4</v>
      </c>
      <c r="L3094" s="9">
        <f t="shared" si="768"/>
        <v>6</v>
      </c>
    </row>
    <row r="3095" spans="1:12" x14ac:dyDescent="0.2">
      <c r="A3095" s="39"/>
      <c r="B3095" s="34"/>
      <c r="C3095" s="39" t="s">
        <v>128</v>
      </c>
      <c r="D3095" s="7">
        <v>0</v>
      </c>
      <c r="E3095" s="8">
        <v>0</v>
      </c>
      <c r="F3095" s="17">
        <f t="shared" si="764"/>
        <v>0</v>
      </c>
      <c r="G3095" s="7">
        <v>1</v>
      </c>
      <c r="H3095" s="8">
        <v>13</v>
      </c>
      <c r="I3095" s="17">
        <f t="shared" si="765"/>
        <v>14</v>
      </c>
      <c r="J3095" s="7">
        <f t="shared" si="766"/>
        <v>1</v>
      </c>
      <c r="K3095" s="8">
        <f t="shared" si="767"/>
        <v>13</v>
      </c>
      <c r="L3095" s="9">
        <f t="shared" si="768"/>
        <v>14</v>
      </c>
    </row>
    <row r="3096" spans="1:12" x14ac:dyDescent="0.2">
      <c r="A3096" s="39"/>
      <c r="B3096" s="34"/>
      <c r="C3096" s="39" t="s">
        <v>931</v>
      </c>
      <c r="D3096" s="7">
        <v>0</v>
      </c>
      <c r="E3096" s="8">
        <v>0</v>
      </c>
      <c r="F3096" s="17">
        <f t="shared" si="764"/>
        <v>0</v>
      </c>
      <c r="G3096" s="7">
        <v>1</v>
      </c>
      <c r="H3096" s="8">
        <v>0</v>
      </c>
      <c r="I3096" s="17">
        <f t="shared" si="765"/>
        <v>1</v>
      </c>
      <c r="J3096" s="7">
        <f t="shared" si="766"/>
        <v>1</v>
      </c>
      <c r="K3096" s="8">
        <f t="shared" si="767"/>
        <v>0</v>
      </c>
      <c r="L3096" s="9">
        <f t="shared" si="768"/>
        <v>1</v>
      </c>
    </row>
    <row r="3097" spans="1:12" x14ac:dyDescent="0.2">
      <c r="A3097" s="39"/>
      <c r="B3097" s="34"/>
      <c r="C3097" s="39" t="s">
        <v>134</v>
      </c>
      <c r="D3097" s="7">
        <v>0</v>
      </c>
      <c r="E3097" s="8">
        <v>0</v>
      </c>
      <c r="F3097" s="17">
        <f t="shared" si="764"/>
        <v>0</v>
      </c>
      <c r="G3097" s="7">
        <v>0</v>
      </c>
      <c r="H3097" s="8">
        <v>1</v>
      </c>
      <c r="I3097" s="17">
        <f t="shared" si="765"/>
        <v>1</v>
      </c>
      <c r="J3097" s="7">
        <f t="shared" si="766"/>
        <v>0</v>
      </c>
      <c r="K3097" s="8">
        <f t="shared" si="767"/>
        <v>1</v>
      </c>
      <c r="L3097" s="9">
        <f t="shared" si="768"/>
        <v>1</v>
      </c>
    </row>
    <row r="3098" spans="1:12" x14ac:dyDescent="0.2">
      <c r="A3098" s="39"/>
      <c r="B3098" s="34"/>
      <c r="C3098" s="39" t="s">
        <v>136</v>
      </c>
      <c r="D3098" s="7">
        <v>1</v>
      </c>
      <c r="E3098" s="8">
        <v>3</v>
      </c>
      <c r="F3098" s="17">
        <f t="shared" si="764"/>
        <v>4</v>
      </c>
      <c r="G3098" s="7">
        <v>0</v>
      </c>
      <c r="H3098" s="8">
        <v>0</v>
      </c>
      <c r="I3098" s="17">
        <f t="shared" si="765"/>
        <v>0</v>
      </c>
      <c r="J3098" s="7">
        <f t="shared" si="766"/>
        <v>1</v>
      </c>
      <c r="K3098" s="8">
        <f t="shared" si="767"/>
        <v>3</v>
      </c>
      <c r="L3098" s="9">
        <f t="shared" si="768"/>
        <v>4</v>
      </c>
    </row>
    <row r="3099" spans="1:12" x14ac:dyDescent="0.2">
      <c r="A3099" s="39"/>
      <c r="B3099" s="34"/>
      <c r="C3099" s="39" t="s">
        <v>137</v>
      </c>
      <c r="D3099" s="7">
        <v>1</v>
      </c>
      <c r="E3099" s="8">
        <v>0</v>
      </c>
      <c r="F3099" s="17">
        <f t="shared" si="764"/>
        <v>1</v>
      </c>
      <c r="G3099" s="7">
        <v>0</v>
      </c>
      <c r="H3099" s="8">
        <v>1</v>
      </c>
      <c r="I3099" s="17">
        <f t="shared" si="765"/>
        <v>1</v>
      </c>
      <c r="J3099" s="7">
        <f t="shared" si="766"/>
        <v>1</v>
      </c>
      <c r="K3099" s="8">
        <f t="shared" si="767"/>
        <v>1</v>
      </c>
      <c r="L3099" s="9">
        <f t="shared" si="768"/>
        <v>2</v>
      </c>
    </row>
    <row r="3100" spans="1:12" x14ac:dyDescent="0.2">
      <c r="A3100" s="39"/>
      <c r="B3100" s="34"/>
      <c r="C3100" s="39" t="s">
        <v>138</v>
      </c>
      <c r="D3100" s="7">
        <v>1</v>
      </c>
      <c r="E3100" s="8">
        <v>4</v>
      </c>
      <c r="F3100" s="17">
        <f t="shared" si="764"/>
        <v>5</v>
      </c>
      <c r="G3100" s="7">
        <v>0</v>
      </c>
      <c r="H3100" s="8">
        <v>0</v>
      </c>
      <c r="I3100" s="17">
        <f t="shared" si="765"/>
        <v>0</v>
      </c>
      <c r="J3100" s="7">
        <f t="shared" si="766"/>
        <v>1</v>
      </c>
      <c r="K3100" s="8">
        <f t="shared" si="767"/>
        <v>4</v>
      </c>
      <c r="L3100" s="9">
        <f t="shared" si="768"/>
        <v>5</v>
      </c>
    </row>
    <row r="3101" spans="1:12" x14ac:dyDescent="0.2">
      <c r="A3101" s="39"/>
      <c r="B3101" s="34"/>
      <c r="C3101" s="39" t="s">
        <v>139</v>
      </c>
      <c r="D3101" s="7">
        <v>0</v>
      </c>
      <c r="E3101" s="8">
        <v>6</v>
      </c>
      <c r="F3101" s="17">
        <f t="shared" si="764"/>
        <v>6</v>
      </c>
      <c r="G3101" s="7">
        <v>3</v>
      </c>
      <c r="H3101" s="8">
        <v>5</v>
      </c>
      <c r="I3101" s="17">
        <f t="shared" si="765"/>
        <v>8</v>
      </c>
      <c r="J3101" s="7">
        <f t="shared" si="766"/>
        <v>3</v>
      </c>
      <c r="K3101" s="8">
        <f t="shared" si="767"/>
        <v>11</v>
      </c>
      <c r="L3101" s="9">
        <f t="shared" si="768"/>
        <v>14</v>
      </c>
    </row>
    <row r="3102" spans="1:12" x14ac:dyDescent="0.2">
      <c r="A3102" s="39"/>
      <c r="B3102" s="34"/>
      <c r="C3102" s="39" t="s">
        <v>141</v>
      </c>
      <c r="D3102" s="7">
        <v>0</v>
      </c>
      <c r="E3102" s="8">
        <v>0</v>
      </c>
      <c r="F3102" s="17">
        <f t="shared" si="764"/>
        <v>0</v>
      </c>
      <c r="G3102" s="7">
        <v>0</v>
      </c>
      <c r="H3102" s="8">
        <v>2</v>
      </c>
      <c r="I3102" s="17">
        <f t="shared" si="765"/>
        <v>2</v>
      </c>
      <c r="J3102" s="7">
        <f t="shared" si="766"/>
        <v>0</v>
      </c>
      <c r="K3102" s="8">
        <f t="shared" si="767"/>
        <v>2</v>
      </c>
      <c r="L3102" s="9">
        <f t="shared" si="768"/>
        <v>2</v>
      </c>
    </row>
    <row r="3103" spans="1:12" x14ac:dyDescent="0.2">
      <c r="A3103" s="39"/>
      <c r="B3103" s="34"/>
      <c r="C3103" s="39" t="s">
        <v>150</v>
      </c>
      <c r="D3103" s="7">
        <v>1</v>
      </c>
      <c r="E3103" s="8">
        <v>1</v>
      </c>
      <c r="F3103" s="17">
        <f t="shared" si="764"/>
        <v>2</v>
      </c>
      <c r="G3103" s="7">
        <v>0</v>
      </c>
      <c r="H3103" s="8">
        <v>1</v>
      </c>
      <c r="I3103" s="17">
        <f t="shared" si="765"/>
        <v>1</v>
      </c>
      <c r="J3103" s="7">
        <f t="shared" si="766"/>
        <v>1</v>
      </c>
      <c r="K3103" s="8">
        <f t="shared" si="767"/>
        <v>2</v>
      </c>
      <c r="L3103" s="9">
        <f t="shared" si="768"/>
        <v>3</v>
      </c>
    </row>
    <row r="3104" spans="1:12" x14ac:dyDescent="0.2">
      <c r="A3104" s="39"/>
      <c r="B3104" s="34"/>
      <c r="C3104" s="39" t="s">
        <v>934</v>
      </c>
      <c r="D3104" s="7">
        <v>0</v>
      </c>
      <c r="E3104" s="8">
        <v>0</v>
      </c>
      <c r="F3104" s="17">
        <f t="shared" si="764"/>
        <v>0</v>
      </c>
      <c r="G3104" s="7">
        <v>1</v>
      </c>
      <c r="H3104" s="8">
        <v>0</v>
      </c>
      <c r="I3104" s="17">
        <f t="shared" si="765"/>
        <v>1</v>
      </c>
      <c r="J3104" s="7">
        <f t="shared" si="766"/>
        <v>1</v>
      </c>
      <c r="K3104" s="8">
        <f t="shared" si="767"/>
        <v>0</v>
      </c>
      <c r="L3104" s="9">
        <f t="shared" si="768"/>
        <v>1</v>
      </c>
    </row>
    <row r="3105" spans="1:12" x14ac:dyDescent="0.2">
      <c r="A3105" s="39"/>
      <c r="B3105" s="34"/>
      <c r="C3105" s="66" t="s">
        <v>2</v>
      </c>
      <c r="D3105" s="21">
        <f t="shared" ref="D3105:L3105" si="769">SUM(D3089:D3104)</f>
        <v>7</v>
      </c>
      <c r="E3105" s="22">
        <f t="shared" si="769"/>
        <v>14</v>
      </c>
      <c r="F3105" s="67">
        <f t="shared" si="769"/>
        <v>21</v>
      </c>
      <c r="G3105" s="21">
        <f t="shared" si="769"/>
        <v>15</v>
      </c>
      <c r="H3105" s="22">
        <f t="shared" si="769"/>
        <v>50</v>
      </c>
      <c r="I3105" s="67">
        <f t="shared" si="769"/>
        <v>65</v>
      </c>
      <c r="J3105" s="21">
        <f t="shared" si="769"/>
        <v>22</v>
      </c>
      <c r="K3105" s="22">
        <f t="shared" si="769"/>
        <v>64</v>
      </c>
      <c r="L3105" s="23">
        <f t="shared" si="769"/>
        <v>86</v>
      </c>
    </row>
    <row r="3106" spans="1:12" x14ac:dyDescent="0.2">
      <c r="A3106" s="65" t="s">
        <v>272</v>
      </c>
      <c r="B3106" s="42"/>
      <c r="C3106" s="41"/>
      <c r="D3106" s="44"/>
      <c r="E3106" s="45"/>
      <c r="F3106" s="47"/>
      <c r="G3106" s="44"/>
      <c r="H3106" s="45"/>
      <c r="I3106" s="47"/>
      <c r="J3106" s="44"/>
      <c r="K3106" s="45"/>
      <c r="L3106" s="46"/>
    </row>
    <row r="3107" spans="1:12" x14ac:dyDescent="0.2">
      <c r="A3107" s="39"/>
      <c r="B3107" s="34"/>
      <c r="C3107" s="39" t="s">
        <v>124</v>
      </c>
      <c r="D3107" s="7">
        <v>18</v>
      </c>
      <c r="E3107" s="8">
        <v>14</v>
      </c>
      <c r="F3107" s="17">
        <f t="shared" ref="F3107:F3116" si="770">D3107+E3107</f>
        <v>32</v>
      </c>
      <c r="G3107" s="7">
        <v>54</v>
      </c>
      <c r="H3107" s="8">
        <v>45</v>
      </c>
      <c r="I3107" s="17">
        <f t="shared" ref="I3107:I3116" si="771">G3107+H3107</f>
        <v>99</v>
      </c>
      <c r="J3107" s="7">
        <f t="shared" ref="J3107:J3116" si="772">D3107+G3107</f>
        <v>72</v>
      </c>
      <c r="K3107" s="8">
        <f t="shared" ref="K3107:K3116" si="773">E3107+H3107</f>
        <v>59</v>
      </c>
      <c r="L3107" s="9">
        <f t="shared" ref="L3107:L3116" si="774">J3107+K3107</f>
        <v>131</v>
      </c>
    </row>
    <row r="3108" spans="1:12" x14ac:dyDescent="0.2">
      <c r="A3108" s="39"/>
      <c r="B3108" s="34"/>
      <c r="C3108" s="39" t="s">
        <v>3</v>
      </c>
      <c r="D3108" s="7">
        <v>0</v>
      </c>
      <c r="E3108" s="8">
        <v>0</v>
      </c>
      <c r="F3108" s="17">
        <f t="shared" si="770"/>
        <v>0</v>
      </c>
      <c r="G3108" s="7">
        <v>31</v>
      </c>
      <c r="H3108" s="8">
        <v>66</v>
      </c>
      <c r="I3108" s="17">
        <f t="shared" si="771"/>
        <v>97</v>
      </c>
      <c r="J3108" s="7">
        <f t="shared" si="772"/>
        <v>31</v>
      </c>
      <c r="K3108" s="8">
        <f t="shared" si="773"/>
        <v>66</v>
      </c>
      <c r="L3108" s="9">
        <f t="shared" si="774"/>
        <v>97</v>
      </c>
    </row>
    <row r="3109" spans="1:12" x14ac:dyDescent="0.2">
      <c r="A3109" s="39"/>
      <c r="B3109" s="34"/>
      <c r="C3109" s="39" t="s">
        <v>125</v>
      </c>
      <c r="D3109" s="7">
        <v>0</v>
      </c>
      <c r="E3109" s="8">
        <v>0</v>
      </c>
      <c r="F3109" s="17">
        <f t="shared" si="770"/>
        <v>0</v>
      </c>
      <c r="G3109" s="7">
        <v>2</v>
      </c>
      <c r="H3109" s="8">
        <v>26</v>
      </c>
      <c r="I3109" s="17">
        <f t="shared" si="771"/>
        <v>28</v>
      </c>
      <c r="J3109" s="7">
        <f t="shared" si="772"/>
        <v>2</v>
      </c>
      <c r="K3109" s="8">
        <f t="shared" si="773"/>
        <v>26</v>
      </c>
      <c r="L3109" s="9">
        <f t="shared" si="774"/>
        <v>28</v>
      </c>
    </row>
    <row r="3110" spans="1:12" x14ac:dyDescent="0.2">
      <c r="A3110" s="39"/>
      <c r="B3110" s="34"/>
      <c r="C3110" s="39" t="s">
        <v>126</v>
      </c>
      <c r="D3110" s="7">
        <v>0</v>
      </c>
      <c r="E3110" s="8">
        <v>0</v>
      </c>
      <c r="F3110" s="17">
        <f t="shared" si="770"/>
        <v>0</v>
      </c>
      <c r="G3110" s="7">
        <v>4</v>
      </c>
      <c r="H3110" s="8">
        <v>2</v>
      </c>
      <c r="I3110" s="17">
        <f t="shared" si="771"/>
        <v>6</v>
      </c>
      <c r="J3110" s="7">
        <f t="shared" si="772"/>
        <v>4</v>
      </c>
      <c r="K3110" s="8">
        <f t="shared" si="773"/>
        <v>2</v>
      </c>
      <c r="L3110" s="9">
        <f t="shared" si="774"/>
        <v>6</v>
      </c>
    </row>
    <row r="3111" spans="1:12" x14ac:dyDescent="0.2">
      <c r="A3111" s="39"/>
      <c r="B3111" s="34"/>
      <c r="C3111" s="39" t="s">
        <v>127</v>
      </c>
      <c r="D3111" s="7">
        <v>1</v>
      </c>
      <c r="E3111" s="8">
        <v>0</v>
      </c>
      <c r="F3111" s="17">
        <f t="shared" si="770"/>
        <v>1</v>
      </c>
      <c r="G3111" s="7">
        <v>13</v>
      </c>
      <c r="H3111" s="8">
        <v>43</v>
      </c>
      <c r="I3111" s="17">
        <f t="shared" si="771"/>
        <v>56</v>
      </c>
      <c r="J3111" s="7">
        <f t="shared" si="772"/>
        <v>14</v>
      </c>
      <c r="K3111" s="8">
        <f t="shared" si="773"/>
        <v>43</v>
      </c>
      <c r="L3111" s="9">
        <f t="shared" si="774"/>
        <v>57</v>
      </c>
    </row>
    <row r="3112" spans="1:12" x14ac:dyDescent="0.2">
      <c r="A3112" s="39"/>
      <c r="B3112" s="34"/>
      <c r="C3112" s="39" t="s">
        <v>128</v>
      </c>
      <c r="D3112" s="7">
        <v>0</v>
      </c>
      <c r="E3112" s="8">
        <v>0</v>
      </c>
      <c r="F3112" s="17">
        <f t="shared" si="770"/>
        <v>0</v>
      </c>
      <c r="G3112" s="7">
        <v>45</v>
      </c>
      <c r="H3112" s="8">
        <v>82</v>
      </c>
      <c r="I3112" s="17">
        <f t="shared" si="771"/>
        <v>127</v>
      </c>
      <c r="J3112" s="7">
        <f t="shared" si="772"/>
        <v>45</v>
      </c>
      <c r="K3112" s="8">
        <f t="shared" si="773"/>
        <v>82</v>
      </c>
      <c r="L3112" s="9">
        <f t="shared" si="774"/>
        <v>127</v>
      </c>
    </row>
    <row r="3113" spans="1:12" x14ac:dyDescent="0.2">
      <c r="A3113" s="39"/>
      <c r="B3113" s="34"/>
      <c r="C3113" s="39" t="s">
        <v>931</v>
      </c>
      <c r="D3113" s="7">
        <v>0</v>
      </c>
      <c r="E3113" s="8">
        <v>0</v>
      </c>
      <c r="F3113" s="17">
        <f t="shared" si="770"/>
        <v>0</v>
      </c>
      <c r="G3113" s="7">
        <v>2</v>
      </c>
      <c r="H3113" s="8">
        <v>4</v>
      </c>
      <c r="I3113" s="17">
        <f t="shared" si="771"/>
        <v>6</v>
      </c>
      <c r="J3113" s="7">
        <f t="shared" si="772"/>
        <v>2</v>
      </c>
      <c r="K3113" s="8">
        <f t="shared" si="773"/>
        <v>4</v>
      </c>
      <c r="L3113" s="9">
        <f t="shared" si="774"/>
        <v>6</v>
      </c>
    </row>
    <row r="3114" spans="1:12" x14ac:dyDescent="0.2">
      <c r="A3114" s="39"/>
      <c r="B3114" s="34"/>
      <c r="C3114" s="39" t="s">
        <v>130</v>
      </c>
      <c r="D3114" s="7">
        <v>1</v>
      </c>
      <c r="E3114" s="8">
        <v>0</v>
      </c>
      <c r="F3114" s="17">
        <f t="shared" si="770"/>
        <v>1</v>
      </c>
      <c r="G3114" s="7">
        <v>0</v>
      </c>
      <c r="H3114" s="8">
        <v>0</v>
      </c>
      <c r="I3114" s="17">
        <f t="shared" si="771"/>
        <v>0</v>
      </c>
      <c r="J3114" s="7">
        <f t="shared" si="772"/>
        <v>1</v>
      </c>
      <c r="K3114" s="8">
        <f t="shared" si="773"/>
        <v>0</v>
      </c>
      <c r="L3114" s="9">
        <f t="shared" si="774"/>
        <v>1</v>
      </c>
    </row>
    <row r="3115" spans="1:12" x14ac:dyDescent="0.2">
      <c r="A3115" s="39"/>
      <c r="B3115" s="34"/>
      <c r="C3115" s="39" t="s">
        <v>131</v>
      </c>
      <c r="D3115" s="7">
        <v>0</v>
      </c>
      <c r="E3115" s="8">
        <v>0</v>
      </c>
      <c r="F3115" s="17">
        <f t="shared" si="770"/>
        <v>0</v>
      </c>
      <c r="G3115" s="7">
        <v>1</v>
      </c>
      <c r="H3115" s="8">
        <v>0</v>
      </c>
      <c r="I3115" s="17">
        <f t="shared" si="771"/>
        <v>1</v>
      </c>
      <c r="J3115" s="7">
        <f t="shared" si="772"/>
        <v>1</v>
      </c>
      <c r="K3115" s="8">
        <f t="shared" si="773"/>
        <v>0</v>
      </c>
      <c r="L3115" s="9">
        <f t="shared" si="774"/>
        <v>1</v>
      </c>
    </row>
    <row r="3116" spans="1:12" ht="12" thickBot="1" x14ac:dyDescent="0.25">
      <c r="A3116" s="52"/>
      <c r="B3116" s="68"/>
      <c r="C3116" s="52" t="s">
        <v>135</v>
      </c>
      <c r="D3116" s="24">
        <v>2</v>
      </c>
      <c r="E3116" s="25">
        <v>4</v>
      </c>
      <c r="F3116" s="69">
        <f t="shared" si="770"/>
        <v>6</v>
      </c>
      <c r="G3116" s="24">
        <v>4</v>
      </c>
      <c r="H3116" s="25">
        <v>5</v>
      </c>
      <c r="I3116" s="69">
        <f t="shared" si="771"/>
        <v>9</v>
      </c>
      <c r="J3116" s="24">
        <f t="shared" si="772"/>
        <v>6</v>
      </c>
      <c r="K3116" s="25">
        <f t="shared" si="773"/>
        <v>9</v>
      </c>
      <c r="L3116" s="26">
        <f t="shared" si="774"/>
        <v>15</v>
      </c>
    </row>
    <row r="3122" spans="1:12" ht="12" x14ac:dyDescent="0.2">
      <c r="A3122" s="85" t="s">
        <v>109</v>
      </c>
      <c r="B3122" s="85"/>
      <c r="C3122" s="85"/>
      <c r="D3122" s="85"/>
      <c r="E3122" s="85"/>
      <c r="F3122" s="85"/>
      <c r="G3122" s="85"/>
      <c r="H3122" s="85"/>
      <c r="I3122" s="85"/>
      <c r="J3122" s="85"/>
      <c r="K3122" s="85"/>
      <c r="L3122" s="85"/>
    </row>
    <row r="3123" spans="1:12" x14ac:dyDescent="0.2">
      <c r="A3123" s="86" t="s">
        <v>116</v>
      </c>
      <c r="B3123" s="86"/>
      <c r="C3123" s="86"/>
      <c r="D3123" s="86"/>
      <c r="E3123" s="86"/>
      <c r="F3123" s="86"/>
      <c r="G3123" s="86"/>
      <c r="H3123" s="86"/>
      <c r="I3123" s="86"/>
      <c r="J3123" s="86"/>
      <c r="K3123" s="86"/>
      <c r="L3123" s="86"/>
    </row>
    <row r="3124" spans="1:12" x14ac:dyDescent="0.2">
      <c r="A3124" s="86" t="s">
        <v>1066</v>
      </c>
      <c r="B3124" s="86"/>
      <c r="C3124" s="86"/>
      <c r="D3124" s="86"/>
      <c r="E3124" s="86"/>
      <c r="F3124" s="86"/>
      <c r="G3124" s="86"/>
      <c r="H3124" s="86"/>
      <c r="I3124" s="86"/>
      <c r="J3124" s="86"/>
      <c r="K3124" s="86"/>
      <c r="L3124" s="86"/>
    </row>
    <row r="3125" spans="1:12" ht="12" thickBot="1" x14ac:dyDescent="0.25"/>
    <row r="3126" spans="1:12" x14ac:dyDescent="0.2">
      <c r="A3126" s="113" t="s">
        <v>41</v>
      </c>
      <c r="B3126" s="149"/>
      <c r="C3126" s="151" t="s">
        <v>43</v>
      </c>
      <c r="D3126" s="117" t="s">
        <v>355</v>
      </c>
      <c r="E3126" s="118"/>
      <c r="F3126" s="119"/>
      <c r="G3126" s="117" t="s">
        <v>42</v>
      </c>
      <c r="H3126" s="118"/>
      <c r="I3126" s="119"/>
      <c r="J3126" s="117" t="s">
        <v>2</v>
      </c>
      <c r="K3126" s="118"/>
      <c r="L3126" s="119"/>
    </row>
    <row r="3127" spans="1:12" ht="12" thickBot="1" x14ac:dyDescent="0.25">
      <c r="A3127" s="115"/>
      <c r="B3127" s="150"/>
      <c r="C3127" s="152"/>
      <c r="D3127" s="153"/>
      <c r="E3127" s="154"/>
      <c r="F3127" s="155"/>
      <c r="G3127" s="153"/>
      <c r="H3127" s="154"/>
      <c r="I3127" s="155"/>
      <c r="J3127" s="153"/>
      <c r="K3127" s="154"/>
      <c r="L3127" s="155"/>
    </row>
    <row r="3128" spans="1:12" x14ac:dyDescent="0.2">
      <c r="A3128" s="115"/>
      <c r="B3128" s="150"/>
      <c r="C3128" s="152"/>
      <c r="D3128" s="161" t="s">
        <v>44</v>
      </c>
      <c r="E3128" s="157" t="s">
        <v>45</v>
      </c>
      <c r="F3128" s="159" t="s">
        <v>2</v>
      </c>
      <c r="G3128" s="161" t="s">
        <v>44</v>
      </c>
      <c r="H3128" s="157" t="s">
        <v>45</v>
      </c>
      <c r="I3128" s="159" t="s">
        <v>2</v>
      </c>
      <c r="J3128" s="156" t="s">
        <v>44</v>
      </c>
      <c r="K3128" s="157" t="s">
        <v>45</v>
      </c>
      <c r="L3128" s="159" t="s">
        <v>2</v>
      </c>
    </row>
    <row r="3129" spans="1:12" ht="12" thickBot="1" x14ac:dyDescent="0.25">
      <c r="A3129" s="115"/>
      <c r="B3129" s="150"/>
      <c r="C3129" s="152"/>
      <c r="D3129" s="162"/>
      <c r="E3129" s="158"/>
      <c r="F3129" s="160"/>
      <c r="G3129" s="162"/>
      <c r="H3129" s="158"/>
      <c r="I3129" s="160"/>
      <c r="J3129" s="136"/>
      <c r="K3129" s="158"/>
      <c r="L3129" s="160"/>
    </row>
    <row r="3130" spans="1:12" x14ac:dyDescent="0.2">
      <c r="A3130" s="35"/>
      <c r="B3130" s="36"/>
      <c r="C3130" s="35" t="s">
        <v>136</v>
      </c>
      <c r="D3130" s="3">
        <v>3</v>
      </c>
      <c r="E3130" s="4">
        <v>5</v>
      </c>
      <c r="F3130" s="18">
        <f t="shared" ref="F3130:F3142" si="775">D3130+E3130</f>
        <v>8</v>
      </c>
      <c r="G3130" s="3">
        <v>4</v>
      </c>
      <c r="H3130" s="4">
        <v>0</v>
      </c>
      <c r="I3130" s="18">
        <f t="shared" ref="I3130:I3142" si="776">G3130+H3130</f>
        <v>4</v>
      </c>
      <c r="J3130" s="3">
        <f t="shared" ref="J3130:J3142" si="777">D3130+G3130</f>
        <v>7</v>
      </c>
      <c r="K3130" s="4">
        <f t="shared" ref="K3130:K3142" si="778">E3130+H3130</f>
        <v>5</v>
      </c>
      <c r="L3130" s="5">
        <f t="shared" ref="L3130:L3142" si="779">J3130+K3130</f>
        <v>12</v>
      </c>
    </row>
    <row r="3131" spans="1:12" x14ac:dyDescent="0.2">
      <c r="A3131" s="39"/>
      <c r="B3131" s="34"/>
      <c r="C3131" s="39" t="s">
        <v>137</v>
      </c>
      <c r="D3131" s="7">
        <v>0</v>
      </c>
      <c r="E3131" s="8">
        <v>0</v>
      </c>
      <c r="F3131" s="17">
        <f t="shared" si="775"/>
        <v>0</v>
      </c>
      <c r="G3131" s="7">
        <v>13</v>
      </c>
      <c r="H3131" s="8">
        <v>44</v>
      </c>
      <c r="I3131" s="17">
        <f t="shared" si="776"/>
        <v>57</v>
      </c>
      <c r="J3131" s="7">
        <f t="shared" si="777"/>
        <v>13</v>
      </c>
      <c r="K3131" s="8">
        <f t="shared" si="778"/>
        <v>44</v>
      </c>
      <c r="L3131" s="9">
        <f t="shared" si="779"/>
        <v>57</v>
      </c>
    </row>
    <row r="3132" spans="1:12" x14ac:dyDescent="0.2">
      <c r="A3132" s="39"/>
      <c r="B3132" s="34"/>
      <c r="C3132" s="39" t="s">
        <v>138</v>
      </c>
      <c r="D3132" s="7">
        <v>6</v>
      </c>
      <c r="E3132" s="8">
        <v>3</v>
      </c>
      <c r="F3132" s="17">
        <f t="shared" si="775"/>
        <v>9</v>
      </c>
      <c r="G3132" s="7">
        <v>2</v>
      </c>
      <c r="H3132" s="8">
        <v>0</v>
      </c>
      <c r="I3132" s="17">
        <f t="shared" si="776"/>
        <v>2</v>
      </c>
      <c r="J3132" s="7">
        <f t="shared" si="777"/>
        <v>8</v>
      </c>
      <c r="K3132" s="8">
        <f t="shared" si="778"/>
        <v>3</v>
      </c>
      <c r="L3132" s="9">
        <f t="shared" si="779"/>
        <v>11</v>
      </c>
    </row>
    <row r="3133" spans="1:12" x14ac:dyDescent="0.2">
      <c r="A3133" s="39"/>
      <c r="B3133" s="34"/>
      <c r="C3133" s="39" t="s">
        <v>139</v>
      </c>
      <c r="D3133" s="7">
        <v>4</v>
      </c>
      <c r="E3133" s="8">
        <v>16</v>
      </c>
      <c r="F3133" s="17">
        <f t="shared" si="775"/>
        <v>20</v>
      </c>
      <c r="G3133" s="7">
        <v>8</v>
      </c>
      <c r="H3133" s="8">
        <v>1</v>
      </c>
      <c r="I3133" s="17">
        <f t="shared" si="776"/>
        <v>9</v>
      </c>
      <c r="J3133" s="7">
        <f t="shared" si="777"/>
        <v>12</v>
      </c>
      <c r="K3133" s="8">
        <f t="shared" si="778"/>
        <v>17</v>
      </c>
      <c r="L3133" s="9">
        <f t="shared" si="779"/>
        <v>29</v>
      </c>
    </row>
    <row r="3134" spans="1:12" x14ac:dyDescent="0.2">
      <c r="A3134" s="39"/>
      <c r="B3134" s="34"/>
      <c r="C3134" s="39" t="s">
        <v>141</v>
      </c>
      <c r="D3134" s="7">
        <v>0</v>
      </c>
      <c r="E3134" s="8">
        <v>0</v>
      </c>
      <c r="F3134" s="17">
        <f t="shared" si="775"/>
        <v>0</v>
      </c>
      <c r="G3134" s="7">
        <v>1</v>
      </c>
      <c r="H3134" s="8">
        <v>2</v>
      </c>
      <c r="I3134" s="17">
        <f t="shared" si="776"/>
        <v>3</v>
      </c>
      <c r="J3134" s="7">
        <f t="shared" si="777"/>
        <v>1</v>
      </c>
      <c r="K3134" s="8">
        <f t="shared" si="778"/>
        <v>2</v>
      </c>
      <c r="L3134" s="9">
        <f t="shared" si="779"/>
        <v>3</v>
      </c>
    </row>
    <row r="3135" spans="1:12" x14ac:dyDescent="0.2">
      <c r="A3135" s="39"/>
      <c r="B3135" s="34"/>
      <c r="C3135" s="39" t="s">
        <v>144</v>
      </c>
      <c r="D3135" s="7">
        <v>1</v>
      </c>
      <c r="E3135" s="8">
        <v>0</v>
      </c>
      <c r="F3135" s="17">
        <f t="shared" si="775"/>
        <v>1</v>
      </c>
      <c r="G3135" s="7">
        <v>0</v>
      </c>
      <c r="H3135" s="8">
        <v>0</v>
      </c>
      <c r="I3135" s="17">
        <f t="shared" si="776"/>
        <v>0</v>
      </c>
      <c r="J3135" s="7">
        <f t="shared" si="777"/>
        <v>1</v>
      </c>
      <c r="K3135" s="8">
        <f t="shared" si="778"/>
        <v>0</v>
      </c>
      <c r="L3135" s="9">
        <f t="shared" si="779"/>
        <v>1</v>
      </c>
    </row>
    <row r="3136" spans="1:12" x14ac:dyDescent="0.2">
      <c r="A3136" s="39"/>
      <c r="B3136" s="34"/>
      <c r="C3136" s="39" t="s">
        <v>145</v>
      </c>
      <c r="D3136" s="7">
        <v>0</v>
      </c>
      <c r="E3136" s="8">
        <v>0</v>
      </c>
      <c r="F3136" s="17">
        <f t="shared" si="775"/>
        <v>0</v>
      </c>
      <c r="G3136" s="7">
        <v>1</v>
      </c>
      <c r="H3136" s="8">
        <v>0</v>
      </c>
      <c r="I3136" s="17">
        <f t="shared" si="776"/>
        <v>1</v>
      </c>
      <c r="J3136" s="7">
        <f t="shared" si="777"/>
        <v>1</v>
      </c>
      <c r="K3136" s="8">
        <f t="shared" si="778"/>
        <v>0</v>
      </c>
      <c r="L3136" s="9">
        <f t="shared" si="779"/>
        <v>1</v>
      </c>
    </row>
    <row r="3137" spans="1:12" x14ac:dyDescent="0.2">
      <c r="A3137" s="39"/>
      <c r="B3137" s="34"/>
      <c r="C3137" s="39" t="s">
        <v>146</v>
      </c>
      <c r="D3137" s="7">
        <v>0</v>
      </c>
      <c r="E3137" s="8">
        <v>1</v>
      </c>
      <c r="F3137" s="17">
        <f t="shared" si="775"/>
        <v>1</v>
      </c>
      <c r="G3137" s="7">
        <v>0</v>
      </c>
      <c r="H3137" s="8">
        <v>0</v>
      </c>
      <c r="I3137" s="17">
        <f t="shared" si="776"/>
        <v>0</v>
      </c>
      <c r="J3137" s="7">
        <f t="shared" si="777"/>
        <v>0</v>
      </c>
      <c r="K3137" s="8">
        <f t="shared" si="778"/>
        <v>1</v>
      </c>
      <c r="L3137" s="9">
        <f t="shared" si="779"/>
        <v>1</v>
      </c>
    </row>
    <row r="3138" spans="1:12" x14ac:dyDescent="0.2">
      <c r="A3138" s="39"/>
      <c r="B3138" s="34"/>
      <c r="C3138" s="39" t="s">
        <v>147</v>
      </c>
      <c r="D3138" s="7">
        <v>1</v>
      </c>
      <c r="E3138" s="8">
        <v>0</v>
      </c>
      <c r="F3138" s="17">
        <f t="shared" si="775"/>
        <v>1</v>
      </c>
      <c r="G3138" s="7">
        <v>0</v>
      </c>
      <c r="H3138" s="8">
        <v>0</v>
      </c>
      <c r="I3138" s="17">
        <f t="shared" si="776"/>
        <v>0</v>
      </c>
      <c r="J3138" s="7">
        <f t="shared" si="777"/>
        <v>1</v>
      </c>
      <c r="K3138" s="8">
        <f t="shared" si="778"/>
        <v>0</v>
      </c>
      <c r="L3138" s="9">
        <f t="shared" si="779"/>
        <v>1</v>
      </c>
    </row>
    <row r="3139" spans="1:12" x14ac:dyDescent="0.2">
      <c r="A3139" s="39"/>
      <c r="B3139" s="34"/>
      <c r="C3139" s="39" t="s">
        <v>149</v>
      </c>
      <c r="D3139" s="7">
        <v>3</v>
      </c>
      <c r="E3139" s="8">
        <v>0</v>
      </c>
      <c r="F3139" s="17">
        <f t="shared" si="775"/>
        <v>3</v>
      </c>
      <c r="G3139" s="7">
        <v>0</v>
      </c>
      <c r="H3139" s="8">
        <v>0</v>
      </c>
      <c r="I3139" s="17">
        <f t="shared" si="776"/>
        <v>0</v>
      </c>
      <c r="J3139" s="7">
        <f t="shared" si="777"/>
        <v>3</v>
      </c>
      <c r="K3139" s="8">
        <f t="shared" si="778"/>
        <v>0</v>
      </c>
      <c r="L3139" s="9">
        <f t="shared" si="779"/>
        <v>3</v>
      </c>
    </row>
    <row r="3140" spans="1:12" x14ac:dyDescent="0.2">
      <c r="A3140" s="39"/>
      <c r="B3140" s="34"/>
      <c r="C3140" s="39" t="s">
        <v>150</v>
      </c>
      <c r="D3140" s="7">
        <v>0</v>
      </c>
      <c r="E3140" s="8">
        <v>1</v>
      </c>
      <c r="F3140" s="17">
        <f t="shared" si="775"/>
        <v>1</v>
      </c>
      <c r="G3140" s="7">
        <v>0</v>
      </c>
      <c r="H3140" s="8">
        <v>0</v>
      </c>
      <c r="I3140" s="17">
        <f t="shared" si="776"/>
        <v>0</v>
      </c>
      <c r="J3140" s="7">
        <f t="shared" si="777"/>
        <v>0</v>
      </c>
      <c r="K3140" s="8">
        <f t="shared" si="778"/>
        <v>1</v>
      </c>
      <c r="L3140" s="9">
        <f t="shared" si="779"/>
        <v>1</v>
      </c>
    </row>
    <row r="3141" spans="1:12" x14ac:dyDescent="0.2">
      <c r="A3141" s="39"/>
      <c r="B3141" s="34"/>
      <c r="C3141" s="39" t="s">
        <v>934</v>
      </c>
      <c r="D3141" s="7">
        <v>0</v>
      </c>
      <c r="E3141" s="8">
        <v>0</v>
      </c>
      <c r="F3141" s="17">
        <f t="shared" si="775"/>
        <v>0</v>
      </c>
      <c r="G3141" s="7">
        <v>7</v>
      </c>
      <c r="H3141" s="8">
        <v>0</v>
      </c>
      <c r="I3141" s="17">
        <f t="shared" si="776"/>
        <v>7</v>
      </c>
      <c r="J3141" s="7">
        <f t="shared" si="777"/>
        <v>7</v>
      </c>
      <c r="K3141" s="8">
        <f t="shared" si="778"/>
        <v>0</v>
      </c>
      <c r="L3141" s="9">
        <f t="shared" si="779"/>
        <v>7</v>
      </c>
    </row>
    <row r="3142" spans="1:12" x14ac:dyDescent="0.2">
      <c r="A3142" s="39"/>
      <c r="B3142" s="34"/>
      <c r="C3142" s="39" t="s">
        <v>935</v>
      </c>
      <c r="D3142" s="7">
        <v>0</v>
      </c>
      <c r="E3142" s="8">
        <v>0</v>
      </c>
      <c r="F3142" s="17">
        <f t="shared" si="775"/>
        <v>0</v>
      </c>
      <c r="G3142" s="7">
        <v>2</v>
      </c>
      <c r="H3142" s="8">
        <v>1</v>
      </c>
      <c r="I3142" s="17">
        <f t="shared" si="776"/>
        <v>3</v>
      </c>
      <c r="J3142" s="7">
        <f t="shared" si="777"/>
        <v>2</v>
      </c>
      <c r="K3142" s="8">
        <f t="shared" si="778"/>
        <v>1</v>
      </c>
      <c r="L3142" s="9">
        <f t="shared" si="779"/>
        <v>3</v>
      </c>
    </row>
    <row r="3143" spans="1:12" x14ac:dyDescent="0.2">
      <c r="A3143" s="39"/>
      <c r="B3143" s="34"/>
      <c r="C3143" s="66" t="s">
        <v>2</v>
      </c>
      <c r="D3143" s="21">
        <f t="shared" ref="D3143:L3143" si="780">SUM(D3106:D3142)</f>
        <v>40</v>
      </c>
      <c r="E3143" s="22">
        <f t="shared" si="780"/>
        <v>44</v>
      </c>
      <c r="F3143" s="67">
        <f t="shared" si="780"/>
        <v>84</v>
      </c>
      <c r="G3143" s="21">
        <f t="shared" si="780"/>
        <v>194</v>
      </c>
      <c r="H3143" s="22">
        <f t="shared" si="780"/>
        <v>321</v>
      </c>
      <c r="I3143" s="67">
        <f t="shared" si="780"/>
        <v>515</v>
      </c>
      <c r="J3143" s="21">
        <f t="shared" si="780"/>
        <v>234</v>
      </c>
      <c r="K3143" s="22">
        <f t="shared" si="780"/>
        <v>365</v>
      </c>
      <c r="L3143" s="23">
        <f t="shared" si="780"/>
        <v>599</v>
      </c>
    </row>
    <row r="3144" spans="1:12" x14ac:dyDescent="0.2">
      <c r="A3144" s="65" t="s">
        <v>273</v>
      </c>
      <c r="B3144" s="42"/>
      <c r="C3144" s="41"/>
      <c r="D3144" s="44"/>
      <c r="E3144" s="45"/>
      <c r="F3144" s="47"/>
      <c r="G3144" s="44"/>
      <c r="H3144" s="45"/>
      <c r="I3144" s="47"/>
      <c r="J3144" s="44"/>
      <c r="K3144" s="45"/>
      <c r="L3144" s="46"/>
    </row>
    <row r="3145" spans="1:12" x14ac:dyDescent="0.2">
      <c r="A3145" s="39"/>
      <c r="B3145" s="34"/>
      <c r="C3145" s="39" t="s">
        <v>124</v>
      </c>
      <c r="D3145" s="7">
        <v>58</v>
      </c>
      <c r="E3145" s="8">
        <v>19</v>
      </c>
      <c r="F3145" s="17">
        <f t="shared" ref="F3145:F3164" si="781">D3145+E3145</f>
        <v>77</v>
      </c>
      <c r="G3145" s="7">
        <v>81</v>
      </c>
      <c r="H3145" s="8">
        <v>13</v>
      </c>
      <c r="I3145" s="17">
        <f t="shared" ref="I3145:I3164" si="782">G3145+H3145</f>
        <v>94</v>
      </c>
      <c r="J3145" s="7">
        <f t="shared" ref="J3145:J3164" si="783">D3145+G3145</f>
        <v>139</v>
      </c>
      <c r="K3145" s="8">
        <f t="shared" ref="K3145:K3164" si="784">E3145+H3145</f>
        <v>32</v>
      </c>
      <c r="L3145" s="9">
        <f t="shared" ref="L3145:L3164" si="785">J3145+K3145</f>
        <v>171</v>
      </c>
    </row>
    <row r="3146" spans="1:12" x14ac:dyDescent="0.2">
      <c r="A3146" s="39"/>
      <c r="B3146" s="34"/>
      <c r="C3146" s="39" t="s">
        <v>3</v>
      </c>
      <c r="D3146" s="7">
        <v>0</v>
      </c>
      <c r="E3146" s="8">
        <v>0</v>
      </c>
      <c r="F3146" s="17">
        <f t="shared" si="781"/>
        <v>0</v>
      </c>
      <c r="G3146" s="7">
        <v>50</v>
      </c>
      <c r="H3146" s="8">
        <v>5</v>
      </c>
      <c r="I3146" s="17">
        <f t="shared" si="782"/>
        <v>55</v>
      </c>
      <c r="J3146" s="7">
        <f t="shared" si="783"/>
        <v>50</v>
      </c>
      <c r="K3146" s="8">
        <f t="shared" si="784"/>
        <v>5</v>
      </c>
      <c r="L3146" s="9">
        <f t="shared" si="785"/>
        <v>55</v>
      </c>
    </row>
    <row r="3147" spans="1:12" x14ac:dyDescent="0.2">
      <c r="A3147" s="39"/>
      <c r="B3147" s="34"/>
      <c r="C3147" s="39" t="s">
        <v>125</v>
      </c>
      <c r="D3147" s="7">
        <v>0</v>
      </c>
      <c r="E3147" s="8">
        <v>0</v>
      </c>
      <c r="F3147" s="17">
        <f t="shared" si="781"/>
        <v>0</v>
      </c>
      <c r="G3147" s="7">
        <v>21</v>
      </c>
      <c r="H3147" s="8">
        <v>1</v>
      </c>
      <c r="I3147" s="17">
        <f t="shared" si="782"/>
        <v>22</v>
      </c>
      <c r="J3147" s="7">
        <f t="shared" si="783"/>
        <v>21</v>
      </c>
      <c r="K3147" s="8">
        <f t="shared" si="784"/>
        <v>1</v>
      </c>
      <c r="L3147" s="9">
        <f t="shared" si="785"/>
        <v>22</v>
      </c>
    </row>
    <row r="3148" spans="1:12" x14ac:dyDescent="0.2">
      <c r="A3148" s="39"/>
      <c r="B3148" s="34"/>
      <c r="C3148" s="39" t="s">
        <v>126</v>
      </c>
      <c r="D3148" s="7">
        <v>0</v>
      </c>
      <c r="E3148" s="8">
        <v>0</v>
      </c>
      <c r="F3148" s="17">
        <f t="shared" si="781"/>
        <v>0</v>
      </c>
      <c r="G3148" s="7">
        <v>8</v>
      </c>
      <c r="H3148" s="8">
        <v>1</v>
      </c>
      <c r="I3148" s="17">
        <f t="shared" si="782"/>
        <v>9</v>
      </c>
      <c r="J3148" s="7">
        <f t="shared" si="783"/>
        <v>8</v>
      </c>
      <c r="K3148" s="8">
        <f t="shared" si="784"/>
        <v>1</v>
      </c>
      <c r="L3148" s="9">
        <f t="shared" si="785"/>
        <v>9</v>
      </c>
    </row>
    <row r="3149" spans="1:12" x14ac:dyDescent="0.2">
      <c r="A3149" s="39"/>
      <c r="B3149" s="34"/>
      <c r="C3149" s="39" t="s">
        <v>127</v>
      </c>
      <c r="D3149" s="7">
        <v>3</v>
      </c>
      <c r="E3149" s="8">
        <v>2</v>
      </c>
      <c r="F3149" s="17">
        <f t="shared" si="781"/>
        <v>5</v>
      </c>
      <c r="G3149" s="7">
        <v>42</v>
      </c>
      <c r="H3149" s="8">
        <v>6</v>
      </c>
      <c r="I3149" s="17">
        <f t="shared" si="782"/>
        <v>48</v>
      </c>
      <c r="J3149" s="7">
        <f t="shared" si="783"/>
        <v>45</v>
      </c>
      <c r="K3149" s="8">
        <f t="shared" si="784"/>
        <v>8</v>
      </c>
      <c r="L3149" s="9">
        <f t="shared" si="785"/>
        <v>53</v>
      </c>
    </row>
    <row r="3150" spans="1:12" x14ac:dyDescent="0.2">
      <c r="A3150" s="39"/>
      <c r="B3150" s="34"/>
      <c r="C3150" s="39" t="s">
        <v>128</v>
      </c>
      <c r="D3150" s="7">
        <v>0</v>
      </c>
      <c r="E3150" s="8">
        <v>0</v>
      </c>
      <c r="F3150" s="17">
        <f t="shared" si="781"/>
        <v>0</v>
      </c>
      <c r="G3150" s="7">
        <v>68</v>
      </c>
      <c r="H3150" s="8">
        <v>2</v>
      </c>
      <c r="I3150" s="17">
        <f t="shared" si="782"/>
        <v>70</v>
      </c>
      <c r="J3150" s="7">
        <f t="shared" si="783"/>
        <v>68</v>
      </c>
      <c r="K3150" s="8">
        <f t="shared" si="784"/>
        <v>2</v>
      </c>
      <c r="L3150" s="9">
        <f t="shared" si="785"/>
        <v>70</v>
      </c>
    </row>
    <row r="3151" spans="1:12" x14ac:dyDescent="0.2">
      <c r="A3151" s="39"/>
      <c r="B3151" s="34"/>
      <c r="C3151" s="39" t="s">
        <v>931</v>
      </c>
      <c r="D3151" s="7">
        <v>0</v>
      </c>
      <c r="E3151" s="8">
        <v>0</v>
      </c>
      <c r="F3151" s="17">
        <f t="shared" si="781"/>
        <v>0</v>
      </c>
      <c r="G3151" s="7">
        <v>5</v>
      </c>
      <c r="H3151" s="8">
        <v>0</v>
      </c>
      <c r="I3151" s="17">
        <f t="shared" si="782"/>
        <v>5</v>
      </c>
      <c r="J3151" s="7">
        <f t="shared" si="783"/>
        <v>5</v>
      </c>
      <c r="K3151" s="8">
        <f t="shared" si="784"/>
        <v>0</v>
      </c>
      <c r="L3151" s="9">
        <f t="shared" si="785"/>
        <v>5</v>
      </c>
    </row>
    <row r="3152" spans="1:12" x14ac:dyDescent="0.2">
      <c r="A3152" s="39"/>
      <c r="B3152" s="34"/>
      <c r="C3152" s="39" t="s">
        <v>130</v>
      </c>
      <c r="D3152" s="7">
        <v>2</v>
      </c>
      <c r="E3152" s="8">
        <v>0</v>
      </c>
      <c r="F3152" s="17">
        <f t="shared" si="781"/>
        <v>2</v>
      </c>
      <c r="G3152" s="7">
        <v>0</v>
      </c>
      <c r="H3152" s="8">
        <v>1</v>
      </c>
      <c r="I3152" s="17">
        <f t="shared" si="782"/>
        <v>1</v>
      </c>
      <c r="J3152" s="7">
        <f t="shared" si="783"/>
        <v>2</v>
      </c>
      <c r="K3152" s="8">
        <f t="shared" si="784"/>
        <v>1</v>
      </c>
      <c r="L3152" s="9">
        <f t="shared" si="785"/>
        <v>3</v>
      </c>
    </row>
    <row r="3153" spans="1:12" x14ac:dyDescent="0.2">
      <c r="A3153" s="39"/>
      <c r="B3153" s="34"/>
      <c r="C3153" s="39" t="s">
        <v>133</v>
      </c>
      <c r="D3153" s="7">
        <v>1</v>
      </c>
      <c r="E3153" s="8">
        <v>14</v>
      </c>
      <c r="F3153" s="17">
        <f t="shared" si="781"/>
        <v>15</v>
      </c>
      <c r="G3153" s="7">
        <v>0</v>
      </c>
      <c r="H3153" s="8">
        <v>0</v>
      </c>
      <c r="I3153" s="17">
        <f t="shared" si="782"/>
        <v>0</v>
      </c>
      <c r="J3153" s="7">
        <f t="shared" si="783"/>
        <v>1</v>
      </c>
      <c r="K3153" s="8">
        <f t="shared" si="784"/>
        <v>14</v>
      </c>
      <c r="L3153" s="9">
        <f t="shared" si="785"/>
        <v>15</v>
      </c>
    </row>
    <row r="3154" spans="1:12" x14ac:dyDescent="0.2">
      <c r="A3154" s="39"/>
      <c r="B3154" s="34"/>
      <c r="C3154" s="39" t="s">
        <v>692</v>
      </c>
      <c r="D3154" s="7">
        <v>0</v>
      </c>
      <c r="E3154" s="8">
        <v>0</v>
      </c>
      <c r="F3154" s="17">
        <f t="shared" si="781"/>
        <v>0</v>
      </c>
      <c r="G3154" s="7">
        <v>1</v>
      </c>
      <c r="H3154" s="8">
        <v>0</v>
      </c>
      <c r="I3154" s="17">
        <f t="shared" si="782"/>
        <v>1</v>
      </c>
      <c r="J3154" s="7">
        <f t="shared" si="783"/>
        <v>1</v>
      </c>
      <c r="K3154" s="8">
        <f t="shared" si="784"/>
        <v>0</v>
      </c>
      <c r="L3154" s="9">
        <f t="shared" si="785"/>
        <v>1</v>
      </c>
    </row>
    <row r="3155" spans="1:12" x14ac:dyDescent="0.2">
      <c r="A3155" s="39"/>
      <c r="B3155" s="34"/>
      <c r="C3155" s="39" t="s">
        <v>134</v>
      </c>
      <c r="D3155" s="7">
        <v>0</v>
      </c>
      <c r="E3155" s="8">
        <v>0</v>
      </c>
      <c r="F3155" s="17">
        <f t="shared" si="781"/>
        <v>0</v>
      </c>
      <c r="G3155" s="7">
        <v>3</v>
      </c>
      <c r="H3155" s="8">
        <v>1</v>
      </c>
      <c r="I3155" s="17">
        <f t="shared" si="782"/>
        <v>4</v>
      </c>
      <c r="J3155" s="7">
        <f t="shared" si="783"/>
        <v>3</v>
      </c>
      <c r="K3155" s="8">
        <f t="shared" si="784"/>
        <v>1</v>
      </c>
      <c r="L3155" s="9">
        <f t="shared" si="785"/>
        <v>4</v>
      </c>
    </row>
    <row r="3156" spans="1:12" x14ac:dyDescent="0.2">
      <c r="A3156" s="39"/>
      <c r="B3156" s="34"/>
      <c r="C3156" s="39" t="s">
        <v>135</v>
      </c>
      <c r="D3156" s="7">
        <v>15</v>
      </c>
      <c r="E3156" s="8">
        <v>2</v>
      </c>
      <c r="F3156" s="17">
        <f t="shared" si="781"/>
        <v>17</v>
      </c>
      <c r="G3156" s="7">
        <v>8</v>
      </c>
      <c r="H3156" s="8">
        <v>0</v>
      </c>
      <c r="I3156" s="17">
        <f t="shared" si="782"/>
        <v>8</v>
      </c>
      <c r="J3156" s="7">
        <f t="shared" si="783"/>
        <v>23</v>
      </c>
      <c r="K3156" s="8">
        <f t="shared" si="784"/>
        <v>2</v>
      </c>
      <c r="L3156" s="9">
        <f t="shared" si="785"/>
        <v>25</v>
      </c>
    </row>
    <row r="3157" spans="1:12" x14ac:dyDescent="0.2">
      <c r="A3157" s="39"/>
      <c r="B3157" s="34"/>
      <c r="C3157" s="39" t="s">
        <v>136</v>
      </c>
      <c r="D3157" s="7">
        <v>15</v>
      </c>
      <c r="E3157" s="8">
        <v>4</v>
      </c>
      <c r="F3157" s="17">
        <f t="shared" si="781"/>
        <v>19</v>
      </c>
      <c r="G3157" s="7">
        <v>13</v>
      </c>
      <c r="H3157" s="8">
        <v>0</v>
      </c>
      <c r="I3157" s="17">
        <f t="shared" si="782"/>
        <v>13</v>
      </c>
      <c r="J3157" s="7">
        <f t="shared" si="783"/>
        <v>28</v>
      </c>
      <c r="K3157" s="8">
        <f t="shared" si="784"/>
        <v>4</v>
      </c>
      <c r="L3157" s="9">
        <f t="shared" si="785"/>
        <v>32</v>
      </c>
    </row>
    <row r="3158" spans="1:12" x14ac:dyDescent="0.2">
      <c r="A3158" s="39"/>
      <c r="B3158" s="34"/>
      <c r="C3158" s="39" t="s">
        <v>137</v>
      </c>
      <c r="D3158" s="7">
        <v>13</v>
      </c>
      <c r="E3158" s="8">
        <v>2</v>
      </c>
      <c r="F3158" s="17">
        <f t="shared" si="781"/>
        <v>15</v>
      </c>
      <c r="G3158" s="7">
        <v>8</v>
      </c>
      <c r="H3158" s="8">
        <v>0</v>
      </c>
      <c r="I3158" s="17">
        <f t="shared" si="782"/>
        <v>8</v>
      </c>
      <c r="J3158" s="7">
        <f t="shared" si="783"/>
        <v>21</v>
      </c>
      <c r="K3158" s="8">
        <f t="shared" si="784"/>
        <v>2</v>
      </c>
      <c r="L3158" s="9">
        <f t="shared" si="785"/>
        <v>23</v>
      </c>
    </row>
    <row r="3159" spans="1:12" x14ac:dyDescent="0.2">
      <c r="A3159" s="39"/>
      <c r="B3159" s="34"/>
      <c r="C3159" s="39" t="s">
        <v>138</v>
      </c>
      <c r="D3159" s="7">
        <v>9</v>
      </c>
      <c r="E3159" s="8">
        <v>1</v>
      </c>
      <c r="F3159" s="17">
        <f t="shared" si="781"/>
        <v>10</v>
      </c>
      <c r="G3159" s="7">
        <v>5</v>
      </c>
      <c r="H3159" s="8">
        <v>0</v>
      </c>
      <c r="I3159" s="17">
        <f t="shared" si="782"/>
        <v>5</v>
      </c>
      <c r="J3159" s="7">
        <f t="shared" si="783"/>
        <v>14</v>
      </c>
      <c r="K3159" s="8">
        <f t="shared" si="784"/>
        <v>1</v>
      </c>
      <c r="L3159" s="9">
        <f t="shared" si="785"/>
        <v>15</v>
      </c>
    </row>
    <row r="3160" spans="1:12" x14ac:dyDescent="0.2">
      <c r="A3160" s="39"/>
      <c r="B3160" s="34"/>
      <c r="C3160" s="39" t="s">
        <v>139</v>
      </c>
      <c r="D3160" s="7">
        <v>4</v>
      </c>
      <c r="E3160" s="8">
        <v>1</v>
      </c>
      <c r="F3160" s="17">
        <f t="shared" si="781"/>
        <v>5</v>
      </c>
      <c r="G3160" s="7">
        <v>37</v>
      </c>
      <c r="H3160" s="8">
        <v>3</v>
      </c>
      <c r="I3160" s="17">
        <f t="shared" si="782"/>
        <v>40</v>
      </c>
      <c r="J3160" s="7">
        <f t="shared" si="783"/>
        <v>41</v>
      </c>
      <c r="K3160" s="8">
        <f t="shared" si="784"/>
        <v>4</v>
      </c>
      <c r="L3160" s="9">
        <f t="shared" si="785"/>
        <v>45</v>
      </c>
    </row>
    <row r="3161" spans="1:12" x14ac:dyDescent="0.2">
      <c r="A3161" s="39"/>
      <c r="B3161" s="34"/>
      <c r="C3161" s="39" t="s">
        <v>140</v>
      </c>
      <c r="D3161" s="7">
        <v>4</v>
      </c>
      <c r="E3161" s="8">
        <v>0</v>
      </c>
      <c r="F3161" s="17">
        <f t="shared" si="781"/>
        <v>4</v>
      </c>
      <c r="G3161" s="7">
        <v>2</v>
      </c>
      <c r="H3161" s="8">
        <v>0</v>
      </c>
      <c r="I3161" s="17">
        <f t="shared" si="782"/>
        <v>2</v>
      </c>
      <c r="J3161" s="7">
        <f t="shared" si="783"/>
        <v>6</v>
      </c>
      <c r="K3161" s="8">
        <f t="shared" si="784"/>
        <v>0</v>
      </c>
      <c r="L3161" s="9">
        <f t="shared" si="785"/>
        <v>6</v>
      </c>
    </row>
    <row r="3162" spans="1:12" x14ac:dyDescent="0.2">
      <c r="A3162" s="39"/>
      <c r="B3162" s="34"/>
      <c r="C3162" s="39" t="s">
        <v>141</v>
      </c>
      <c r="D3162" s="7">
        <v>0</v>
      </c>
      <c r="E3162" s="8">
        <v>0</v>
      </c>
      <c r="F3162" s="17">
        <f t="shared" si="781"/>
        <v>0</v>
      </c>
      <c r="G3162" s="7">
        <v>4</v>
      </c>
      <c r="H3162" s="8">
        <v>0</v>
      </c>
      <c r="I3162" s="17">
        <f t="shared" si="782"/>
        <v>4</v>
      </c>
      <c r="J3162" s="7">
        <f t="shared" si="783"/>
        <v>4</v>
      </c>
      <c r="K3162" s="8">
        <f t="shared" si="784"/>
        <v>0</v>
      </c>
      <c r="L3162" s="9">
        <f t="shared" si="785"/>
        <v>4</v>
      </c>
    </row>
    <row r="3163" spans="1:12" x14ac:dyDescent="0.2">
      <c r="A3163" s="39"/>
      <c r="B3163" s="34"/>
      <c r="C3163" s="39" t="s">
        <v>142</v>
      </c>
      <c r="D3163" s="7">
        <v>2</v>
      </c>
      <c r="E3163" s="8">
        <v>0</v>
      </c>
      <c r="F3163" s="17">
        <f t="shared" si="781"/>
        <v>2</v>
      </c>
      <c r="G3163" s="7">
        <v>2</v>
      </c>
      <c r="H3163" s="8">
        <v>0</v>
      </c>
      <c r="I3163" s="17">
        <f t="shared" si="782"/>
        <v>2</v>
      </c>
      <c r="J3163" s="7">
        <f t="shared" si="783"/>
        <v>4</v>
      </c>
      <c r="K3163" s="8">
        <f t="shared" si="784"/>
        <v>0</v>
      </c>
      <c r="L3163" s="9">
        <f t="shared" si="785"/>
        <v>4</v>
      </c>
    </row>
    <row r="3164" spans="1:12" ht="12" thickBot="1" x14ac:dyDescent="0.25">
      <c r="A3164" s="52"/>
      <c r="B3164" s="68"/>
      <c r="C3164" s="52" t="s">
        <v>143</v>
      </c>
      <c r="D3164" s="24">
        <v>0</v>
      </c>
      <c r="E3164" s="25">
        <v>0</v>
      </c>
      <c r="F3164" s="69">
        <f t="shared" si="781"/>
        <v>0</v>
      </c>
      <c r="G3164" s="24">
        <v>1</v>
      </c>
      <c r="H3164" s="25">
        <v>0</v>
      </c>
      <c r="I3164" s="69">
        <f t="shared" si="782"/>
        <v>1</v>
      </c>
      <c r="J3164" s="24">
        <f t="shared" si="783"/>
        <v>1</v>
      </c>
      <c r="K3164" s="25">
        <f t="shared" si="784"/>
        <v>0</v>
      </c>
      <c r="L3164" s="26">
        <f t="shared" si="785"/>
        <v>1</v>
      </c>
    </row>
    <row r="3170" spans="1:12" ht="12" x14ac:dyDescent="0.2">
      <c r="A3170" s="85" t="s">
        <v>109</v>
      </c>
      <c r="B3170" s="85"/>
      <c r="C3170" s="85"/>
      <c r="D3170" s="85"/>
      <c r="E3170" s="85"/>
      <c r="F3170" s="85"/>
      <c r="G3170" s="85"/>
      <c r="H3170" s="85"/>
      <c r="I3170" s="85"/>
      <c r="J3170" s="85"/>
      <c r="K3170" s="85"/>
      <c r="L3170" s="85"/>
    </row>
    <row r="3171" spans="1:12" x14ac:dyDescent="0.2">
      <c r="A3171" s="86" t="s">
        <v>116</v>
      </c>
      <c r="B3171" s="86"/>
      <c r="C3171" s="86"/>
      <c r="D3171" s="86"/>
      <c r="E3171" s="86"/>
      <c r="F3171" s="86"/>
      <c r="G3171" s="86"/>
      <c r="H3171" s="86"/>
      <c r="I3171" s="86"/>
      <c r="J3171" s="86"/>
      <c r="K3171" s="86"/>
      <c r="L3171" s="86"/>
    </row>
    <row r="3172" spans="1:12" x14ac:dyDescent="0.2">
      <c r="A3172" s="86" t="s">
        <v>1066</v>
      </c>
      <c r="B3172" s="86"/>
      <c r="C3172" s="86"/>
      <c r="D3172" s="86"/>
      <c r="E3172" s="86"/>
      <c r="F3172" s="86"/>
      <c r="G3172" s="86"/>
      <c r="H3172" s="86"/>
      <c r="I3172" s="86"/>
      <c r="J3172" s="86"/>
      <c r="K3172" s="86"/>
      <c r="L3172" s="86"/>
    </row>
    <row r="3173" spans="1:12" ht="12" thickBot="1" x14ac:dyDescent="0.25"/>
    <row r="3174" spans="1:12" x14ac:dyDescent="0.2">
      <c r="A3174" s="113" t="s">
        <v>41</v>
      </c>
      <c r="B3174" s="149"/>
      <c r="C3174" s="151" t="s">
        <v>43</v>
      </c>
      <c r="D3174" s="117" t="s">
        <v>355</v>
      </c>
      <c r="E3174" s="118"/>
      <c r="F3174" s="119"/>
      <c r="G3174" s="117" t="s">
        <v>42</v>
      </c>
      <c r="H3174" s="118"/>
      <c r="I3174" s="119"/>
      <c r="J3174" s="117" t="s">
        <v>2</v>
      </c>
      <c r="K3174" s="118"/>
      <c r="L3174" s="119"/>
    </row>
    <row r="3175" spans="1:12" ht="12" thickBot="1" x14ac:dyDescent="0.25">
      <c r="A3175" s="115"/>
      <c r="B3175" s="150"/>
      <c r="C3175" s="152"/>
      <c r="D3175" s="153"/>
      <c r="E3175" s="154"/>
      <c r="F3175" s="155"/>
      <c r="G3175" s="153"/>
      <c r="H3175" s="154"/>
      <c r="I3175" s="155"/>
      <c r="J3175" s="153"/>
      <c r="K3175" s="154"/>
      <c r="L3175" s="155"/>
    </row>
    <row r="3176" spans="1:12" x14ac:dyDescent="0.2">
      <c r="A3176" s="115"/>
      <c r="B3176" s="150"/>
      <c r="C3176" s="152"/>
      <c r="D3176" s="161" t="s">
        <v>44</v>
      </c>
      <c r="E3176" s="157" t="s">
        <v>45</v>
      </c>
      <c r="F3176" s="159" t="s">
        <v>2</v>
      </c>
      <c r="G3176" s="161" t="s">
        <v>44</v>
      </c>
      <c r="H3176" s="157" t="s">
        <v>45</v>
      </c>
      <c r="I3176" s="159" t="s">
        <v>2</v>
      </c>
      <c r="J3176" s="156" t="s">
        <v>44</v>
      </c>
      <c r="K3176" s="157" t="s">
        <v>45</v>
      </c>
      <c r="L3176" s="159" t="s">
        <v>2</v>
      </c>
    </row>
    <row r="3177" spans="1:12" ht="12" thickBot="1" x14ac:dyDescent="0.25">
      <c r="A3177" s="115"/>
      <c r="B3177" s="150"/>
      <c r="C3177" s="152"/>
      <c r="D3177" s="162"/>
      <c r="E3177" s="158"/>
      <c r="F3177" s="160"/>
      <c r="G3177" s="162"/>
      <c r="H3177" s="158"/>
      <c r="I3177" s="160"/>
      <c r="J3177" s="136"/>
      <c r="K3177" s="158"/>
      <c r="L3177" s="160"/>
    </row>
    <row r="3178" spans="1:12" x14ac:dyDescent="0.2">
      <c r="A3178" s="35"/>
      <c r="B3178" s="36"/>
      <c r="C3178" s="35" t="s">
        <v>144</v>
      </c>
      <c r="D3178" s="3">
        <v>1</v>
      </c>
      <c r="E3178" s="4">
        <v>1</v>
      </c>
      <c r="F3178" s="18">
        <f t="shared" ref="F3178:F3188" si="786">D3178+E3178</f>
        <v>2</v>
      </c>
      <c r="G3178" s="3">
        <v>0</v>
      </c>
      <c r="H3178" s="4">
        <v>0</v>
      </c>
      <c r="I3178" s="18">
        <f t="shared" ref="I3178:I3188" si="787">G3178+H3178</f>
        <v>0</v>
      </c>
      <c r="J3178" s="3">
        <f t="shared" ref="J3178:J3188" si="788">D3178+G3178</f>
        <v>1</v>
      </c>
      <c r="K3178" s="4">
        <f t="shared" ref="K3178:K3188" si="789">E3178+H3178</f>
        <v>1</v>
      </c>
      <c r="L3178" s="5">
        <f t="shared" ref="L3178:L3188" si="790">J3178+K3178</f>
        <v>2</v>
      </c>
    </row>
    <row r="3179" spans="1:12" x14ac:dyDescent="0.2">
      <c r="A3179" s="39"/>
      <c r="B3179" s="34"/>
      <c r="C3179" s="39" t="s">
        <v>145</v>
      </c>
      <c r="D3179" s="7">
        <v>1</v>
      </c>
      <c r="E3179" s="8">
        <v>0</v>
      </c>
      <c r="F3179" s="17">
        <f t="shared" si="786"/>
        <v>1</v>
      </c>
      <c r="G3179" s="7">
        <v>1</v>
      </c>
      <c r="H3179" s="8">
        <v>0</v>
      </c>
      <c r="I3179" s="17">
        <f t="shared" si="787"/>
        <v>1</v>
      </c>
      <c r="J3179" s="7">
        <f t="shared" si="788"/>
        <v>2</v>
      </c>
      <c r="K3179" s="8">
        <f t="shared" si="789"/>
        <v>0</v>
      </c>
      <c r="L3179" s="9">
        <f t="shared" si="790"/>
        <v>2</v>
      </c>
    </row>
    <row r="3180" spans="1:12" x14ac:dyDescent="0.2">
      <c r="A3180" s="39"/>
      <c r="B3180" s="34"/>
      <c r="C3180" s="39" t="s">
        <v>146</v>
      </c>
      <c r="D3180" s="7">
        <v>3</v>
      </c>
      <c r="E3180" s="8">
        <v>0</v>
      </c>
      <c r="F3180" s="17">
        <f t="shared" si="786"/>
        <v>3</v>
      </c>
      <c r="G3180" s="7">
        <v>0</v>
      </c>
      <c r="H3180" s="8">
        <v>1</v>
      </c>
      <c r="I3180" s="17">
        <f t="shared" si="787"/>
        <v>1</v>
      </c>
      <c r="J3180" s="7">
        <f t="shared" si="788"/>
        <v>3</v>
      </c>
      <c r="K3180" s="8">
        <f t="shared" si="789"/>
        <v>1</v>
      </c>
      <c r="L3180" s="9">
        <f t="shared" si="790"/>
        <v>4</v>
      </c>
    </row>
    <row r="3181" spans="1:12" x14ac:dyDescent="0.2">
      <c r="A3181" s="39"/>
      <c r="B3181" s="34"/>
      <c r="C3181" s="39" t="s">
        <v>147</v>
      </c>
      <c r="D3181" s="7">
        <v>5</v>
      </c>
      <c r="E3181" s="8">
        <v>0</v>
      </c>
      <c r="F3181" s="17">
        <f t="shared" si="786"/>
        <v>5</v>
      </c>
      <c r="G3181" s="7">
        <v>0</v>
      </c>
      <c r="H3181" s="8">
        <v>0</v>
      </c>
      <c r="I3181" s="17">
        <f t="shared" si="787"/>
        <v>0</v>
      </c>
      <c r="J3181" s="7">
        <f t="shared" si="788"/>
        <v>5</v>
      </c>
      <c r="K3181" s="8">
        <f t="shared" si="789"/>
        <v>0</v>
      </c>
      <c r="L3181" s="9">
        <f t="shared" si="790"/>
        <v>5</v>
      </c>
    </row>
    <row r="3182" spans="1:12" x14ac:dyDescent="0.2">
      <c r="A3182" s="39"/>
      <c r="B3182" s="34"/>
      <c r="C3182" s="39" t="s">
        <v>148</v>
      </c>
      <c r="D3182" s="7">
        <v>3</v>
      </c>
      <c r="E3182" s="8">
        <v>2</v>
      </c>
      <c r="F3182" s="17">
        <f t="shared" si="786"/>
        <v>5</v>
      </c>
      <c r="G3182" s="7">
        <v>2</v>
      </c>
      <c r="H3182" s="8">
        <v>0</v>
      </c>
      <c r="I3182" s="17">
        <f t="shared" si="787"/>
        <v>2</v>
      </c>
      <c r="J3182" s="7">
        <f t="shared" si="788"/>
        <v>5</v>
      </c>
      <c r="K3182" s="8">
        <f t="shared" si="789"/>
        <v>2</v>
      </c>
      <c r="L3182" s="9">
        <f t="shared" si="790"/>
        <v>7</v>
      </c>
    </row>
    <row r="3183" spans="1:12" x14ac:dyDescent="0.2">
      <c r="A3183" s="39"/>
      <c r="B3183" s="34"/>
      <c r="C3183" s="39" t="s">
        <v>149</v>
      </c>
      <c r="D3183" s="7">
        <v>4</v>
      </c>
      <c r="E3183" s="8">
        <v>0</v>
      </c>
      <c r="F3183" s="17">
        <f t="shared" si="786"/>
        <v>4</v>
      </c>
      <c r="G3183" s="7">
        <v>0</v>
      </c>
      <c r="H3183" s="8">
        <v>0</v>
      </c>
      <c r="I3183" s="17">
        <f t="shared" si="787"/>
        <v>0</v>
      </c>
      <c r="J3183" s="7">
        <f t="shared" si="788"/>
        <v>4</v>
      </c>
      <c r="K3183" s="8">
        <f t="shared" si="789"/>
        <v>0</v>
      </c>
      <c r="L3183" s="9">
        <f t="shared" si="790"/>
        <v>4</v>
      </c>
    </row>
    <row r="3184" spans="1:12" x14ac:dyDescent="0.2">
      <c r="A3184" s="39"/>
      <c r="B3184" s="34"/>
      <c r="C3184" s="39" t="s">
        <v>150</v>
      </c>
      <c r="D3184" s="7">
        <v>9</v>
      </c>
      <c r="E3184" s="8">
        <v>2</v>
      </c>
      <c r="F3184" s="17">
        <f t="shared" si="786"/>
        <v>11</v>
      </c>
      <c r="G3184" s="7">
        <v>0</v>
      </c>
      <c r="H3184" s="8">
        <v>1</v>
      </c>
      <c r="I3184" s="17">
        <f t="shared" si="787"/>
        <v>1</v>
      </c>
      <c r="J3184" s="7">
        <f t="shared" si="788"/>
        <v>9</v>
      </c>
      <c r="K3184" s="8">
        <f t="shared" si="789"/>
        <v>3</v>
      </c>
      <c r="L3184" s="9">
        <f t="shared" si="790"/>
        <v>12</v>
      </c>
    </row>
    <row r="3185" spans="1:12" x14ac:dyDescent="0.2">
      <c r="A3185" s="39"/>
      <c r="B3185" s="34"/>
      <c r="C3185" s="39" t="s">
        <v>933</v>
      </c>
      <c r="D3185" s="7">
        <v>3</v>
      </c>
      <c r="E3185" s="8">
        <v>0</v>
      </c>
      <c r="F3185" s="17">
        <f t="shared" si="786"/>
        <v>3</v>
      </c>
      <c r="G3185" s="7">
        <v>0</v>
      </c>
      <c r="H3185" s="8">
        <v>0</v>
      </c>
      <c r="I3185" s="17">
        <f t="shared" si="787"/>
        <v>0</v>
      </c>
      <c r="J3185" s="7">
        <f t="shared" si="788"/>
        <v>3</v>
      </c>
      <c r="K3185" s="8">
        <f t="shared" si="789"/>
        <v>0</v>
      </c>
      <c r="L3185" s="9">
        <f t="shared" si="790"/>
        <v>3</v>
      </c>
    </row>
    <row r="3186" spans="1:12" x14ac:dyDescent="0.2">
      <c r="A3186" s="39"/>
      <c r="B3186" s="34"/>
      <c r="C3186" s="39" t="s">
        <v>934</v>
      </c>
      <c r="D3186" s="7">
        <v>0</v>
      </c>
      <c r="E3186" s="8">
        <v>0</v>
      </c>
      <c r="F3186" s="17">
        <f t="shared" si="786"/>
        <v>0</v>
      </c>
      <c r="G3186" s="7">
        <v>3</v>
      </c>
      <c r="H3186" s="8">
        <v>1</v>
      </c>
      <c r="I3186" s="17">
        <f t="shared" si="787"/>
        <v>4</v>
      </c>
      <c r="J3186" s="7">
        <f t="shared" si="788"/>
        <v>3</v>
      </c>
      <c r="K3186" s="8">
        <f t="shared" si="789"/>
        <v>1</v>
      </c>
      <c r="L3186" s="9">
        <f t="shared" si="790"/>
        <v>4</v>
      </c>
    </row>
    <row r="3187" spans="1:12" x14ac:dyDescent="0.2">
      <c r="A3187" s="39"/>
      <c r="B3187" s="34"/>
      <c r="C3187" s="39" t="s">
        <v>935</v>
      </c>
      <c r="D3187" s="7">
        <v>0</v>
      </c>
      <c r="E3187" s="8">
        <v>0</v>
      </c>
      <c r="F3187" s="17">
        <f t="shared" si="786"/>
        <v>0</v>
      </c>
      <c r="G3187" s="7">
        <v>0</v>
      </c>
      <c r="H3187" s="8">
        <v>1</v>
      </c>
      <c r="I3187" s="17">
        <f t="shared" si="787"/>
        <v>1</v>
      </c>
      <c r="J3187" s="7">
        <f t="shared" si="788"/>
        <v>0</v>
      </c>
      <c r="K3187" s="8">
        <f t="shared" si="789"/>
        <v>1</v>
      </c>
      <c r="L3187" s="9">
        <f t="shared" si="790"/>
        <v>1</v>
      </c>
    </row>
    <row r="3188" spans="1:12" x14ac:dyDescent="0.2">
      <c r="A3188" s="39"/>
      <c r="B3188" s="34"/>
      <c r="C3188" s="39" t="s">
        <v>936</v>
      </c>
      <c r="D3188" s="7">
        <v>0</v>
      </c>
      <c r="E3188" s="8">
        <v>0</v>
      </c>
      <c r="F3188" s="17">
        <f t="shared" si="786"/>
        <v>0</v>
      </c>
      <c r="G3188" s="7">
        <v>1</v>
      </c>
      <c r="H3188" s="8">
        <v>0</v>
      </c>
      <c r="I3188" s="17">
        <f t="shared" si="787"/>
        <v>1</v>
      </c>
      <c r="J3188" s="7">
        <f t="shared" si="788"/>
        <v>1</v>
      </c>
      <c r="K3188" s="8">
        <f t="shared" si="789"/>
        <v>0</v>
      </c>
      <c r="L3188" s="9">
        <f t="shared" si="790"/>
        <v>1</v>
      </c>
    </row>
    <row r="3189" spans="1:12" x14ac:dyDescent="0.2">
      <c r="A3189" s="39"/>
      <c r="B3189" s="34"/>
      <c r="C3189" s="66" t="s">
        <v>2</v>
      </c>
      <c r="D3189" s="21">
        <f t="shared" ref="D3189:L3189" si="791">SUM(D3144:D3188)</f>
        <v>155</v>
      </c>
      <c r="E3189" s="22">
        <f t="shared" si="791"/>
        <v>50</v>
      </c>
      <c r="F3189" s="67">
        <f t="shared" si="791"/>
        <v>205</v>
      </c>
      <c r="G3189" s="21">
        <f t="shared" si="791"/>
        <v>366</v>
      </c>
      <c r="H3189" s="22">
        <f t="shared" si="791"/>
        <v>37</v>
      </c>
      <c r="I3189" s="67">
        <f t="shared" si="791"/>
        <v>403</v>
      </c>
      <c r="J3189" s="21">
        <f t="shared" si="791"/>
        <v>521</v>
      </c>
      <c r="K3189" s="22">
        <f t="shared" si="791"/>
        <v>87</v>
      </c>
      <c r="L3189" s="23">
        <f t="shared" si="791"/>
        <v>608</v>
      </c>
    </row>
    <row r="3190" spans="1:12" x14ac:dyDescent="0.2">
      <c r="A3190" s="65" t="s">
        <v>274</v>
      </c>
      <c r="B3190" s="42"/>
      <c r="C3190" s="41"/>
      <c r="D3190" s="44"/>
      <c r="E3190" s="45"/>
      <c r="F3190" s="47"/>
      <c r="G3190" s="44"/>
      <c r="H3190" s="45"/>
      <c r="I3190" s="47"/>
      <c r="J3190" s="44"/>
      <c r="K3190" s="45"/>
      <c r="L3190" s="46"/>
    </row>
    <row r="3191" spans="1:12" x14ac:dyDescent="0.2">
      <c r="A3191" s="39"/>
      <c r="B3191" s="34"/>
      <c r="C3191" s="39" t="s">
        <v>124</v>
      </c>
      <c r="D3191" s="7">
        <v>18</v>
      </c>
      <c r="E3191" s="8">
        <v>9</v>
      </c>
      <c r="F3191" s="17">
        <f t="shared" ref="F3191:F3212" si="792">D3191+E3191</f>
        <v>27</v>
      </c>
      <c r="G3191" s="7">
        <v>35</v>
      </c>
      <c r="H3191" s="8">
        <v>24</v>
      </c>
      <c r="I3191" s="17">
        <f t="shared" ref="I3191:I3212" si="793">G3191+H3191</f>
        <v>59</v>
      </c>
      <c r="J3191" s="7">
        <f t="shared" ref="J3191:J3212" si="794">D3191+G3191</f>
        <v>53</v>
      </c>
      <c r="K3191" s="8">
        <f t="shared" ref="K3191:K3212" si="795">E3191+H3191</f>
        <v>33</v>
      </c>
      <c r="L3191" s="9">
        <f t="shared" ref="L3191:L3212" si="796">J3191+K3191</f>
        <v>86</v>
      </c>
    </row>
    <row r="3192" spans="1:12" x14ac:dyDescent="0.2">
      <c r="A3192" s="39"/>
      <c r="B3192" s="34"/>
      <c r="C3192" s="39" t="s">
        <v>3</v>
      </c>
      <c r="D3192" s="7">
        <v>0</v>
      </c>
      <c r="E3192" s="8">
        <v>0</v>
      </c>
      <c r="F3192" s="17">
        <f t="shared" si="792"/>
        <v>0</v>
      </c>
      <c r="G3192" s="7">
        <v>10</v>
      </c>
      <c r="H3192" s="8">
        <v>1</v>
      </c>
      <c r="I3192" s="17">
        <f t="shared" si="793"/>
        <v>11</v>
      </c>
      <c r="J3192" s="7">
        <f t="shared" si="794"/>
        <v>10</v>
      </c>
      <c r="K3192" s="8">
        <f t="shared" si="795"/>
        <v>1</v>
      </c>
      <c r="L3192" s="9">
        <f t="shared" si="796"/>
        <v>11</v>
      </c>
    </row>
    <row r="3193" spans="1:12" x14ac:dyDescent="0.2">
      <c r="A3193" s="39"/>
      <c r="B3193" s="34"/>
      <c r="C3193" s="39" t="s">
        <v>125</v>
      </c>
      <c r="D3193" s="7">
        <v>0</v>
      </c>
      <c r="E3193" s="8">
        <v>0</v>
      </c>
      <c r="F3193" s="17">
        <f t="shared" si="792"/>
        <v>0</v>
      </c>
      <c r="G3193" s="7">
        <v>2</v>
      </c>
      <c r="H3193" s="8">
        <v>0</v>
      </c>
      <c r="I3193" s="17">
        <f t="shared" si="793"/>
        <v>2</v>
      </c>
      <c r="J3193" s="7">
        <f t="shared" si="794"/>
        <v>2</v>
      </c>
      <c r="K3193" s="8">
        <f t="shared" si="795"/>
        <v>0</v>
      </c>
      <c r="L3193" s="9">
        <f t="shared" si="796"/>
        <v>2</v>
      </c>
    </row>
    <row r="3194" spans="1:12" x14ac:dyDescent="0.2">
      <c r="A3194" s="39"/>
      <c r="B3194" s="34"/>
      <c r="C3194" s="39" t="s">
        <v>126</v>
      </c>
      <c r="D3194" s="7">
        <v>0</v>
      </c>
      <c r="E3194" s="8">
        <v>0</v>
      </c>
      <c r="F3194" s="17">
        <f t="shared" si="792"/>
        <v>0</v>
      </c>
      <c r="G3194" s="7">
        <v>9</v>
      </c>
      <c r="H3194" s="8">
        <v>0</v>
      </c>
      <c r="I3194" s="17">
        <f t="shared" si="793"/>
        <v>9</v>
      </c>
      <c r="J3194" s="7">
        <f t="shared" si="794"/>
        <v>9</v>
      </c>
      <c r="K3194" s="8">
        <f t="shared" si="795"/>
        <v>0</v>
      </c>
      <c r="L3194" s="9">
        <f t="shared" si="796"/>
        <v>9</v>
      </c>
    </row>
    <row r="3195" spans="1:12" x14ac:dyDescent="0.2">
      <c r="A3195" s="39"/>
      <c r="B3195" s="34"/>
      <c r="C3195" s="39" t="s">
        <v>127</v>
      </c>
      <c r="D3195" s="7">
        <v>0</v>
      </c>
      <c r="E3195" s="8">
        <v>0</v>
      </c>
      <c r="F3195" s="17">
        <f t="shared" si="792"/>
        <v>0</v>
      </c>
      <c r="G3195" s="7">
        <v>7</v>
      </c>
      <c r="H3195" s="8">
        <v>0</v>
      </c>
      <c r="I3195" s="17">
        <f t="shared" si="793"/>
        <v>7</v>
      </c>
      <c r="J3195" s="7">
        <f t="shared" si="794"/>
        <v>7</v>
      </c>
      <c r="K3195" s="8">
        <f t="shared" si="795"/>
        <v>0</v>
      </c>
      <c r="L3195" s="9">
        <f t="shared" si="796"/>
        <v>7</v>
      </c>
    </row>
    <row r="3196" spans="1:12" x14ac:dyDescent="0.2">
      <c r="A3196" s="39"/>
      <c r="B3196" s="34"/>
      <c r="C3196" s="39" t="s">
        <v>128</v>
      </c>
      <c r="D3196" s="7">
        <v>0</v>
      </c>
      <c r="E3196" s="8">
        <v>0</v>
      </c>
      <c r="F3196" s="17">
        <f t="shared" si="792"/>
        <v>0</v>
      </c>
      <c r="G3196" s="7">
        <v>11</v>
      </c>
      <c r="H3196" s="8">
        <v>1</v>
      </c>
      <c r="I3196" s="17">
        <f t="shared" si="793"/>
        <v>12</v>
      </c>
      <c r="J3196" s="7">
        <f t="shared" si="794"/>
        <v>11</v>
      </c>
      <c r="K3196" s="8">
        <f t="shared" si="795"/>
        <v>1</v>
      </c>
      <c r="L3196" s="9">
        <f t="shared" si="796"/>
        <v>12</v>
      </c>
    </row>
    <row r="3197" spans="1:12" x14ac:dyDescent="0.2">
      <c r="A3197" s="39"/>
      <c r="B3197" s="34"/>
      <c r="C3197" s="39" t="s">
        <v>931</v>
      </c>
      <c r="D3197" s="7">
        <v>0</v>
      </c>
      <c r="E3197" s="8">
        <v>0</v>
      </c>
      <c r="F3197" s="17">
        <f t="shared" si="792"/>
        <v>0</v>
      </c>
      <c r="G3197" s="7">
        <v>3</v>
      </c>
      <c r="H3197" s="8">
        <v>0</v>
      </c>
      <c r="I3197" s="17">
        <f t="shared" si="793"/>
        <v>3</v>
      </c>
      <c r="J3197" s="7">
        <f t="shared" si="794"/>
        <v>3</v>
      </c>
      <c r="K3197" s="8">
        <f t="shared" si="795"/>
        <v>0</v>
      </c>
      <c r="L3197" s="9">
        <f t="shared" si="796"/>
        <v>3</v>
      </c>
    </row>
    <row r="3198" spans="1:12" x14ac:dyDescent="0.2">
      <c r="A3198" s="39"/>
      <c r="B3198" s="34"/>
      <c r="C3198" s="39" t="s">
        <v>129</v>
      </c>
      <c r="D3198" s="7">
        <v>0</v>
      </c>
      <c r="E3198" s="8">
        <v>0</v>
      </c>
      <c r="F3198" s="17">
        <f t="shared" si="792"/>
        <v>0</v>
      </c>
      <c r="G3198" s="7">
        <v>1</v>
      </c>
      <c r="H3198" s="8">
        <v>0</v>
      </c>
      <c r="I3198" s="17">
        <f t="shared" si="793"/>
        <v>1</v>
      </c>
      <c r="J3198" s="7">
        <f t="shared" si="794"/>
        <v>1</v>
      </c>
      <c r="K3198" s="8">
        <f t="shared" si="795"/>
        <v>0</v>
      </c>
      <c r="L3198" s="9">
        <f t="shared" si="796"/>
        <v>1</v>
      </c>
    </row>
    <row r="3199" spans="1:12" x14ac:dyDescent="0.2">
      <c r="A3199" s="39"/>
      <c r="B3199" s="34"/>
      <c r="C3199" s="39" t="s">
        <v>130</v>
      </c>
      <c r="D3199" s="7">
        <v>3</v>
      </c>
      <c r="E3199" s="8">
        <v>0</v>
      </c>
      <c r="F3199" s="17">
        <f t="shared" si="792"/>
        <v>3</v>
      </c>
      <c r="G3199" s="7">
        <v>0</v>
      </c>
      <c r="H3199" s="8">
        <v>0</v>
      </c>
      <c r="I3199" s="17">
        <f t="shared" si="793"/>
        <v>0</v>
      </c>
      <c r="J3199" s="7">
        <f t="shared" si="794"/>
        <v>3</v>
      </c>
      <c r="K3199" s="8">
        <f t="shared" si="795"/>
        <v>0</v>
      </c>
      <c r="L3199" s="9">
        <f t="shared" si="796"/>
        <v>3</v>
      </c>
    </row>
    <row r="3200" spans="1:12" x14ac:dyDescent="0.2">
      <c r="A3200" s="39"/>
      <c r="B3200" s="34"/>
      <c r="C3200" s="39" t="s">
        <v>131</v>
      </c>
      <c r="D3200" s="7">
        <v>2</v>
      </c>
      <c r="E3200" s="8">
        <v>0</v>
      </c>
      <c r="F3200" s="17">
        <f t="shared" si="792"/>
        <v>2</v>
      </c>
      <c r="G3200" s="7">
        <v>2</v>
      </c>
      <c r="H3200" s="8">
        <v>0</v>
      </c>
      <c r="I3200" s="17">
        <f t="shared" si="793"/>
        <v>2</v>
      </c>
      <c r="J3200" s="7">
        <f t="shared" si="794"/>
        <v>4</v>
      </c>
      <c r="K3200" s="8">
        <f t="shared" si="795"/>
        <v>0</v>
      </c>
      <c r="L3200" s="9">
        <f t="shared" si="796"/>
        <v>4</v>
      </c>
    </row>
    <row r="3201" spans="1:12" x14ac:dyDescent="0.2">
      <c r="A3201" s="39"/>
      <c r="B3201" s="34"/>
      <c r="C3201" s="39" t="s">
        <v>133</v>
      </c>
      <c r="D3201" s="7">
        <v>1</v>
      </c>
      <c r="E3201" s="8">
        <v>0</v>
      </c>
      <c r="F3201" s="17">
        <f t="shared" si="792"/>
        <v>1</v>
      </c>
      <c r="G3201" s="7">
        <v>0</v>
      </c>
      <c r="H3201" s="8">
        <v>0</v>
      </c>
      <c r="I3201" s="17">
        <f t="shared" si="793"/>
        <v>0</v>
      </c>
      <c r="J3201" s="7">
        <f t="shared" si="794"/>
        <v>1</v>
      </c>
      <c r="K3201" s="8">
        <f t="shared" si="795"/>
        <v>0</v>
      </c>
      <c r="L3201" s="9">
        <f t="shared" si="796"/>
        <v>1</v>
      </c>
    </row>
    <row r="3202" spans="1:12" x14ac:dyDescent="0.2">
      <c r="A3202" s="39"/>
      <c r="B3202" s="34"/>
      <c r="C3202" s="39" t="s">
        <v>692</v>
      </c>
      <c r="D3202" s="7">
        <v>0</v>
      </c>
      <c r="E3202" s="8">
        <v>0</v>
      </c>
      <c r="F3202" s="17">
        <f t="shared" si="792"/>
        <v>0</v>
      </c>
      <c r="G3202" s="7">
        <v>1</v>
      </c>
      <c r="H3202" s="8">
        <v>0</v>
      </c>
      <c r="I3202" s="17">
        <f t="shared" si="793"/>
        <v>1</v>
      </c>
      <c r="J3202" s="7">
        <f t="shared" si="794"/>
        <v>1</v>
      </c>
      <c r="K3202" s="8">
        <f t="shared" si="795"/>
        <v>0</v>
      </c>
      <c r="L3202" s="9">
        <f t="shared" si="796"/>
        <v>1</v>
      </c>
    </row>
    <row r="3203" spans="1:12" x14ac:dyDescent="0.2">
      <c r="A3203" s="39"/>
      <c r="B3203" s="34"/>
      <c r="C3203" s="39" t="s">
        <v>134</v>
      </c>
      <c r="D3203" s="7">
        <v>0</v>
      </c>
      <c r="E3203" s="8">
        <v>0</v>
      </c>
      <c r="F3203" s="17">
        <f t="shared" si="792"/>
        <v>0</v>
      </c>
      <c r="G3203" s="7">
        <v>1</v>
      </c>
      <c r="H3203" s="8">
        <v>0</v>
      </c>
      <c r="I3203" s="17">
        <f t="shared" si="793"/>
        <v>1</v>
      </c>
      <c r="J3203" s="7">
        <f t="shared" si="794"/>
        <v>1</v>
      </c>
      <c r="K3203" s="8">
        <f t="shared" si="795"/>
        <v>0</v>
      </c>
      <c r="L3203" s="9">
        <f t="shared" si="796"/>
        <v>1</v>
      </c>
    </row>
    <row r="3204" spans="1:12" x14ac:dyDescent="0.2">
      <c r="A3204" s="39"/>
      <c r="B3204" s="34"/>
      <c r="C3204" s="39" t="s">
        <v>135</v>
      </c>
      <c r="D3204" s="7">
        <v>5</v>
      </c>
      <c r="E3204" s="8">
        <v>2</v>
      </c>
      <c r="F3204" s="17">
        <f t="shared" si="792"/>
        <v>7</v>
      </c>
      <c r="G3204" s="7">
        <v>1</v>
      </c>
      <c r="H3204" s="8">
        <v>0</v>
      </c>
      <c r="I3204" s="17">
        <f t="shared" si="793"/>
        <v>1</v>
      </c>
      <c r="J3204" s="7">
        <f t="shared" si="794"/>
        <v>6</v>
      </c>
      <c r="K3204" s="8">
        <f t="shared" si="795"/>
        <v>2</v>
      </c>
      <c r="L3204" s="9">
        <f t="shared" si="796"/>
        <v>8</v>
      </c>
    </row>
    <row r="3205" spans="1:12" x14ac:dyDescent="0.2">
      <c r="A3205" s="39"/>
      <c r="B3205" s="34"/>
      <c r="C3205" s="39" t="s">
        <v>136</v>
      </c>
      <c r="D3205" s="7">
        <v>7</v>
      </c>
      <c r="E3205" s="8">
        <v>3</v>
      </c>
      <c r="F3205" s="17">
        <f t="shared" si="792"/>
        <v>10</v>
      </c>
      <c r="G3205" s="7">
        <v>2</v>
      </c>
      <c r="H3205" s="8">
        <v>0</v>
      </c>
      <c r="I3205" s="17">
        <f t="shared" si="793"/>
        <v>2</v>
      </c>
      <c r="J3205" s="7">
        <f t="shared" si="794"/>
        <v>9</v>
      </c>
      <c r="K3205" s="8">
        <f t="shared" si="795"/>
        <v>3</v>
      </c>
      <c r="L3205" s="9">
        <f t="shared" si="796"/>
        <v>12</v>
      </c>
    </row>
    <row r="3206" spans="1:12" x14ac:dyDescent="0.2">
      <c r="A3206" s="39"/>
      <c r="B3206" s="34"/>
      <c r="C3206" s="39" t="s">
        <v>137</v>
      </c>
      <c r="D3206" s="7">
        <v>1</v>
      </c>
      <c r="E3206" s="8">
        <v>0</v>
      </c>
      <c r="F3206" s="17">
        <f t="shared" si="792"/>
        <v>1</v>
      </c>
      <c r="G3206" s="7">
        <v>4</v>
      </c>
      <c r="H3206" s="8">
        <v>0</v>
      </c>
      <c r="I3206" s="17">
        <f t="shared" si="793"/>
        <v>4</v>
      </c>
      <c r="J3206" s="7">
        <f t="shared" si="794"/>
        <v>5</v>
      </c>
      <c r="K3206" s="8">
        <f t="shared" si="795"/>
        <v>0</v>
      </c>
      <c r="L3206" s="9">
        <f t="shared" si="796"/>
        <v>5</v>
      </c>
    </row>
    <row r="3207" spans="1:12" x14ac:dyDescent="0.2">
      <c r="A3207" s="39"/>
      <c r="B3207" s="34"/>
      <c r="C3207" s="39" t="s">
        <v>138</v>
      </c>
      <c r="D3207" s="7">
        <v>3</v>
      </c>
      <c r="E3207" s="8">
        <v>0</v>
      </c>
      <c r="F3207" s="17">
        <f t="shared" si="792"/>
        <v>3</v>
      </c>
      <c r="G3207" s="7">
        <v>0</v>
      </c>
      <c r="H3207" s="8">
        <v>0</v>
      </c>
      <c r="I3207" s="17">
        <f t="shared" si="793"/>
        <v>0</v>
      </c>
      <c r="J3207" s="7">
        <f t="shared" si="794"/>
        <v>3</v>
      </c>
      <c r="K3207" s="8">
        <f t="shared" si="795"/>
        <v>0</v>
      </c>
      <c r="L3207" s="9">
        <f t="shared" si="796"/>
        <v>3</v>
      </c>
    </row>
    <row r="3208" spans="1:12" x14ac:dyDescent="0.2">
      <c r="A3208" s="39"/>
      <c r="B3208" s="34"/>
      <c r="C3208" s="39" t="s">
        <v>139</v>
      </c>
      <c r="D3208" s="7">
        <v>3</v>
      </c>
      <c r="E3208" s="8">
        <v>0</v>
      </c>
      <c r="F3208" s="17">
        <f t="shared" si="792"/>
        <v>3</v>
      </c>
      <c r="G3208" s="7">
        <v>11</v>
      </c>
      <c r="H3208" s="8">
        <v>4</v>
      </c>
      <c r="I3208" s="17">
        <f t="shared" si="793"/>
        <v>15</v>
      </c>
      <c r="J3208" s="7">
        <f t="shared" si="794"/>
        <v>14</v>
      </c>
      <c r="K3208" s="8">
        <f t="shared" si="795"/>
        <v>4</v>
      </c>
      <c r="L3208" s="9">
        <f t="shared" si="796"/>
        <v>18</v>
      </c>
    </row>
    <row r="3209" spans="1:12" x14ac:dyDescent="0.2">
      <c r="A3209" s="39"/>
      <c r="B3209" s="34"/>
      <c r="C3209" s="39" t="s">
        <v>141</v>
      </c>
      <c r="D3209" s="7">
        <v>0</v>
      </c>
      <c r="E3209" s="8">
        <v>0</v>
      </c>
      <c r="F3209" s="17">
        <f t="shared" si="792"/>
        <v>0</v>
      </c>
      <c r="G3209" s="7">
        <v>3</v>
      </c>
      <c r="H3209" s="8">
        <v>0</v>
      </c>
      <c r="I3209" s="17">
        <f t="shared" si="793"/>
        <v>3</v>
      </c>
      <c r="J3209" s="7">
        <f t="shared" si="794"/>
        <v>3</v>
      </c>
      <c r="K3209" s="8">
        <f t="shared" si="795"/>
        <v>0</v>
      </c>
      <c r="L3209" s="9">
        <f t="shared" si="796"/>
        <v>3</v>
      </c>
    </row>
    <row r="3210" spans="1:12" x14ac:dyDescent="0.2">
      <c r="A3210" s="39"/>
      <c r="B3210" s="34"/>
      <c r="C3210" s="39" t="s">
        <v>142</v>
      </c>
      <c r="D3210" s="7">
        <v>1</v>
      </c>
      <c r="E3210" s="8">
        <v>0</v>
      </c>
      <c r="F3210" s="17">
        <f t="shared" si="792"/>
        <v>1</v>
      </c>
      <c r="G3210" s="7">
        <v>3</v>
      </c>
      <c r="H3210" s="8">
        <v>0</v>
      </c>
      <c r="I3210" s="17">
        <f t="shared" si="793"/>
        <v>3</v>
      </c>
      <c r="J3210" s="7">
        <f t="shared" si="794"/>
        <v>4</v>
      </c>
      <c r="K3210" s="8">
        <f t="shared" si="795"/>
        <v>0</v>
      </c>
      <c r="L3210" s="9">
        <f t="shared" si="796"/>
        <v>4</v>
      </c>
    </row>
    <row r="3211" spans="1:12" x14ac:dyDescent="0.2">
      <c r="A3211" s="39"/>
      <c r="B3211" s="34"/>
      <c r="C3211" s="39" t="s">
        <v>146</v>
      </c>
      <c r="D3211" s="7">
        <v>1</v>
      </c>
      <c r="E3211" s="8">
        <v>1</v>
      </c>
      <c r="F3211" s="17">
        <f t="shared" si="792"/>
        <v>2</v>
      </c>
      <c r="G3211" s="7">
        <v>0</v>
      </c>
      <c r="H3211" s="8">
        <v>0</v>
      </c>
      <c r="I3211" s="17">
        <f t="shared" si="793"/>
        <v>0</v>
      </c>
      <c r="J3211" s="7">
        <f t="shared" si="794"/>
        <v>1</v>
      </c>
      <c r="K3211" s="8">
        <f t="shared" si="795"/>
        <v>1</v>
      </c>
      <c r="L3211" s="9">
        <f t="shared" si="796"/>
        <v>2</v>
      </c>
    </row>
    <row r="3212" spans="1:12" ht="12" thickBot="1" x14ac:dyDescent="0.25">
      <c r="A3212" s="52"/>
      <c r="B3212" s="68"/>
      <c r="C3212" s="52" t="s">
        <v>147</v>
      </c>
      <c r="D3212" s="24">
        <v>2</v>
      </c>
      <c r="E3212" s="25">
        <v>0</v>
      </c>
      <c r="F3212" s="69">
        <f t="shared" si="792"/>
        <v>2</v>
      </c>
      <c r="G3212" s="24">
        <v>0</v>
      </c>
      <c r="H3212" s="25">
        <v>0</v>
      </c>
      <c r="I3212" s="69">
        <f t="shared" si="793"/>
        <v>0</v>
      </c>
      <c r="J3212" s="24">
        <f t="shared" si="794"/>
        <v>2</v>
      </c>
      <c r="K3212" s="25">
        <f t="shared" si="795"/>
        <v>0</v>
      </c>
      <c r="L3212" s="26">
        <f t="shared" si="796"/>
        <v>2</v>
      </c>
    </row>
    <row r="3218" spans="1:12" ht="12" x14ac:dyDescent="0.2">
      <c r="A3218" s="85" t="s">
        <v>109</v>
      </c>
      <c r="B3218" s="85"/>
      <c r="C3218" s="85"/>
      <c r="D3218" s="85"/>
      <c r="E3218" s="85"/>
      <c r="F3218" s="85"/>
      <c r="G3218" s="85"/>
      <c r="H3218" s="85"/>
      <c r="I3218" s="85"/>
      <c r="J3218" s="85"/>
      <c r="K3218" s="85"/>
      <c r="L3218" s="85"/>
    </row>
    <row r="3219" spans="1:12" x14ac:dyDescent="0.2">
      <c r="A3219" s="86" t="s">
        <v>116</v>
      </c>
      <c r="B3219" s="86"/>
      <c r="C3219" s="86"/>
      <c r="D3219" s="86"/>
      <c r="E3219" s="86"/>
      <c r="F3219" s="86"/>
      <c r="G3219" s="86"/>
      <c r="H3219" s="86"/>
      <c r="I3219" s="86"/>
      <c r="J3219" s="86"/>
      <c r="K3219" s="86"/>
      <c r="L3219" s="86"/>
    </row>
    <row r="3220" spans="1:12" x14ac:dyDescent="0.2">
      <c r="A3220" s="86" t="s">
        <v>1066</v>
      </c>
      <c r="B3220" s="86"/>
      <c r="C3220" s="86"/>
      <c r="D3220" s="86"/>
      <c r="E3220" s="86"/>
      <c r="F3220" s="86"/>
      <c r="G3220" s="86"/>
      <c r="H3220" s="86"/>
      <c r="I3220" s="86"/>
      <c r="J3220" s="86"/>
      <c r="K3220" s="86"/>
      <c r="L3220" s="86"/>
    </row>
    <row r="3221" spans="1:12" ht="12" thickBot="1" x14ac:dyDescent="0.25"/>
    <row r="3222" spans="1:12" x14ac:dyDescent="0.2">
      <c r="A3222" s="113" t="s">
        <v>41</v>
      </c>
      <c r="B3222" s="149"/>
      <c r="C3222" s="151" t="s">
        <v>43</v>
      </c>
      <c r="D3222" s="117" t="s">
        <v>355</v>
      </c>
      <c r="E3222" s="118"/>
      <c r="F3222" s="119"/>
      <c r="G3222" s="117" t="s">
        <v>42</v>
      </c>
      <c r="H3222" s="118"/>
      <c r="I3222" s="119"/>
      <c r="J3222" s="117" t="s">
        <v>2</v>
      </c>
      <c r="K3222" s="118"/>
      <c r="L3222" s="119"/>
    </row>
    <row r="3223" spans="1:12" ht="12" thickBot="1" x14ac:dyDescent="0.25">
      <c r="A3223" s="115"/>
      <c r="B3223" s="150"/>
      <c r="C3223" s="152"/>
      <c r="D3223" s="153"/>
      <c r="E3223" s="154"/>
      <c r="F3223" s="155"/>
      <c r="G3223" s="153"/>
      <c r="H3223" s="154"/>
      <c r="I3223" s="155"/>
      <c r="J3223" s="153"/>
      <c r="K3223" s="154"/>
      <c r="L3223" s="155"/>
    </row>
    <row r="3224" spans="1:12" x14ac:dyDescent="0.2">
      <c r="A3224" s="115"/>
      <c r="B3224" s="150"/>
      <c r="C3224" s="152"/>
      <c r="D3224" s="161" t="s">
        <v>44</v>
      </c>
      <c r="E3224" s="157" t="s">
        <v>45</v>
      </c>
      <c r="F3224" s="159" t="s">
        <v>2</v>
      </c>
      <c r="G3224" s="161" t="s">
        <v>44</v>
      </c>
      <c r="H3224" s="157" t="s">
        <v>45</v>
      </c>
      <c r="I3224" s="159" t="s">
        <v>2</v>
      </c>
      <c r="J3224" s="156" t="s">
        <v>44</v>
      </c>
      <c r="K3224" s="157" t="s">
        <v>45</v>
      </c>
      <c r="L3224" s="159" t="s">
        <v>2</v>
      </c>
    </row>
    <row r="3225" spans="1:12" ht="12" thickBot="1" x14ac:dyDescent="0.25">
      <c r="A3225" s="115"/>
      <c r="B3225" s="150"/>
      <c r="C3225" s="152"/>
      <c r="D3225" s="162"/>
      <c r="E3225" s="158"/>
      <c r="F3225" s="160"/>
      <c r="G3225" s="162"/>
      <c r="H3225" s="158"/>
      <c r="I3225" s="160"/>
      <c r="J3225" s="136"/>
      <c r="K3225" s="158"/>
      <c r="L3225" s="160"/>
    </row>
    <row r="3226" spans="1:12" x14ac:dyDescent="0.2">
      <c r="A3226" s="35"/>
      <c r="B3226" s="36"/>
      <c r="C3226" s="35" t="s">
        <v>148</v>
      </c>
      <c r="D3226" s="3">
        <v>2</v>
      </c>
      <c r="E3226" s="4">
        <v>0</v>
      </c>
      <c r="F3226" s="18">
        <f>D3226+E3226</f>
        <v>2</v>
      </c>
      <c r="G3226" s="3">
        <v>0</v>
      </c>
      <c r="H3226" s="4">
        <v>0</v>
      </c>
      <c r="I3226" s="18">
        <f>G3226+H3226</f>
        <v>0</v>
      </c>
      <c r="J3226" s="3">
        <f t="shared" ref="J3226:K3228" si="797">D3226+G3226</f>
        <v>2</v>
      </c>
      <c r="K3226" s="4">
        <f t="shared" si="797"/>
        <v>0</v>
      </c>
      <c r="L3226" s="5">
        <f>J3226+K3226</f>
        <v>2</v>
      </c>
    </row>
    <row r="3227" spans="1:12" x14ac:dyDescent="0.2">
      <c r="A3227" s="39"/>
      <c r="B3227" s="34"/>
      <c r="C3227" s="39" t="s">
        <v>150</v>
      </c>
      <c r="D3227" s="7">
        <v>2</v>
      </c>
      <c r="E3227" s="8">
        <v>2</v>
      </c>
      <c r="F3227" s="17">
        <f>D3227+E3227</f>
        <v>4</v>
      </c>
      <c r="G3227" s="7">
        <v>2</v>
      </c>
      <c r="H3227" s="8">
        <v>0</v>
      </c>
      <c r="I3227" s="17">
        <f>G3227+H3227</f>
        <v>2</v>
      </c>
      <c r="J3227" s="7">
        <f t="shared" si="797"/>
        <v>4</v>
      </c>
      <c r="K3227" s="8">
        <f t="shared" si="797"/>
        <v>2</v>
      </c>
      <c r="L3227" s="9">
        <f>J3227+K3227</f>
        <v>6</v>
      </c>
    </row>
    <row r="3228" spans="1:12" x14ac:dyDescent="0.2">
      <c r="A3228" s="39"/>
      <c r="B3228" s="34"/>
      <c r="C3228" s="39" t="s">
        <v>934</v>
      </c>
      <c r="D3228" s="7">
        <v>0</v>
      </c>
      <c r="E3228" s="8">
        <v>0</v>
      </c>
      <c r="F3228" s="17">
        <f>D3228+E3228</f>
        <v>0</v>
      </c>
      <c r="G3228" s="7">
        <v>2</v>
      </c>
      <c r="H3228" s="8">
        <v>0</v>
      </c>
      <c r="I3228" s="17">
        <f>G3228+H3228</f>
        <v>2</v>
      </c>
      <c r="J3228" s="7">
        <f t="shared" si="797"/>
        <v>2</v>
      </c>
      <c r="K3228" s="8">
        <f t="shared" si="797"/>
        <v>0</v>
      </c>
      <c r="L3228" s="9">
        <f>J3228+K3228</f>
        <v>2</v>
      </c>
    </row>
    <row r="3229" spans="1:12" x14ac:dyDescent="0.2">
      <c r="A3229" s="39"/>
      <c r="B3229" s="34"/>
      <c r="C3229" s="66" t="s">
        <v>2</v>
      </c>
      <c r="D3229" s="21">
        <f t="shared" ref="D3229:L3229" si="798">SUM(D3190:D3228)</f>
        <v>51</v>
      </c>
      <c r="E3229" s="22">
        <f t="shared" si="798"/>
        <v>17</v>
      </c>
      <c r="F3229" s="67">
        <f t="shared" si="798"/>
        <v>68</v>
      </c>
      <c r="G3229" s="21">
        <f t="shared" si="798"/>
        <v>110</v>
      </c>
      <c r="H3229" s="22">
        <f t="shared" si="798"/>
        <v>30</v>
      </c>
      <c r="I3229" s="67">
        <f t="shared" si="798"/>
        <v>140</v>
      </c>
      <c r="J3229" s="21">
        <f t="shared" si="798"/>
        <v>161</v>
      </c>
      <c r="K3229" s="22">
        <f t="shared" si="798"/>
        <v>47</v>
      </c>
      <c r="L3229" s="23">
        <f t="shared" si="798"/>
        <v>208</v>
      </c>
    </row>
    <row r="3230" spans="1:12" x14ac:dyDescent="0.2">
      <c r="A3230" s="65" t="s">
        <v>275</v>
      </c>
      <c r="B3230" s="42"/>
      <c r="C3230" s="41"/>
      <c r="D3230" s="44"/>
      <c r="E3230" s="45"/>
      <c r="F3230" s="47"/>
      <c r="G3230" s="44"/>
      <c r="H3230" s="45"/>
      <c r="I3230" s="47"/>
      <c r="J3230" s="44"/>
      <c r="K3230" s="45"/>
      <c r="L3230" s="46"/>
    </row>
    <row r="3231" spans="1:12" x14ac:dyDescent="0.2">
      <c r="A3231" s="39"/>
      <c r="B3231" s="34"/>
      <c r="C3231" s="39" t="s">
        <v>124</v>
      </c>
      <c r="D3231" s="7">
        <v>3</v>
      </c>
      <c r="E3231" s="8">
        <v>2</v>
      </c>
      <c r="F3231" s="17">
        <f t="shared" ref="F3231:F3252" si="799">D3231+E3231</f>
        <v>5</v>
      </c>
      <c r="G3231" s="7">
        <v>3</v>
      </c>
      <c r="H3231" s="8">
        <v>1</v>
      </c>
      <c r="I3231" s="17">
        <f t="shared" ref="I3231:I3252" si="800">G3231+H3231</f>
        <v>4</v>
      </c>
      <c r="J3231" s="7">
        <f t="shared" ref="J3231:J3252" si="801">D3231+G3231</f>
        <v>6</v>
      </c>
      <c r="K3231" s="8">
        <f t="shared" ref="K3231:K3252" si="802">E3231+H3231</f>
        <v>3</v>
      </c>
      <c r="L3231" s="9">
        <f t="shared" ref="L3231:L3252" si="803">J3231+K3231</f>
        <v>9</v>
      </c>
    </row>
    <row r="3232" spans="1:12" x14ac:dyDescent="0.2">
      <c r="A3232" s="39"/>
      <c r="B3232" s="34"/>
      <c r="C3232" s="39" t="s">
        <v>3</v>
      </c>
      <c r="D3232" s="7">
        <v>0</v>
      </c>
      <c r="E3232" s="8">
        <v>0</v>
      </c>
      <c r="F3232" s="17">
        <f t="shared" si="799"/>
        <v>0</v>
      </c>
      <c r="G3232" s="7">
        <v>4</v>
      </c>
      <c r="H3232" s="8">
        <v>20</v>
      </c>
      <c r="I3232" s="17">
        <f t="shared" si="800"/>
        <v>24</v>
      </c>
      <c r="J3232" s="7">
        <f t="shared" si="801"/>
        <v>4</v>
      </c>
      <c r="K3232" s="8">
        <f t="shared" si="802"/>
        <v>20</v>
      </c>
      <c r="L3232" s="9">
        <f t="shared" si="803"/>
        <v>24</v>
      </c>
    </row>
    <row r="3233" spans="1:12" x14ac:dyDescent="0.2">
      <c r="A3233" s="39"/>
      <c r="B3233" s="34"/>
      <c r="C3233" s="39" t="s">
        <v>125</v>
      </c>
      <c r="D3233" s="7">
        <v>0</v>
      </c>
      <c r="E3233" s="8">
        <v>0</v>
      </c>
      <c r="F3233" s="17">
        <f t="shared" si="799"/>
        <v>0</v>
      </c>
      <c r="G3233" s="7">
        <v>2</v>
      </c>
      <c r="H3233" s="8">
        <v>6</v>
      </c>
      <c r="I3233" s="17">
        <f t="shared" si="800"/>
        <v>8</v>
      </c>
      <c r="J3233" s="7">
        <f t="shared" si="801"/>
        <v>2</v>
      </c>
      <c r="K3233" s="8">
        <f t="shared" si="802"/>
        <v>6</v>
      </c>
      <c r="L3233" s="9">
        <f t="shared" si="803"/>
        <v>8</v>
      </c>
    </row>
    <row r="3234" spans="1:12" x14ac:dyDescent="0.2">
      <c r="A3234" s="39"/>
      <c r="B3234" s="34"/>
      <c r="C3234" s="39" t="s">
        <v>126</v>
      </c>
      <c r="D3234" s="7">
        <v>0</v>
      </c>
      <c r="E3234" s="8">
        <v>0</v>
      </c>
      <c r="F3234" s="17">
        <f t="shared" si="799"/>
        <v>0</v>
      </c>
      <c r="G3234" s="7">
        <v>1</v>
      </c>
      <c r="H3234" s="8">
        <v>0</v>
      </c>
      <c r="I3234" s="17">
        <f t="shared" si="800"/>
        <v>1</v>
      </c>
      <c r="J3234" s="7">
        <f t="shared" si="801"/>
        <v>1</v>
      </c>
      <c r="K3234" s="8">
        <f t="shared" si="802"/>
        <v>0</v>
      </c>
      <c r="L3234" s="9">
        <f t="shared" si="803"/>
        <v>1</v>
      </c>
    </row>
    <row r="3235" spans="1:12" x14ac:dyDescent="0.2">
      <c r="A3235" s="39"/>
      <c r="B3235" s="34"/>
      <c r="C3235" s="39" t="s">
        <v>127</v>
      </c>
      <c r="D3235" s="7">
        <v>1</v>
      </c>
      <c r="E3235" s="8">
        <v>0</v>
      </c>
      <c r="F3235" s="17">
        <f t="shared" si="799"/>
        <v>1</v>
      </c>
      <c r="G3235" s="7">
        <v>0</v>
      </c>
      <c r="H3235" s="8">
        <v>0</v>
      </c>
      <c r="I3235" s="17">
        <f t="shared" si="800"/>
        <v>0</v>
      </c>
      <c r="J3235" s="7">
        <f t="shared" si="801"/>
        <v>1</v>
      </c>
      <c r="K3235" s="8">
        <f t="shared" si="802"/>
        <v>0</v>
      </c>
      <c r="L3235" s="9">
        <f t="shared" si="803"/>
        <v>1</v>
      </c>
    </row>
    <row r="3236" spans="1:12" x14ac:dyDescent="0.2">
      <c r="A3236" s="39"/>
      <c r="B3236" s="34"/>
      <c r="C3236" s="39" t="s">
        <v>128</v>
      </c>
      <c r="D3236" s="7">
        <v>0</v>
      </c>
      <c r="E3236" s="8">
        <v>0</v>
      </c>
      <c r="F3236" s="17">
        <f t="shared" si="799"/>
        <v>0</v>
      </c>
      <c r="G3236" s="7">
        <v>5</v>
      </c>
      <c r="H3236" s="8">
        <v>16</v>
      </c>
      <c r="I3236" s="17">
        <f t="shared" si="800"/>
        <v>21</v>
      </c>
      <c r="J3236" s="7">
        <f t="shared" si="801"/>
        <v>5</v>
      </c>
      <c r="K3236" s="8">
        <f t="shared" si="802"/>
        <v>16</v>
      </c>
      <c r="L3236" s="9">
        <f t="shared" si="803"/>
        <v>21</v>
      </c>
    </row>
    <row r="3237" spans="1:12" x14ac:dyDescent="0.2">
      <c r="A3237" s="39"/>
      <c r="B3237" s="34"/>
      <c r="C3237" s="39" t="s">
        <v>692</v>
      </c>
      <c r="D3237" s="7">
        <v>0</v>
      </c>
      <c r="E3237" s="8">
        <v>0</v>
      </c>
      <c r="F3237" s="17">
        <f t="shared" si="799"/>
        <v>0</v>
      </c>
      <c r="G3237" s="7">
        <v>1</v>
      </c>
      <c r="H3237" s="8">
        <v>0</v>
      </c>
      <c r="I3237" s="17">
        <f t="shared" si="800"/>
        <v>1</v>
      </c>
      <c r="J3237" s="7">
        <f t="shared" si="801"/>
        <v>1</v>
      </c>
      <c r="K3237" s="8">
        <f t="shared" si="802"/>
        <v>0</v>
      </c>
      <c r="L3237" s="9">
        <f t="shared" si="803"/>
        <v>1</v>
      </c>
    </row>
    <row r="3238" spans="1:12" x14ac:dyDescent="0.2">
      <c r="A3238" s="39"/>
      <c r="B3238" s="34"/>
      <c r="C3238" s="39" t="s">
        <v>135</v>
      </c>
      <c r="D3238" s="7">
        <v>0</v>
      </c>
      <c r="E3238" s="8">
        <v>0</v>
      </c>
      <c r="F3238" s="17">
        <f t="shared" si="799"/>
        <v>0</v>
      </c>
      <c r="G3238" s="7">
        <v>0</v>
      </c>
      <c r="H3238" s="8">
        <v>3</v>
      </c>
      <c r="I3238" s="17">
        <f t="shared" si="800"/>
        <v>3</v>
      </c>
      <c r="J3238" s="7">
        <f t="shared" si="801"/>
        <v>0</v>
      </c>
      <c r="K3238" s="8">
        <f t="shared" si="802"/>
        <v>3</v>
      </c>
      <c r="L3238" s="9">
        <f t="shared" si="803"/>
        <v>3</v>
      </c>
    </row>
    <row r="3239" spans="1:12" x14ac:dyDescent="0.2">
      <c r="A3239" s="39"/>
      <c r="B3239" s="34"/>
      <c r="C3239" s="39" t="s">
        <v>136</v>
      </c>
      <c r="D3239" s="7">
        <v>3</v>
      </c>
      <c r="E3239" s="8">
        <v>3</v>
      </c>
      <c r="F3239" s="17">
        <f t="shared" si="799"/>
        <v>6</v>
      </c>
      <c r="G3239" s="7">
        <v>1</v>
      </c>
      <c r="H3239" s="8">
        <v>0</v>
      </c>
      <c r="I3239" s="17">
        <f t="shared" si="800"/>
        <v>1</v>
      </c>
      <c r="J3239" s="7">
        <f t="shared" si="801"/>
        <v>4</v>
      </c>
      <c r="K3239" s="8">
        <f t="shared" si="802"/>
        <v>3</v>
      </c>
      <c r="L3239" s="9">
        <f t="shared" si="803"/>
        <v>7</v>
      </c>
    </row>
    <row r="3240" spans="1:12" x14ac:dyDescent="0.2">
      <c r="A3240" s="39"/>
      <c r="B3240" s="34"/>
      <c r="C3240" s="39" t="s">
        <v>137</v>
      </c>
      <c r="D3240" s="7">
        <v>2</v>
      </c>
      <c r="E3240" s="8">
        <v>0</v>
      </c>
      <c r="F3240" s="17">
        <f t="shared" si="799"/>
        <v>2</v>
      </c>
      <c r="G3240" s="7">
        <v>1</v>
      </c>
      <c r="H3240" s="8">
        <v>10</v>
      </c>
      <c r="I3240" s="17">
        <f t="shared" si="800"/>
        <v>11</v>
      </c>
      <c r="J3240" s="7">
        <f t="shared" si="801"/>
        <v>3</v>
      </c>
      <c r="K3240" s="8">
        <f t="shared" si="802"/>
        <v>10</v>
      </c>
      <c r="L3240" s="9">
        <f t="shared" si="803"/>
        <v>13</v>
      </c>
    </row>
    <row r="3241" spans="1:12" x14ac:dyDescent="0.2">
      <c r="A3241" s="39"/>
      <c r="B3241" s="34"/>
      <c r="C3241" s="39" t="s">
        <v>138</v>
      </c>
      <c r="D3241" s="7">
        <v>2</v>
      </c>
      <c r="E3241" s="8">
        <v>0</v>
      </c>
      <c r="F3241" s="17">
        <f t="shared" si="799"/>
        <v>2</v>
      </c>
      <c r="G3241" s="7">
        <v>0</v>
      </c>
      <c r="H3241" s="8">
        <v>0</v>
      </c>
      <c r="I3241" s="17">
        <f t="shared" si="800"/>
        <v>0</v>
      </c>
      <c r="J3241" s="7">
        <f t="shared" si="801"/>
        <v>2</v>
      </c>
      <c r="K3241" s="8">
        <f t="shared" si="802"/>
        <v>0</v>
      </c>
      <c r="L3241" s="9">
        <f t="shared" si="803"/>
        <v>2</v>
      </c>
    </row>
    <row r="3242" spans="1:12" x14ac:dyDescent="0.2">
      <c r="A3242" s="39"/>
      <c r="B3242" s="34"/>
      <c r="C3242" s="39" t="s">
        <v>139</v>
      </c>
      <c r="D3242" s="7">
        <v>1</v>
      </c>
      <c r="E3242" s="8">
        <v>0</v>
      </c>
      <c r="F3242" s="17">
        <f t="shared" si="799"/>
        <v>1</v>
      </c>
      <c r="G3242" s="7">
        <v>0</v>
      </c>
      <c r="H3242" s="8">
        <v>0</v>
      </c>
      <c r="I3242" s="17">
        <f t="shared" si="800"/>
        <v>0</v>
      </c>
      <c r="J3242" s="7">
        <f t="shared" si="801"/>
        <v>1</v>
      </c>
      <c r="K3242" s="8">
        <f t="shared" si="802"/>
        <v>0</v>
      </c>
      <c r="L3242" s="9">
        <f t="shared" si="803"/>
        <v>1</v>
      </c>
    </row>
    <row r="3243" spans="1:12" x14ac:dyDescent="0.2">
      <c r="A3243" s="39"/>
      <c r="B3243" s="34"/>
      <c r="C3243" s="39" t="s">
        <v>140</v>
      </c>
      <c r="D3243" s="7">
        <v>5</v>
      </c>
      <c r="E3243" s="8">
        <v>4</v>
      </c>
      <c r="F3243" s="17">
        <f t="shared" si="799"/>
        <v>9</v>
      </c>
      <c r="G3243" s="7">
        <v>2</v>
      </c>
      <c r="H3243" s="8">
        <v>0</v>
      </c>
      <c r="I3243" s="17">
        <f t="shared" si="800"/>
        <v>2</v>
      </c>
      <c r="J3243" s="7">
        <f t="shared" si="801"/>
        <v>7</v>
      </c>
      <c r="K3243" s="8">
        <f t="shared" si="802"/>
        <v>4</v>
      </c>
      <c r="L3243" s="9">
        <f t="shared" si="803"/>
        <v>11</v>
      </c>
    </row>
    <row r="3244" spans="1:12" x14ac:dyDescent="0.2">
      <c r="A3244" s="39"/>
      <c r="B3244" s="34"/>
      <c r="C3244" s="39" t="s">
        <v>141</v>
      </c>
      <c r="D3244" s="7">
        <v>0</v>
      </c>
      <c r="E3244" s="8">
        <v>0</v>
      </c>
      <c r="F3244" s="17">
        <f t="shared" si="799"/>
        <v>0</v>
      </c>
      <c r="G3244" s="7">
        <v>1</v>
      </c>
      <c r="H3244" s="8">
        <v>0</v>
      </c>
      <c r="I3244" s="17">
        <f t="shared" si="800"/>
        <v>1</v>
      </c>
      <c r="J3244" s="7">
        <f t="shared" si="801"/>
        <v>1</v>
      </c>
      <c r="K3244" s="8">
        <f t="shared" si="802"/>
        <v>0</v>
      </c>
      <c r="L3244" s="9">
        <f t="shared" si="803"/>
        <v>1</v>
      </c>
    </row>
    <row r="3245" spans="1:12" x14ac:dyDescent="0.2">
      <c r="A3245" s="39"/>
      <c r="B3245" s="34"/>
      <c r="C3245" s="39" t="s">
        <v>142</v>
      </c>
      <c r="D3245" s="7">
        <v>0</v>
      </c>
      <c r="E3245" s="8">
        <v>0</v>
      </c>
      <c r="F3245" s="17">
        <f t="shared" si="799"/>
        <v>0</v>
      </c>
      <c r="G3245" s="7">
        <v>0</v>
      </c>
      <c r="H3245" s="8">
        <v>1</v>
      </c>
      <c r="I3245" s="17">
        <f t="shared" si="800"/>
        <v>1</v>
      </c>
      <c r="J3245" s="7">
        <f t="shared" si="801"/>
        <v>0</v>
      </c>
      <c r="K3245" s="8">
        <f t="shared" si="802"/>
        <v>1</v>
      </c>
      <c r="L3245" s="9">
        <f t="shared" si="803"/>
        <v>1</v>
      </c>
    </row>
    <row r="3246" spans="1:12" x14ac:dyDescent="0.2">
      <c r="A3246" s="39"/>
      <c r="B3246" s="34"/>
      <c r="C3246" s="39" t="s">
        <v>144</v>
      </c>
      <c r="D3246" s="7">
        <v>2</v>
      </c>
      <c r="E3246" s="8">
        <v>0</v>
      </c>
      <c r="F3246" s="17">
        <f t="shared" si="799"/>
        <v>2</v>
      </c>
      <c r="G3246" s="7">
        <v>0</v>
      </c>
      <c r="H3246" s="8">
        <v>0</v>
      </c>
      <c r="I3246" s="17">
        <f t="shared" si="800"/>
        <v>0</v>
      </c>
      <c r="J3246" s="7">
        <f t="shared" si="801"/>
        <v>2</v>
      </c>
      <c r="K3246" s="8">
        <f t="shared" si="802"/>
        <v>0</v>
      </c>
      <c r="L3246" s="9">
        <f t="shared" si="803"/>
        <v>2</v>
      </c>
    </row>
    <row r="3247" spans="1:12" x14ac:dyDescent="0.2">
      <c r="A3247" s="39"/>
      <c r="B3247" s="34"/>
      <c r="C3247" s="39" t="s">
        <v>146</v>
      </c>
      <c r="D3247" s="7">
        <v>1</v>
      </c>
      <c r="E3247" s="8">
        <v>0</v>
      </c>
      <c r="F3247" s="17">
        <f t="shared" si="799"/>
        <v>1</v>
      </c>
      <c r="G3247" s="7">
        <v>0</v>
      </c>
      <c r="H3247" s="8">
        <v>0</v>
      </c>
      <c r="I3247" s="17">
        <f t="shared" si="800"/>
        <v>0</v>
      </c>
      <c r="J3247" s="7">
        <f t="shared" si="801"/>
        <v>1</v>
      </c>
      <c r="K3247" s="8">
        <f t="shared" si="802"/>
        <v>0</v>
      </c>
      <c r="L3247" s="9">
        <f t="shared" si="803"/>
        <v>1</v>
      </c>
    </row>
    <row r="3248" spans="1:12" x14ac:dyDescent="0.2">
      <c r="A3248" s="39"/>
      <c r="B3248" s="34"/>
      <c r="C3248" s="39" t="s">
        <v>147</v>
      </c>
      <c r="D3248" s="7">
        <v>1</v>
      </c>
      <c r="E3248" s="8">
        <v>0</v>
      </c>
      <c r="F3248" s="17">
        <f t="shared" si="799"/>
        <v>1</v>
      </c>
      <c r="G3248" s="7">
        <v>0</v>
      </c>
      <c r="H3248" s="8">
        <v>0</v>
      </c>
      <c r="I3248" s="17">
        <f t="shared" si="800"/>
        <v>0</v>
      </c>
      <c r="J3248" s="7">
        <f t="shared" si="801"/>
        <v>1</v>
      </c>
      <c r="K3248" s="8">
        <f t="shared" si="802"/>
        <v>0</v>
      </c>
      <c r="L3248" s="9">
        <f t="shared" si="803"/>
        <v>1</v>
      </c>
    </row>
    <row r="3249" spans="1:12" x14ac:dyDescent="0.2">
      <c r="A3249" s="39"/>
      <c r="B3249" s="34"/>
      <c r="C3249" s="39" t="s">
        <v>148</v>
      </c>
      <c r="D3249" s="7">
        <v>1</v>
      </c>
      <c r="E3249" s="8">
        <v>0</v>
      </c>
      <c r="F3249" s="17">
        <f t="shared" si="799"/>
        <v>1</v>
      </c>
      <c r="G3249" s="7">
        <v>0</v>
      </c>
      <c r="H3249" s="8">
        <v>0</v>
      </c>
      <c r="I3249" s="17">
        <f t="shared" si="800"/>
        <v>0</v>
      </c>
      <c r="J3249" s="7">
        <f t="shared" si="801"/>
        <v>1</v>
      </c>
      <c r="K3249" s="8">
        <f t="shared" si="802"/>
        <v>0</v>
      </c>
      <c r="L3249" s="9">
        <f t="shared" si="803"/>
        <v>1</v>
      </c>
    </row>
    <row r="3250" spans="1:12" x14ac:dyDescent="0.2">
      <c r="A3250" s="39"/>
      <c r="B3250" s="34"/>
      <c r="C3250" s="39" t="s">
        <v>150</v>
      </c>
      <c r="D3250" s="7">
        <v>1</v>
      </c>
      <c r="E3250" s="8">
        <v>0</v>
      </c>
      <c r="F3250" s="17">
        <f t="shared" si="799"/>
        <v>1</v>
      </c>
      <c r="G3250" s="7">
        <v>0</v>
      </c>
      <c r="H3250" s="8">
        <v>0</v>
      </c>
      <c r="I3250" s="17">
        <f t="shared" si="800"/>
        <v>0</v>
      </c>
      <c r="J3250" s="7">
        <f t="shared" si="801"/>
        <v>1</v>
      </c>
      <c r="K3250" s="8">
        <f t="shared" si="802"/>
        <v>0</v>
      </c>
      <c r="L3250" s="9">
        <f t="shared" si="803"/>
        <v>1</v>
      </c>
    </row>
    <row r="3251" spans="1:12" x14ac:dyDescent="0.2">
      <c r="A3251" s="39"/>
      <c r="B3251" s="34"/>
      <c r="C3251" s="39" t="s">
        <v>933</v>
      </c>
      <c r="D3251" s="7">
        <v>0</v>
      </c>
      <c r="E3251" s="8">
        <v>1</v>
      </c>
      <c r="F3251" s="17">
        <f t="shared" si="799"/>
        <v>1</v>
      </c>
      <c r="G3251" s="7">
        <v>0</v>
      </c>
      <c r="H3251" s="8">
        <v>0</v>
      </c>
      <c r="I3251" s="17">
        <f t="shared" si="800"/>
        <v>0</v>
      </c>
      <c r="J3251" s="7">
        <f t="shared" si="801"/>
        <v>0</v>
      </c>
      <c r="K3251" s="8">
        <f t="shared" si="802"/>
        <v>1</v>
      </c>
      <c r="L3251" s="9">
        <f t="shared" si="803"/>
        <v>1</v>
      </c>
    </row>
    <row r="3252" spans="1:12" x14ac:dyDescent="0.2">
      <c r="A3252" s="39"/>
      <c r="B3252" s="34"/>
      <c r="C3252" s="39" t="s">
        <v>936</v>
      </c>
      <c r="D3252" s="7">
        <v>0</v>
      </c>
      <c r="E3252" s="8">
        <v>0</v>
      </c>
      <c r="F3252" s="17">
        <f t="shared" si="799"/>
        <v>0</v>
      </c>
      <c r="G3252" s="7">
        <v>1</v>
      </c>
      <c r="H3252" s="8">
        <v>0</v>
      </c>
      <c r="I3252" s="17">
        <f t="shared" si="800"/>
        <v>1</v>
      </c>
      <c r="J3252" s="7">
        <f t="shared" si="801"/>
        <v>1</v>
      </c>
      <c r="K3252" s="8">
        <f t="shared" si="802"/>
        <v>0</v>
      </c>
      <c r="L3252" s="9">
        <f t="shared" si="803"/>
        <v>1</v>
      </c>
    </row>
    <row r="3253" spans="1:12" x14ac:dyDescent="0.2">
      <c r="A3253" s="39"/>
      <c r="B3253" s="34"/>
      <c r="C3253" s="66" t="s">
        <v>2</v>
      </c>
      <c r="D3253" s="21">
        <f t="shared" ref="D3253:L3253" si="804">SUM(D3230:D3252)</f>
        <v>23</v>
      </c>
      <c r="E3253" s="22">
        <f t="shared" si="804"/>
        <v>10</v>
      </c>
      <c r="F3253" s="67">
        <f t="shared" si="804"/>
        <v>33</v>
      </c>
      <c r="G3253" s="21">
        <f t="shared" si="804"/>
        <v>22</v>
      </c>
      <c r="H3253" s="22">
        <f t="shared" si="804"/>
        <v>57</v>
      </c>
      <c r="I3253" s="67">
        <f t="shared" si="804"/>
        <v>79</v>
      </c>
      <c r="J3253" s="21">
        <f t="shared" si="804"/>
        <v>45</v>
      </c>
      <c r="K3253" s="22">
        <f t="shared" si="804"/>
        <v>67</v>
      </c>
      <c r="L3253" s="23">
        <f t="shared" si="804"/>
        <v>112</v>
      </c>
    </row>
    <row r="3254" spans="1:12" x14ac:dyDescent="0.2">
      <c r="A3254" s="65" t="s">
        <v>276</v>
      </c>
      <c r="B3254" s="42"/>
      <c r="C3254" s="41"/>
      <c r="D3254" s="44"/>
      <c r="E3254" s="45"/>
      <c r="F3254" s="47"/>
      <c r="G3254" s="44"/>
      <c r="H3254" s="45"/>
      <c r="I3254" s="47"/>
      <c r="J3254" s="44"/>
      <c r="K3254" s="45"/>
      <c r="L3254" s="46"/>
    </row>
    <row r="3255" spans="1:12" x14ac:dyDescent="0.2">
      <c r="A3255" s="39"/>
      <c r="B3255" s="34"/>
      <c r="C3255" s="39" t="s">
        <v>124</v>
      </c>
      <c r="D3255" s="7">
        <v>8</v>
      </c>
      <c r="E3255" s="8">
        <v>7</v>
      </c>
      <c r="F3255" s="17">
        <f t="shared" ref="F3255:F3260" si="805">D3255+E3255</f>
        <v>15</v>
      </c>
      <c r="G3255" s="7">
        <v>28</v>
      </c>
      <c r="H3255" s="8">
        <v>25</v>
      </c>
      <c r="I3255" s="17">
        <f t="shared" ref="I3255:I3260" si="806">G3255+H3255</f>
        <v>53</v>
      </c>
      <c r="J3255" s="7">
        <f t="shared" ref="J3255:K3260" si="807">D3255+G3255</f>
        <v>36</v>
      </c>
      <c r="K3255" s="8">
        <f t="shared" si="807"/>
        <v>32</v>
      </c>
      <c r="L3255" s="9">
        <f t="shared" ref="L3255:L3260" si="808">J3255+K3255</f>
        <v>68</v>
      </c>
    </row>
    <row r="3256" spans="1:12" x14ac:dyDescent="0.2">
      <c r="A3256" s="39"/>
      <c r="B3256" s="34"/>
      <c r="C3256" s="39" t="s">
        <v>3</v>
      </c>
      <c r="D3256" s="7">
        <v>0</v>
      </c>
      <c r="E3256" s="8">
        <v>0</v>
      </c>
      <c r="F3256" s="17">
        <f t="shared" si="805"/>
        <v>0</v>
      </c>
      <c r="G3256" s="7">
        <v>15</v>
      </c>
      <c r="H3256" s="8">
        <v>24</v>
      </c>
      <c r="I3256" s="17">
        <f t="shared" si="806"/>
        <v>39</v>
      </c>
      <c r="J3256" s="7">
        <f t="shared" si="807"/>
        <v>15</v>
      </c>
      <c r="K3256" s="8">
        <f t="shared" si="807"/>
        <v>24</v>
      </c>
      <c r="L3256" s="9">
        <f t="shared" si="808"/>
        <v>39</v>
      </c>
    </row>
    <row r="3257" spans="1:12" x14ac:dyDescent="0.2">
      <c r="A3257" s="39"/>
      <c r="B3257" s="34"/>
      <c r="C3257" s="39" t="s">
        <v>125</v>
      </c>
      <c r="D3257" s="7">
        <v>0</v>
      </c>
      <c r="E3257" s="8">
        <v>0</v>
      </c>
      <c r="F3257" s="17">
        <f t="shared" si="805"/>
        <v>0</v>
      </c>
      <c r="G3257" s="7">
        <v>2</v>
      </c>
      <c r="H3257" s="8">
        <v>12</v>
      </c>
      <c r="I3257" s="17">
        <f t="shared" si="806"/>
        <v>14</v>
      </c>
      <c r="J3257" s="7">
        <f t="shared" si="807"/>
        <v>2</v>
      </c>
      <c r="K3257" s="8">
        <f t="shared" si="807"/>
        <v>12</v>
      </c>
      <c r="L3257" s="9">
        <f t="shared" si="808"/>
        <v>14</v>
      </c>
    </row>
    <row r="3258" spans="1:12" x14ac:dyDescent="0.2">
      <c r="A3258" s="39"/>
      <c r="B3258" s="34"/>
      <c r="C3258" s="39" t="s">
        <v>126</v>
      </c>
      <c r="D3258" s="7">
        <v>0</v>
      </c>
      <c r="E3258" s="8">
        <v>0</v>
      </c>
      <c r="F3258" s="17">
        <f t="shared" si="805"/>
        <v>0</v>
      </c>
      <c r="G3258" s="7">
        <v>1</v>
      </c>
      <c r="H3258" s="8">
        <v>2</v>
      </c>
      <c r="I3258" s="17">
        <f t="shared" si="806"/>
        <v>3</v>
      </c>
      <c r="J3258" s="7">
        <f t="shared" si="807"/>
        <v>1</v>
      </c>
      <c r="K3258" s="8">
        <f t="shared" si="807"/>
        <v>2</v>
      </c>
      <c r="L3258" s="9">
        <f t="shared" si="808"/>
        <v>3</v>
      </c>
    </row>
    <row r="3259" spans="1:12" x14ac:dyDescent="0.2">
      <c r="A3259" s="39"/>
      <c r="B3259" s="34"/>
      <c r="C3259" s="39" t="s">
        <v>127</v>
      </c>
      <c r="D3259" s="7">
        <v>0</v>
      </c>
      <c r="E3259" s="8">
        <v>0</v>
      </c>
      <c r="F3259" s="17">
        <f t="shared" si="805"/>
        <v>0</v>
      </c>
      <c r="G3259" s="7">
        <v>4</v>
      </c>
      <c r="H3259" s="8">
        <v>63</v>
      </c>
      <c r="I3259" s="17">
        <f t="shared" si="806"/>
        <v>67</v>
      </c>
      <c r="J3259" s="7">
        <f t="shared" si="807"/>
        <v>4</v>
      </c>
      <c r="K3259" s="8">
        <f t="shared" si="807"/>
        <v>63</v>
      </c>
      <c r="L3259" s="9">
        <f t="shared" si="808"/>
        <v>67</v>
      </c>
    </row>
    <row r="3260" spans="1:12" ht="12" thickBot="1" x14ac:dyDescent="0.25">
      <c r="A3260" s="52"/>
      <c r="B3260" s="68"/>
      <c r="C3260" s="52" t="s">
        <v>128</v>
      </c>
      <c r="D3260" s="24">
        <v>0</v>
      </c>
      <c r="E3260" s="25">
        <v>0</v>
      </c>
      <c r="F3260" s="69">
        <f t="shared" si="805"/>
        <v>0</v>
      </c>
      <c r="G3260" s="24">
        <v>11</v>
      </c>
      <c r="H3260" s="25">
        <v>60</v>
      </c>
      <c r="I3260" s="69">
        <f t="shared" si="806"/>
        <v>71</v>
      </c>
      <c r="J3260" s="24">
        <f t="shared" si="807"/>
        <v>11</v>
      </c>
      <c r="K3260" s="25">
        <f t="shared" si="807"/>
        <v>60</v>
      </c>
      <c r="L3260" s="26">
        <f t="shared" si="808"/>
        <v>71</v>
      </c>
    </row>
    <row r="3266" spans="1:12" ht="12" x14ac:dyDescent="0.2">
      <c r="A3266" s="85" t="s">
        <v>109</v>
      </c>
      <c r="B3266" s="85"/>
      <c r="C3266" s="85"/>
      <c r="D3266" s="85"/>
      <c r="E3266" s="85"/>
      <c r="F3266" s="85"/>
      <c r="G3266" s="85"/>
      <c r="H3266" s="85"/>
      <c r="I3266" s="85"/>
      <c r="J3266" s="85"/>
      <c r="K3266" s="85"/>
      <c r="L3266" s="85"/>
    </row>
    <row r="3267" spans="1:12" x14ac:dyDescent="0.2">
      <c r="A3267" s="86" t="s">
        <v>116</v>
      </c>
      <c r="B3267" s="86"/>
      <c r="C3267" s="86"/>
      <c r="D3267" s="86"/>
      <c r="E3267" s="86"/>
      <c r="F3267" s="86"/>
      <c r="G3267" s="86"/>
      <c r="H3267" s="86"/>
      <c r="I3267" s="86"/>
      <c r="J3267" s="86"/>
      <c r="K3267" s="86"/>
      <c r="L3267" s="86"/>
    </row>
    <row r="3268" spans="1:12" x14ac:dyDescent="0.2">
      <c r="A3268" s="86" t="s">
        <v>1066</v>
      </c>
      <c r="B3268" s="86"/>
      <c r="C3268" s="86"/>
      <c r="D3268" s="86"/>
      <c r="E3268" s="86"/>
      <c r="F3268" s="86"/>
      <c r="G3268" s="86"/>
      <c r="H3268" s="86"/>
      <c r="I3268" s="86"/>
      <c r="J3268" s="86"/>
      <c r="K3268" s="86"/>
      <c r="L3268" s="86"/>
    </row>
    <row r="3269" spans="1:12" ht="12" thickBot="1" x14ac:dyDescent="0.25"/>
    <row r="3270" spans="1:12" x14ac:dyDescent="0.2">
      <c r="A3270" s="113" t="s">
        <v>41</v>
      </c>
      <c r="B3270" s="149"/>
      <c r="C3270" s="151" t="s">
        <v>43</v>
      </c>
      <c r="D3270" s="117" t="s">
        <v>355</v>
      </c>
      <c r="E3270" s="118"/>
      <c r="F3270" s="119"/>
      <c r="G3270" s="117" t="s">
        <v>42</v>
      </c>
      <c r="H3270" s="118"/>
      <c r="I3270" s="119"/>
      <c r="J3270" s="117" t="s">
        <v>2</v>
      </c>
      <c r="K3270" s="118"/>
      <c r="L3270" s="119"/>
    </row>
    <row r="3271" spans="1:12" ht="12" thickBot="1" x14ac:dyDescent="0.25">
      <c r="A3271" s="115"/>
      <c r="B3271" s="150"/>
      <c r="C3271" s="152"/>
      <c r="D3271" s="153"/>
      <c r="E3271" s="154"/>
      <c r="F3271" s="155"/>
      <c r="G3271" s="153"/>
      <c r="H3271" s="154"/>
      <c r="I3271" s="155"/>
      <c r="J3271" s="153"/>
      <c r="K3271" s="154"/>
      <c r="L3271" s="155"/>
    </row>
    <row r="3272" spans="1:12" x14ac:dyDescent="0.2">
      <c r="A3272" s="115"/>
      <c r="B3272" s="150"/>
      <c r="C3272" s="152"/>
      <c r="D3272" s="161" t="s">
        <v>44</v>
      </c>
      <c r="E3272" s="157" t="s">
        <v>45</v>
      </c>
      <c r="F3272" s="159" t="s">
        <v>2</v>
      </c>
      <c r="G3272" s="161" t="s">
        <v>44</v>
      </c>
      <c r="H3272" s="157" t="s">
        <v>45</v>
      </c>
      <c r="I3272" s="159" t="s">
        <v>2</v>
      </c>
      <c r="J3272" s="156" t="s">
        <v>44</v>
      </c>
      <c r="K3272" s="157" t="s">
        <v>45</v>
      </c>
      <c r="L3272" s="159" t="s">
        <v>2</v>
      </c>
    </row>
    <row r="3273" spans="1:12" ht="12" thickBot="1" x14ac:dyDescent="0.25">
      <c r="A3273" s="115"/>
      <c r="B3273" s="150"/>
      <c r="C3273" s="152"/>
      <c r="D3273" s="162"/>
      <c r="E3273" s="158"/>
      <c r="F3273" s="160"/>
      <c r="G3273" s="162"/>
      <c r="H3273" s="158"/>
      <c r="I3273" s="160"/>
      <c r="J3273" s="136"/>
      <c r="K3273" s="158"/>
      <c r="L3273" s="160"/>
    </row>
    <row r="3274" spans="1:12" x14ac:dyDescent="0.2">
      <c r="A3274" s="35"/>
      <c r="B3274" s="36"/>
      <c r="C3274" s="35" t="s">
        <v>135</v>
      </c>
      <c r="D3274" s="3">
        <v>1</v>
      </c>
      <c r="E3274" s="4">
        <v>0</v>
      </c>
      <c r="F3274" s="18">
        <f t="shared" ref="F3274:F3283" si="809">D3274+E3274</f>
        <v>1</v>
      </c>
      <c r="G3274" s="3">
        <v>0</v>
      </c>
      <c r="H3274" s="4">
        <v>0</v>
      </c>
      <c r="I3274" s="18">
        <f t="shared" ref="I3274:I3283" si="810">G3274+H3274</f>
        <v>0</v>
      </c>
      <c r="J3274" s="3">
        <f t="shared" ref="J3274:J3283" si="811">D3274+G3274</f>
        <v>1</v>
      </c>
      <c r="K3274" s="4">
        <f t="shared" ref="K3274:K3283" si="812">E3274+H3274</f>
        <v>0</v>
      </c>
      <c r="L3274" s="5">
        <f t="shared" ref="L3274:L3283" si="813">J3274+K3274</f>
        <v>1</v>
      </c>
    </row>
    <row r="3275" spans="1:12" x14ac:dyDescent="0.2">
      <c r="A3275" s="39"/>
      <c r="B3275" s="34"/>
      <c r="C3275" s="39" t="s">
        <v>136</v>
      </c>
      <c r="D3275" s="7">
        <v>4</v>
      </c>
      <c r="E3275" s="8">
        <v>8</v>
      </c>
      <c r="F3275" s="17">
        <f t="shared" si="809"/>
        <v>12</v>
      </c>
      <c r="G3275" s="7">
        <v>2</v>
      </c>
      <c r="H3275" s="8">
        <v>0</v>
      </c>
      <c r="I3275" s="17">
        <f t="shared" si="810"/>
        <v>2</v>
      </c>
      <c r="J3275" s="7">
        <f t="shared" si="811"/>
        <v>6</v>
      </c>
      <c r="K3275" s="8">
        <f t="shared" si="812"/>
        <v>8</v>
      </c>
      <c r="L3275" s="9">
        <f t="shared" si="813"/>
        <v>14</v>
      </c>
    </row>
    <row r="3276" spans="1:12" x14ac:dyDescent="0.2">
      <c r="A3276" s="39"/>
      <c r="B3276" s="34"/>
      <c r="C3276" s="39" t="s">
        <v>137</v>
      </c>
      <c r="D3276" s="7">
        <v>1</v>
      </c>
      <c r="E3276" s="8">
        <v>0</v>
      </c>
      <c r="F3276" s="17">
        <f t="shared" si="809"/>
        <v>1</v>
      </c>
      <c r="G3276" s="7">
        <v>4</v>
      </c>
      <c r="H3276" s="8">
        <v>97</v>
      </c>
      <c r="I3276" s="17">
        <f t="shared" si="810"/>
        <v>101</v>
      </c>
      <c r="J3276" s="7">
        <f t="shared" si="811"/>
        <v>5</v>
      </c>
      <c r="K3276" s="8">
        <f t="shared" si="812"/>
        <v>97</v>
      </c>
      <c r="L3276" s="9">
        <f t="shared" si="813"/>
        <v>102</v>
      </c>
    </row>
    <row r="3277" spans="1:12" x14ac:dyDescent="0.2">
      <c r="A3277" s="39"/>
      <c r="B3277" s="34"/>
      <c r="C3277" s="39" t="s">
        <v>138</v>
      </c>
      <c r="D3277" s="7">
        <v>5</v>
      </c>
      <c r="E3277" s="8">
        <v>0</v>
      </c>
      <c r="F3277" s="17">
        <f t="shared" si="809"/>
        <v>5</v>
      </c>
      <c r="G3277" s="7">
        <v>1</v>
      </c>
      <c r="H3277" s="8">
        <v>0</v>
      </c>
      <c r="I3277" s="17">
        <f t="shared" si="810"/>
        <v>1</v>
      </c>
      <c r="J3277" s="7">
        <f t="shared" si="811"/>
        <v>6</v>
      </c>
      <c r="K3277" s="8">
        <f t="shared" si="812"/>
        <v>0</v>
      </c>
      <c r="L3277" s="9">
        <f t="shared" si="813"/>
        <v>6</v>
      </c>
    </row>
    <row r="3278" spans="1:12" x14ac:dyDescent="0.2">
      <c r="A3278" s="39"/>
      <c r="B3278" s="34"/>
      <c r="C3278" s="39" t="s">
        <v>139</v>
      </c>
      <c r="D3278" s="7">
        <v>3</v>
      </c>
      <c r="E3278" s="8">
        <v>7</v>
      </c>
      <c r="F3278" s="17">
        <f t="shared" si="809"/>
        <v>10</v>
      </c>
      <c r="G3278" s="7">
        <v>5</v>
      </c>
      <c r="H3278" s="8">
        <v>14</v>
      </c>
      <c r="I3278" s="17">
        <f t="shared" si="810"/>
        <v>19</v>
      </c>
      <c r="J3278" s="7">
        <f t="shared" si="811"/>
        <v>8</v>
      </c>
      <c r="K3278" s="8">
        <f t="shared" si="812"/>
        <v>21</v>
      </c>
      <c r="L3278" s="9">
        <f t="shared" si="813"/>
        <v>29</v>
      </c>
    </row>
    <row r="3279" spans="1:12" x14ac:dyDescent="0.2">
      <c r="A3279" s="39"/>
      <c r="B3279" s="34"/>
      <c r="C3279" s="39" t="s">
        <v>141</v>
      </c>
      <c r="D3279" s="7">
        <v>0</v>
      </c>
      <c r="E3279" s="8">
        <v>0</v>
      </c>
      <c r="F3279" s="17">
        <f t="shared" si="809"/>
        <v>0</v>
      </c>
      <c r="G3279" s="7">
        <v>1</v>
      </c>
      <c r="H3279" s="8">
        <v>2</v>
      </c>
      <c r="I3279" s="17">
        <f t="shared" si="810"/>
        <v>3</v>
      </c>
      <c r="J3279" s="7">
        <f t="shared" si="811"/>
        <v>1</v>
      </c>
      <c r="K3279" s="8">
        <f t="shared" si="812"/>
        <v>2</v>
      </c>
      <c r="L3279" s="9">
        <f t="shared" si="813"/>
        <v>3</v>
      </c>
    </row>
    <row r="3280" spans="1:12" x14ac:dyDescent="0.2">
      <c r="A3280" s="39"/>
      <c r="B3280" s="34"/>
      <c r="C3280" s="39" t="s">
        <v>142</v>
      </c>
      <c r="D3280" s="7">
        <v>2</v>
      </c>
      <c r="E3280" s="8">
        <v>0</v>
      </c>
      <c r="F3280" s="17">
        <f t="shared" si="809"/>
        <v>2</v>
      </c>
      <c r="G3280" s="7">
        <v>0</v>
      </c>
      <c r="H3280" s="8">
        <v>0</v>
      </c>
      <c r="I3280" s="17">
        <f t="shared" si="810"/>
        <v>0</v>
      </c>
      <c r="J3280" s="7">
        <f t="shared" si="811"/>
        <v>2</v>
      </c>
      <c r="K3280" s="8">
        <f t="shared" si="812"/>
        <v>0</v>
      </c>
      <c r="L3280" s="9">
        <f t="shared" si="813"/>
        <v>2</v>
      </c>
    </row>
    <row r="3281" spans="1:12" x14ac:dyDescent="0.2">
      <c r="A3281" s="39"/>
      <c r="B3281" s="34"/>
      <c r="C3281" s="39" t="s">
        <v>145</v>
      </c>
      <c r="D3281" s="7">
        <v>0</v>
      </c>
      <c r="E3281" s="8">
        <v>1</v>
      </c>
      <c r="F3281" s="17">
        <f t="shared" si="809"/>
        <v>1</v>
      </c>
      <c r="G3281" s="7">
        <v>0</v>
      </c>
      <c r="H3281" s="8">
        <v>0</v>
      </c>
      <c r="I3281" s="17">
        <f t="shared" si="810"/>
        <v>0</v>
      </c>
      <c r="J3281" s="7">
        <f t="shared" si="811"/>
        <v>0</v>
      </c>
      <c r="K3281" s="8">
        <f t="shared" si="812"/>
        <v>1</v>
      </c>
      <c r="L3281" s="9">
        <f t="shared" si="813"/>
        <v>1</v>
      </c>
    </row>
    <row r="3282" spans="1:12" x14ac:dyDescent="0.2">
      <c r="A3282" s="39"/>
      <c r="B3282" s="34"/>
      <c r="C3282" s="39" t="s">
        <v>147</v>
      </c>
      <c r="D3282" s="7">
        <v>0</v>
      </c>
      <c r="E3282" s="8">
        <v>1</v>
      </c>
      <c r="F3282" s="17">
        <f t="shared" si="809"/>
        <v>1</v>
      </c>
      <c r="G3282" s="7">
        <v>0</v>
      </c>
      <c r="H3282" s="8">
        <v>0</v>
      </c>
      <c r="I3282" s="17">
        <f t="shared" si="810"/>
        <v>0</v>
      </c>
      <c r="J3282" s="7">
        <f t="shared" si="811"/>
        <v>0</v>
      </c>
      <c r="K3282" s="8">
        <f t="shared" si="812"/>
        <v>1</v>
      </c>
      <c r="L3282" s="9">
        <f t="shared" si="813"/>
        <v>1</v>
      </c>
    </row>
    <row r="3283" spans="1:12" x14ac:dyDescent="0.2">
      <c r="A3283" s="39"/>
      <c r="B3283" s="34"/>
      <c r="C3283" s="39" t="s">
        <v>150</v>
      </c>
      <c r="D3283" s="7">
        <v>0</v>
      </c>
      <c r="E3283" s="8">
        <v>0</v>
      </c>
      <c r="F3283" s="17">
        <f t="shared" si="809"/>
        <v>0</v>
      </c>
      <c r="G3283" s="7">
        <v>1</v>
      </c>
      <c r="H3283" s="8">
        <v>0</v>
      </c>
      <c r="I3283" s="17">
        <f t="shared" si="810"/>
        <v>1</v>
      </c>
      <c r="J3283" s="7">
        <f t="shared" si="811"/>
        <v>1</v>
      </c>
      <c r="K3283" s="8">
        <f t="shared" si="812"/>
        <v>0</v>
      </c>
      <c r="L3283" s="9">
        <f t="shared" si="813"/>
        <v>1</v>
      </c>
    </row>
    <row r="3284" spans="1:12" x14ac:dyDescent="0.2">
      <c r="A3284" s="39"/>
      <c r="B3284" s="34"/>
      <c r="C3284" s="66" t="s">
        <v>2</v>
      </c>
      <c r="D3284" s="21">
        <f t="shared" ref="D3284:L3284" si="814">SUM(D3254:D3283)</f>
        <v>24</v>
      </c>
      <c r="E3284" s="22">
        <f t="shared" si="814"/>
        <v>24</v>
      </c>
      <c r="F3284" s="67">
        <f t="shared" si="814"/>
        <v>48</v>
      </c>
      <c r="G3284" s="21">
        <f t="shared" si="814"/>
        <v>75</v>
      </c>
      <c r="H3284" s="22">
        <f t="shared" si="814"/>
        <v>299</v>
      </c>
      <c r="I3284" s="67">
        <f t="shared" si="814"/>
        <v>374</v>
      </c>
      <c r="J3284" s="21">
        <f t="shared" si="814"/>
        <v>99</v>
      </c>
      <c r="K3284" s="22">
        <f t="shared" si="814"/>
        <v>323</v>
      </c>
      <c r="L3284" s="23">
        <f t="shared" si="814"/>
        <v>422</v>
      </c>
    </row>
    <row r="3285" spans="1:12" x14ac:dyDescent="0.2">
      <c r="A3285" s="65" t="s">
        <v>277</v>
      </c>
      <c r="B3285" s="42"/>
      <c r="C3285" s="41"/>
      <c r="D3285" s="44"/>
      <c r="E3285" s="45"/>
      <c r="F3285" s="47"/>
      <c r="G3285" s="44"/>
      <c r="H3285" s="45"/>
      <c r="I3285" s="47"/>
      <c r="J3285" s="44"/>
      <c r="K3285" s="45"/>
      <c r="L3285" s="46"/>
    </row>
    <row r="3286" spans="1:12" x14ac:dyDescent="0.2">
      <c r="A3286" s="39"/>
      <c r="B3286" s="34"/>
      <c r="C3286" s="39" t="s">
        <v>124</v>
      </c>
      <c r="D3286" s="7">
        <v>29</v>
      </c>
      <c r="E3286" s="8">
        <v>18</v>
      </c>
      <c r="F3286" s="17">
        <f t="shared" ref="F3286:F3308" si="815">D3286+E3286</f>
        <v>47</v>
      </c>
      <c r="G3286" s="7">
        <v>123</v>
      </c>
      <c r="H3286" s="8">
        <v>71</v>
      </c>
      <c r="I3286" s="17">
        <f t="shared" ref="I3286:I3308" si="816">G3286+H3286</f>
        <v>194</v>
      </c>
      <c r="J3286" s="7">
        <f t="shared" ref="J3286:J3308" si="817">D3286+G3286</f>
        <v>152</v>
      </c>
      <c r="K3286" s="8">
        <f t="shared" ref="K3286:K3308" si="818">E3286+H3286</f>
        <v>89</v>
      </c>
      <c r="L3286" s="9">
        <f t="shared" ref="L3286:L3308" si="819">J3286+K3286</f>
        <v>241</v>
      </c>
    </row>
    <row r="3287" spans="1:12" x14ac:dyDescent="0.2">
      <c r="A3287" s="39"/>
      <c r="B3287" s="34"/>
      <c r="C3287" s="39" t="s">
        <v>3</v>
      </c>
      <c r="D3287" s="7">
        <v>0</v>
      </c>
      <c r="E3287" s="8">
        <v>0</v>
      </c>
      <c r="F3287" s="17">
        <f t="shared" si="815"/>
        <v>0</v>
      </c>
      <c r="G3287" s="7">
        <v>19</v>
      </c>
      <c r="H3287" s="8">
        <v>40</v>
      </c>
      <c r="I3287" s="17">
        <f t="shared" si="816"/>
        <v>59</v>
      </c>
      <c r="J3287" s="7">
        <f t="shared" si="817"/>
        <v>19</v>
      </c>
      <c r="K3287" s="8">
        <f t="shared" si="818"/>
        <v>40</v>
      </c>
      <c r="L3287" s="9">
        <f t="shared" si="819"/>
        <v>59</v>
      </c>
    </row>
    <row r="3288" spans="1:12" x14ac:dyDescent="0.2">
      <c r="A3288" s="39"/>
      <c r="B3288" s="34"/>
      <c r="C3288" s="39" t="s">
        <v>125</v>
      </c>
      <c r="D3288" s="7">
        <v>0</v>
      </c>
      <c r="E3288" s="8">
        <v>0</v>
      </c>
      <c r="F3288" s="17">
        <f t="shared" si="815"/>
        <v>0</v>
      </c>
      <c r="G3288" s="7">
        <v>17</v>
      </c>
      <c r="H3288" s="8">
        <v>31</v>
      </c>
      <c r="I3288" s="17">
        <f t="shared" si="816"/>
        <v>48</v>
      </c>
      <c r="J3288" s="7">
        <f t="shared" si="817"/>
        <v>17</v>
      </c>
      <c r="K3288" s="8">
        <f t="shared" si="818"/>
        <v>31</v>
      </c>
      <c r="L3288" s="9">
        <f t="shared" si="819"/>
        <v>48</v>
      </c>
    </row>
    <row r="3289" spans="1:12" x14ac:dyDescent="0.2">
      <c r="A3289" s="39"/>
      <c r="B3289" s="34"/>
      <c r="C3289" s="39" t="s">
        <v>126</v>
      </c>
      <c r="D3289" s="7">
        <v>0</v>
      </c>
      <c r="E3289" s="8">
        <v>0</v>
      </c>
      <c r="F3289" s="17">
        <f t="shared" si="815"/>
        <v>0</v>
      </c>
      <c r="G3289" s="7">
        <v>3</v>
      </c>
      <c r="H3289" s="8">
        <v>1</v>
      </c>
      <c r="I3289" s="17">
        <f t="shared" si="816"/>
        <v>4</v>
      </c>
      <c r="J3289" s="7">
        <f t="shared" si="817"/>
        <v>3</v>
      </c>
      <c r="K3289" s="8">
        <f t="shared" si="818"/>
        <v>1</v>
      </c>
      <c r="L3289" s="9">
        <f t="shared" si="819"/>
        <v>4</v>
      </c>
    </row>
    <row r="3290" spans="1:12" x14ac:dyDescent="0.2">
      <c r="A3290" s="39"/>
      <c r="B3290" s="34"/>
      <c r="C3290" s="39" t="s">
        <v>127</v>
      </c>
      <c r="D3290" s="7">
        <v>1</v>
      </c>
      <c r="E3290" s="8">
        <v>0</v>
      </c>
      <c r="F3290" s="17">
        <f t="shared" si="815"/>
        <v>1</v>
      </c>
      <c r="G3290" s="7">
        <v>8</v>
      </c>
      <c r="H3290" s="8">
        <v>12</v>
      </c>
      <c r="I3290" s="17">
        <f t="shared" si="816"/>
        <v>20</v>
      </c>
      <c r="J3290" s="7">
        <f t="shared" si="817"/>
        <v>9</v>
      </c>
      <c r="K3290" s="8">
        <f t="shared" si="818"/>
        <v>12</v>
      </c>
      <c r="L3290" s="9">
        <f t="shared" si="819"/>
        <v>21</v>
      </c>
    </row>
    <row r="3291" spans="1:12" x14ac:dyDescent="0.2">
      <c r="A3291" s="39"/>
      <c r="B3291" s="34"/>
      <c r="C3291" s="39" t="s">
        <v>128</v>
      </c>
      <c r="D3291" s="7">
        <v>0</v>
      </c>
      <c r="E3291" s="8">
        <v>0</v>
      </c>
      <c r="F3291" s="17">
        <f t="shared" si="815"/>
        <v>0</v>
      </c>
      <c r="G3291" s="7">
        <v>32</v>
      </c>
      <c r="H3291" s="8">
        <v>157</v>
      </c>
      <c r="I3291" s="17">
        <f t="shared" si="816"/>
        <v>189</v>
      </c>
      <c r="J3291" s="7">
        <f t="shared" si="817"/>
        <v>32</v>
      </c>
      <c r="K3291" s="8">
        <f t="shared" si="818"/>
        <v>157</v>
      </c>
      <c r="L3291" s="9">
        <f t="shared" si="819"/>
        <v>189</v>
      </c>
    </row>
    <row r="3292" spans="1:12" x14ac:dyDescent="0.2">
      <c r="A3292" s="39"/>
      <c r="B3292" s="34"/>
      <c r="C3292" s="39" t="s">
        <v>931</v>
      </c>
      <c r="D3292" s="7">
        <v>0</v>
      </c>
      <c r="E3292" s="8">
        <v>0</v>
      </c>
      <c r="F3292" s="17">
        <f t="shared" si="815"/>
        <v>0</v>
      </c>
      <c r="G3292" s="7">
        <v>4</v>
      </c>
      <c r="H3292" s="8">
        <v>2</v>
      </c>
      <c r="I3292" s="17">
        <f t="shared" si="816"/>
        <v>6</v>
      </c>
      <c r="J3292" s="7">
        <f t="shared" si="817"/>
        <v>4</v>
      </c>
      <c r="K3292" s="8">
        <f t="shared" si="818"/>
        <v>2</v>
      </c>
      <c r="L3292" s="9">
        <f t="shared" si="819"/>
        <v>6</v>
      </c>
    </row>
    <row r="3293" spans="1:12" x14ac:dyDescent="0.2">
      <c r="A3293" s="39"/>
      <c r="B3293" s="34"/>
      <c r="C3293" s="39" t="s">
        <v>129</v>
      </c>
      <c r="D3293" s="7">
        <v>0</v>
      </c>
      <c r="E3293" s="8">
        <v>0</v>
      </c>
      <c r="F3293" s="17">
        <f t="shared" si="815"/>
        <v>0</v>
      </c>
      <c r="G3293" s="7">
        <v>1</v>
      </c>
      <c r="H3293" s="8">
        <v>0</v>
      </c>
      <c r="I3293" s="17">
        <f t="shared" si="816"/>
        <v>1</v>
      </c>
      <c r="J3293" s="7">
        <f t="shared" si="817"/>
        <v>1</v>
      </c>
      <c r="K3293" s="8">
        <f t="shared" si="818"/>
        <v>0</v>
      </c>
      <c r="L3293" s="9">
        <f t="shared" si="819"/>
        <v>1</v>
      </c>
    </row>
    <row r="3294" spans="1:12" x14ac:dyDescent="0.2">
      <c r="A3294" s="39"/>
      <c r="B3294" s="34"/>
      <c r="C3294" s="39" t="s">
        <v>692</v>
      </c>
      <c r="D3294" s="7">
        <v>0</v>
      </c>
      <c r="E3294" s="8">
        <v>0</v>
      </c>
      <c r="F3294" s="17">
        <f t="shared" si="815"/>
        <v>0</v>
      </c>
      <c r="G3294" s="7">
        <v>1</v>
      </c>
      <c r="H3294" s="8">
        <v>1</v>
      </c>
      <c r="I3294" s="17">
        <f t="shared" si="816"/>
        <v>2</v>
      </c>
      <c r="J3294" s="7">
        <f t="shared" si="817"/>
        <v>1</v>
      </c>
      <c r="K3294" s="8">
        <f t="shared" si="818"/>
        <v>1</v>
      </c>
      <c r="L3294" s="9">
        <f t="shared" si="819"/>
        <v>2</v>
      </c>
    </row>
    <row r="3295" spans="1:12" x14ac:dyDescent="0.2">
      <c r="A3295" s="39"/>
      <c r="B3295" s="34"/>
      <c r="C3295" s="39" t="s">
        <v>134</v>
      </c>
      <c r="D3295" s="7">
        <v>0</v>
      </c>
      <c r="E3295" s="8">
        <v>0</v>
      </c>
      <c r="F3295" s="17">
        <f t="shared" si="815"/>
        <v>0</v>
      </c>
      <c r="G3295" s="7">
        <v>1</v>
      </c>
      <c r="H3295" s="8">
        <v>0</v>
      </c>
      <c r="I3295" s="17">
        <f t="shared" si="816"/>
        <v>1</v>
      </c>
      <c r="J3295" s="7">
        <f t="shared" si="817"/>
        <v>1</v>
      </c>
      <c r="K3295" s="8">
        <f t="shared" si="818"/>
        <v>0</v>
      </c>
      <c r="L3295" s="9">
        <f t="shared" si="819"/>
        <v>1</v>
      </c>
    </row>
    <row r="3296" spans="1:12" x14ac:dyDescent="0.2">
      <c r="A3296" s="39"/>
      <c r="B3296" s="34"/>
      <c r="C3296" s="39" t="s">
        <v>135</v>
      </c>
      <c r="D3296" s="7">
        <v>1</v>
      </c>
      <c r="E3296" s="8">
        <v>5</v>
      </c>
      <c r="F3296" s="17">
        <f t="shared" si="815"/>
        <v>6</v>
      </c>
      <c r="G3296" s="7">
        <v>2</v>
      </c>
      <c r="H3296" s="8">
        <v>0</v>
      </c>
      <c r="I3296" s="17">
        <f t="shared" si="816"/>
        <v>2</v>
      </c>
      <c r="J3296" s="7">
        <f t="shared" si="817"/>
        <v>3</v>
      </c>
      <c r="K3296" s="8">
        <f t="shared" si="818"/>
        <v>5</v>
      </c>
      <c r="L3296" s="9">
        <f t="shared" si="819"/>
        <v>8</v>
      </c>
    </row>
    <row r="3297" spans="1:12" x14ac:dyDescent="0.2">
      <c r="A3297" s="39"/>
      <c r="B3297" s="34"/>
      <c r="C3297" s="39" t="s">
        <v>136</v>
      </c>
      <c r="D3297" s="7">
        <v>6</v>
      </c>
      <c r="E3297" s="8">
        <v>10</v>
      </c>
      <c r="F3297" s="17">
        <f t="shared" si="815"/>
        <v>16</v>
      </c>
      <c r="G3297" s="7">
        <v>0</v>
      </c>
      <c r="H3297" s="8">
        <v>1</v>
      </c>
      <c r="I3297" s="17">
        <f t="shared" si="816"/>
        <v>1</v>
      </c>
      <c r="J3297" s="7">
        <f t="shared" si="817"/>
        <v>6</v>
      </c>
      <c r="K3297" s="8">
        <f t="shared" si="818"/>
        <v>11</v>
      </c>
      <c r="L3297" s="9">
        <f t="shared" si="819"/>
        <v>17</v>
      </c>
    </row>
    <row r="3298" spans="1:12" x14ac:dyDescent="0.2">
      <c r="A3298" s="39"/>
      <c r="B3298" s="34"/>
      <c r="C3298" s="39" t="s">
        <v>137</v>
      </c>
      <c r="D3298" s="7">
        <v>1</v>
      </c>
      <c r="E3298" s="8">
        <v>0</v>
      </c>
      <c r="F3298" s="17">
        <f t="shared" si="815"/>
        <v>1</v>
      </c>
      <c r="G3298" s="7">
        <v>4</v>
      </c>
      <c r="H3298" s="8">
        <v>0</v>
      </c>
      <c r="I3298" s="17">
        <f t="shared" si="816"/>
        <v>4</v>
      </c>
      <c r="J3298" s="7">
        <f t="shared" si="817"/>
        <v>5</v>
      </c>
      <c r="K3298" s="8">
        <f t="shared" si="818"/>
        <v>0</v>
      </c>
      <c r="L3298" s="9">
        <f t="shared" si="819"/>
        <v>5</v>
      </c>
    </row>
    <row r="3299" spans="1:12" x14ac:dyDescent="0.2">
      <c r="A3299" s="39"/>
      <c r="B3299" s="34"/>
      <c r="C3299" s="39" t="s">
        <v>138</v>
      </c>
      <c r="D3299" s="7">
        <v>3</v>
      </c>
      <c r="E3299" s="8">
        <v>6</v>
      </c>
      <c r="F3299" s="17">
        <f t="shared" si="815"/>
        <v>9</v>
      </c>
      <c r="G3299" s="7">
        <v>2</v>
      </c>
      <c r="H3299" s="8">
        <v>0</v>
      </c>
      <c r="I3299" s="17">
        <f t="shared" si="816"/>
        <v>2</v>
      </c>
      <c r="J3299" s="7">
        <f t="shared" si="817"/>
        <v>5</v>
      </c>
      <c r="K3299" s="8">
        <f t="shared" si="818"/>
        <v>6</v>
      </c>
      <c r="L3299" s="9">
        <f t="shared" si="819"/>
        <v>11</v>
      </c>
    </row>
    <row r="3300" spans="1:12" x14ac:dyDescent="0.2">
      <c r="A3300" s="39"/>
      <c r="B3300" s="34"/>
      <c r="C3300" s="39" t="s">
        <v>139</v>
      </c>
      <c r="D3300" s="7">
        <v>3</v>
      </c>
      <c r="E3300" s="8">
        <v>18</v>
      </c>
      <c r="F3300" s="17">
        <f t="shared" si="815"/>
        <v>21</v>
      </c>
      <c r="G3300" s="7">
        <v>17</v>
      </c>
      <c r="H3300" s="8">
        <v>196</v>
      </c>
      <c r="I3300" s="17">
        <f t="shared" si="816"/>
        <v>213</v>
      </c>
      <c r="J3300" s="7">
        <f t="shared" si="817"/>
        <v>20</v>
      </c>
      <c r="K3300" s="8">
        <f t="shared" si="818"/>
        <v>214</v>
      </c>
      <c r="L3300" s="9">
        <f t="shared" si="819"/>
        <v>234</v>
      </c>
    </row>
    <row r="3301" spans="1:12" x14ac:dyDescent="0.2">
      <c r="A3301" s="39"/>
      <c r="B3301" s="34"/>
      <c r="C3301" s="39" t="s">
        <v>140</v>
      </c>
      <c r="D3301" s="7">
        <v>0</v>
      </c>
      <c r="E3301" s="8">
        <v>1</v>
      </c>
      <c r="F3301" s="17">
        <f t="shared" si="815"/>
        <v>1</v>
      </c>
      <c r="G3301" s="7">
        <v>0</v>
      </c>
      <c r="H3301" s="8">
        <v>0</v>
      </c>
      <c r="I3301" s="17">
        <f t="shared" si="816"/>
        <v>0</v>
      </c>
      <c r="J3301" s="7">
        <f t="shared" si="817"/>
        <v>0</v>
      </c>
      <c r="K3301" s="8">
        <f t="shared" si="818"/>
        <v>1</v>
      </c>
      <c r="L3301" s="9">
        <f t="shared" si="819"/>
        <v>1</v>
      </c>
    </row>
    <row r="3302" spans="1:12" x14ac:dyDescent="0.2">
      <c r="A3302" s="39"/>
      <c r="B3302" s="34"/>
      <c r="C3302" s="39" t="s">
        <v>141</v>
      </c>
      <c r="D3302" s="7">
        <v>0</v>
      </c>
      <c r="E3302" s="8">
        <v>0</v>
      </c>
      <c r="F3302" s="17">
        <f t="shared" si="815"/>
        <v>0</v>
      </c>
      <c r="G3302" s="7">
        <v>3</v>
      </c>
      <c r="H3302" s="8">
        <v>3</v>
      </c>
      <c r="I3302" s="17">
        <f t="shared" si="816"/>
        <v>6</v>
      </c>
      <c r="J3302" s="7">
        <f t="shared" si="817"/>
        <v>3</v>
      </c>
      <c r="K3302" s="8">
        <f t="shared" si="818"/>
        <v>3</v>
      </c>
      <c r="L3302" s="9">
        <f t="shared" si="819"/>
        <v>6</v>
      </c>
    </row>
    <row r="3303" spans="1:12" x14ac:dyDescent="0.2">
      <c r="A3303" s="39"/>
      <c r="B3303" s="34"/>
      <c r="C3303" s="39" t="s">
        <v>142</v>
      </c>
      <c r="D3303" s="7">
        <v>1</v>
      </c>
      <c r="E3303" s="8">
        <v>0</v>
      </c>
      <c r="F3303" s="17">
        <f t="shared" si="815"/>
        <v>1</v>
      </c>
      <c r="G3303" s="7">
        <v>1</v>
      </c>
      <c r="H3303" s="8">
        <v>0</v>
      </c>
      <c r="I3303" s="17">
        <f t="shared" si="816"/>
        <v>1</v>
      </c>
      <c r="J3303" s="7">
        <f t="shared" si="817"/>
        <v>2</v>
      </c>
      <c r="K3303" s="8">
        <f t="shared" si="818"/>
        <v>0</v>
      </c>
      <c r="L3303" s="9">
        <f t="shared" si="819"/>
        <v>2</v>
      </c>
    </row>
    <row r="3304" spans="1:12" x14ac:dyDescent="0.2">
      <c r="A3304" s="39"/>
      <c r="B3304" s="34"/>
      <c r="C3304" s="39" t="s">
        <v>144</v>
      </c>
      <c r="D3304" s="7">
        <v>1</v>
      </c>
      <c r="E3304" s="8">
        <v>0</v>
      </c>
      <c r="F3304" s="17">
        <f t="shared" si="815"/>
        <v>1</v>
      </c>
      <c r="G3304" s="7">
        <v>0</v>
      </c>
      <c r="H3304" s="8">
        <v>0</v>
      </c>
      <c r="I3304" s="17">
        <f t="shared" si="816"/>
        <v>0</v>
      </c>
      <c r="J3304" s="7">
        <f t="shared" si="817"/>
        <v>1</v>
      </c>
      <c r="K3304" s="8">
        <f t="shared" si="818"/>
        <v>0</v>
      </c>
      <c r="L3304" s="9">
        <f t="shared" si="819"/>
        <v>1</v>
      </c>
    </row>
    <row r="3305" spans="1:12" x14ac:dyDescent="0.2">
      <c r="A3305" s="39"/>
      <c r="B3305" s="34"/>
      <c r="C3305" s="39" t="s">
        <v>145</v>
      </c>
      <c r="D3305" s="7">
        <v>2</v>
      </c>
      <c r="E3305" s="8">
        <v>0</v>
      </c>
      <c r="F3305" s="17">
        <f t="shared" si="815"/>
        <v>2</v>
      </c>
      <c r="G3305" s="7">
        <v>0</v>
      </c>
      <c r="H3305" s="8">
        <v>0</v>
      </c>
      <c r="I3305" s="17">
        <f t="shared" si="816"/>
        <v>0</v>
      </c>
      <c r="J3305" s="7">
        <f t="shared" si="817"/>
        <v>2</v>
      </c>
      <c r="K3305" s="8">
        <f t="shared" si="818"/>
        <v>0</v>
      </c>
      <c r="L3305" s="9">
        <f t="shared" si="819"/>
        <v>2</v>
      </c>
    </row>
    <row r="3306" spans="1:12" x14ac:dyDescent="0.2">
      <c r="A3306" s="39"/>
      <c r="B3306" s="34"/>
      <c r="C3306" s="39" t="s">
        <v>146</v>
      </c>
      <c r="D3306" s="7">
        <v>1</v>
      </c>
      <c r="E3306" s="8">
        <v>2</v>
      </c>
      <c r="F3306" s="17">
        <f t="shared" si="815"/>
        <v>3</v>
      </c>
      <c r="G3306" s="7">
        <v>1</v>
      </c>
      <c r="H3306" s="8">
        <v>0</v>
      </c>
      <c r="I3306" s="17">
        <f t="shared" si="816"/>
        <v>1</v>
      </c>
      <c r="J3306" s="7">
        <f t="shared" si="817"/>
        <v>2</v>
      </c>
      <c r="K3306" s="8">
        <f t="shared" si="818"/>
        <v>2</v>
      </c>
      <c r="L3306" s="9">
        <f t="shared" si="819"/>
        <v>4</v>
      </c>
    </row>
    <row r="3307" spans="1:12" x14ac:dyDescent="0.2">
      <c r="A3307" s="39"/>
      <c r="B3307" s="34"/>
      <c r="C3307" s="39" t="s">
        <v>147</v>
      </c>
      <c r="D3307" s="7">
        <v>1</v>
      </c>
      <c r="E3307" s="8">
        <v>0</v>
      </c>
      <c r="F3307" s="17">
        <f t="shared" si="815"/>
        <v>1</v>
      </c>
      <c r="G3307" s="7">
        <v>0</v>
      </c>
      <c r="H3307" s="8">
        <v>0</v>
      </c>
      <c r="I3307" s="17">
        <f t="shared" si="816"/>
        <v>0</v>
      </c>
      <c r="J3307" s="7">
        <f t="shared" si="817"/>
        <v>1</v>
      </c>
      <c r="K3307" s="8">
        <f t="shared" si="818"/>
        <v>0</v>
      </c>
      <c r="L3307" s="9">
        <f t="shared" si="819"/>
        <v>1</v>
      </c>
    </row>
    <row r="3308" spans="1:12" ht="12" thickBot="1" x14ac:dyDescent="0.25">
      <c r="A3308" s="52"/>
      <c r="B3308" s="68"/>
      <c r="C3308" s="52" t="s">
        <v>148</v>
      </c>
      <c r="D3308" s="24">
        <v>3</v>
      </c>
      <c r="E3308" s="25">
        <v>1</v>
      </c>
      <c r="F3308" s="69">
        <f t="shared" si="815"/>
        <v>4</v>
      </c>
      <c r="G3308" s="24">
        <v>0</v>
      </c>
      <c r="H3308" s="25">
        <v>0</v>
      </c>
      <c r="I3308" s="69">
        <f t="shared" si="816"/>
        <v>0</v>
      </c>
      <c r="J3308" s="24">
        <f t="shared" si="817"/>
        <v>3</v>
      </c>
      <c r="K3308" s="25">
        <f t="shared" si="818"/>
        <v>1</v>
      </c>
      <c r="L3308" s="26">
        <f t="shared" si="819"/>
        <v>4</v>
      </c>
    </row>
    <row r="3314" spans="1:12" ht="12" x14ac:dyDescent="0.2">
      <c r="A3314" s="85" t="s">
        <v>109</v>
      </c>
      <c r="B3314" s="85"/>
      <c r="C3314" s="85"/>
      <c r="D3314" s="85"/>
      <c r="E3314" s="85"/>
      <c r="F3314" s="85"/>
      <c r="G3314" s="85"/>
      <c r="H3314" s="85"/>
      <c r="I3314" s="85"/>
      <c r="J3314" s="85"/>
      <c r="K3314" s="85"/>
      <c r="L3314" s="85"/>
    </row>
    <row r="3315" spans="1:12" x14ac:dyDescent="0.2">
      <c r="A3315" s="86" t="s">
        <v>116</v>
      </c>
      <c r="B3315" s="86"/>
      <c r="C3315" s="86"/>
      <c r="D3315" s="86"/>
      <c r="E3315" s="86"/>
      <c r="F3315" s="86"/>
      <c r="G3315" s="86"/>
      <c r="H3315" s="86"/>
      <c r="I3315" s="86"/>
      <c r="J3315" s="86"/>
      <c r="K3315" s="86"/>
      <c r="L3315" s="86"/>
    </row>
    <row r="3316" spans="1:12" x14ac:dyDescent="0.2">
      <c r="A3316" s="86" t="s">
        <v>1066</v>
      </c>
      <c r="B3316" s="86"/>
      <c r="C3316" s="86"/>
      <c r="D3316" s="86"/>
      <c r="E3316" s="86"/>
      <c r="F3316" s="86"/>
      <c r="G3316" s="86"/>
      <c r="H3316" s="86"/>
      <c r="I3316" s="86"/>
      <c r="J3316" s="86"/>
      <c r="K3316" s="86"/>
      <c r="L3316" s="86"/>
    </row>
    <row r="3317" spans="1:12" ht="12" thickBot="1" x14ac:dyDescent="0.25"/>
    <row r="3318" spans="1:12" x14ac:dyDescent="0.2">
      <c r="A3318" s="113" t="s">
        <v>41</v>
      </c>
      <c r="B3318" s="149"/>
      <c r="C3318" s="151" t="s">
        <v>43</v>
      </c>
      <c r="D3318" s="117" t="s">
        <v>355</v>
      </c>
      <c r="E3318" s="118"/>
      <c r="F3318" s="119"/>
      <c r="G3318" s="117" t="s">
        <v>42</v>
      </c>
      <c r="H3318" s="118"/>
      <c r="I3318" s="119"/>
      <c r="J3318" s="117" t="s">
        <v>2</v>
      </c>
      <c r="K3318" s="118"/>
      <c r="L3318" s="119"/>
    </row>
    <row r="3319" spans="1:12" ht="12" thickBot="1" x14ac:dyDescent="0.25">
      <c r="A3319" s="115"/>
      <c r="B3319" s="150"/>
      <c r="C3319" s="152"/>
      <c r="D3319" s="153"/>
      <c r="E3319" s="154"/>
      <c r="F3319" s="155"/>
      <c r="G3319" s="153"/>
      <c r="H3319" s="154"/>
      <c r="I3319" s="155"/>
      <c r="J3319" s="153"/>
      <c r="K3319" s="154"/>
      <c r="L3319" s="155"/>
    </row>
    <row r="3320" spans="1:12" x14ac:dyDescent="0.2">
      <c r="A3320" s="115"/>
      <c r="B3320" s="150"/>
      <c r="C3320" s="152"/>
      <c r="D3320" s="161" t="s">
        <v>44</v>
      </c>
      <c r="E3320" s="157" t="s">
        <v>45</v>
      </c>
      <c r="F3320" s="159" t="s">
        <v>2</v>
      </c>
      <c r="G3320" s="161" t="s">
        <v>44</v>
      </c>
      <c r="H3320" s="157" t="s">
        <v>45</v>
      </c>
      <c r="I3320" s="159" t="s">
        <v>2</v>
      </c>
      <c r="J3320" s="156" t="s">
        <v>44</v>
      </c>
      <c r="K3320" s="157" t="s">
        <v>45</v>
      </c>
      <c r="L3320" s="159" t="s">
        <v>2</v>
      </c>
    </row>
    <row r="3321" spans="1:12" ht="12" thickBot="1" x14ac:dyDescent="0.25">
      <c r="A3321" s="115"/>
      <c r="B3321" s="150"/>
      <c r="C3321" s="152"/>
      <c r="D3321" s="162"/>
      <c r="E3321" s="158"/>
      <c r="F3321" s="160"/>
      <c r="G3321" s="162"/>
      <c r="H3321" s="158"/>
      <c r="I3321" s="160"/>
      <c r="J3321" s="136"/>
      <c r="K3321" s="158"/>
      <c r="L3321" s="160"/>
    </row>
    <row r="3322" spans="1:12" x14ac:dyDescent="0.2">
      <c r="A3322" s="35"/>
      <c r="B3322" s="36"/>
      <c r="C3322" s="35" t="s">
        <v>149</v>
      </c>
      <c r="D3322" s="3">
        <v>4</v>
      </c>
      <c r="E3322" s="4">
        <v>5</v>
      </c>
      <c r="F3322" s="18">
        <f>D3322+E3322</f>
        <v>9</v>
      </c>
      <c r="G3322" s="3">
        <v>0</v>
      </c>
      <c r="H3322" s="4">
        <v>0</v>
      </c>
      <c r="I3322" s="18">
        <f>G3322+H3322</f>
        <v>0</v>
      </c>
      <c r="J3322" s="3">
        <f t="shared" ref="J3322:K3326" si="820">D3322+G3322</f>
        <v>4</v>
      </c>
      <c r="K3322" s="4">
        <f t="shared" si="820"/>
        <v>5</v>
      </c>
      <c r="L3322" s="5">
        <f>J3322+K3322</f>
        <v>9</v>
      </c>
    </row>
    <row r="3323" spans="1:12" x14ac:dyDescent="0.2">
      <c r="A3323" s="39"/>
      <c r="B3323" s="34"/>
      <c r="C3323" s="39" t="s">
        <v>150</v>
      </c>
      <c r="D3323" s="7">
        <v>7</v>
      </c>
      <c r="E3323" s="8">
        <v>4</v>
      </c>
      <c r="F3323" s="17">
        <f>D3323+E3323</f>
        <v>11</v>
      </c>
      <c r="G3323" s="7">
        <v>0</v>
      </c>
      <c r="H3323" s="8">
        <v>1</v>
      </c>
      <c r="I3323" s="17">
        <f>G3323+H3323</f>
        <v>1</v>
      </c>
      <c r="J3323" s="7">
        <f t="shared" si="820"/>
        <v>7</v>
      </c>
      <c r="K3323" s="8">
        <f t="shared" si="820"/>
        <v>5</v>
      </c>
      <c r="L3323" s="9">
        <f>J3323+K3323</f>
        <v>12</v>
      </c>
    </row>
    <row r="3324" spans="1:12" x14ac:dyDescent="0.2">
      <c r="A3324" s="39"/>
      <c r="B3324" s="34"/>
      <c r="C3324" s="39" t="s">
        <v>934</v>
      </c>
      <c r="D3324" s="7">
        <v>0</v>
      </c>
      <c r="E3324" s="8">
        <v>0</v>
      </c>
      <c r="F3324" s="17">
        <f>D3324+E3324</f>
        <v>0</v>
      </c>
      <c r="G3324" s="7">
        <v>1</v>
      </c>
      <c r="H3324" s="8">
        <v>0</v>
      </c>
      <c r="I3324" s="17">
        <f>G3324+H3324</f>
        <v>1</v>
      </c>
      <c r="J3324" s="7">
        <f t="shared" si="820"/>
        <v>1</v>
      </c>
      <c r="K3324" s="8">
        <f t="shared" si="820"/>
        <v>0</v>
      </c>
      <c r="L3324" s="9">
        <f>J3324+K3324</f>
        <v>1</v>
      </c>
    </row>
    <row r="3325" spans="1:12" x14ac:dyDescent="0.2">
      <c r="A3325" s="39"/>
      <c r="B3325" s="34"/>
      <c r="C3325" s="39" t="s">
        <v>935</v>
      </c>
      <c r="D3325" s="7">
        <v>0</v>
      </c>
      <c r="E3325" s="8">
        <v>0</v>
      </c>
      <c r="F3325" s="17">
        <f>D3325+E3325</f>
        <v>0</v>
      </c>
      <c r="G3325" s="7">
        <v>0</v>
      </c>
      <c r="H3325" s="8">
        <v>1</v>
      </c>
      <c r="I3325" s="17">
        <f>G3325+H3325</f>
        <v>1</v>
      </c>
      <c r="J3325" s="7">
        <f t="shared" si="820"/>
        <v>0</v>
      </c>
      <c r="K3325" s="8">
        <f t="shared" si="820"/>
        <v>1</v>
      </c>
      <c r="L3325" s="9">
        <f>J3325+K3325</f>
        <v>1</v>
      </c>
    </row>
    <row r="3326" spans="1:12" x14ac:dyDescent="0.2">
      <c r="A3326" s="39"/>
      <c r="B3326" s="34"/>
      <c r="C3326" s="39" t="s">
        <v>936</v>
      </c>
      <c r="D3326" s="7">
        <v>0</v>
      </c>
      <c r="E3326" s="8">
        <v>0</v>
      </c>
      <c r="F3326" s="17">
        <f>D3326+E3326</f>
        <v>0</v>
      </c>
      <c r="G3326" s="7">
        <v>1</v>
      </c>
      <c r="H3326" s="8">
        <v>0</v>
      </c>
      <c r="I3326" s="17">
        <f>G3326+H3326</f>
        <v>1</v>
      </c>
      <c r="J3326" s="7">
        <f t="shared" si="820"/>
        <v>1</v>
      </c>
      <c r="K3326" s="8">
        <f t="shared" si="820"/>
        <v>0</v>
      </c>
      <c r="L3326" s="9">
        <f>J3326+K3326</f>
        <v>1</v>
      </c>
    </row>
    <row r="3327" spans="1:12" x14ac:dyDescent="0.2">
      <c r="A3327" s="39"/>
      <c r="B3327" s="34"/>
      <c r="C3327" s="66" t="s">
        <v>2</v>
      </c>
      <c r="D3327" s="21">
        <f t="shared" ref="D3327:L3327" si="821">SUM(D3285:D3326)</f>
        <v>64</v>
      </c>
      <c r="E3327" s="22">
        <f t="shared" si="821"/>
        <v>70</v>
      </c>
      <c r="F3327" s="67">
        <f t="shared" si="821"/>
        <v>134</v>
      </c>
      <c r="G3327" s="21">
        <f t="shared" si="821"/>
        <v>241</v>
      </c>
      <c r="H3327" s="22">
        <f t="shared" si="821"/>
        <v>517</v>
      </c>
      <c r="I3327" s="67">
        <f t="shared" si="821"/>
        <v>758</v>
      </c>
      <c r="J3327" s="21">
        <f t="shared" si="821"/>
        <v>305</v>
      </c>
      <c r="K3327" s="22">
        <f t="shared" si="821"/>
        <v>587</v>
      </c>
      <c r="L3327" s="23">
        <f t="shared" si="821"/>
        <v>892</v>
      </c>
    </row>
    <row r="3328" spans="1:12" x14ac:dyDescent="0.2">
      <c r="A3328" s="65" t="s">
        <v>278</v>
      </c>
      <c r="B3328" s="42"/>
      <c r="C3328" s="41"/>
      <c r="D3328" s="44"/>
      <c r="E3328" s="45"/>
      <c r="F3328" s="47"/>
      <c r="G3328" s="44"/>
      <c r="H3328" s="45"/>
      <c r="I3328" s="47"/>
      <c r="J3328" s="44"/>
      <c r="K3328" s="45"/>
      <c r="L3328" s="46"/>
    </row>
    <row r="3329" spans="1:12" x14ac:dyDescent="0.2">
      <c r="A3329" s="39"/>
      <c r="B3329" s="34"/>
      <c r="C3329" s="39" t="s">
        <v>124</v>
      </c>
      <c r="D3329" s="7">
        <v>21</v>
      </c>
      <c r="E3329" s="8">
        <v>9</v>
      </c>
      <c r="F3329" s="17">
        <f t="shared" ref="F3329:F3350" si="822">D3329+E3329</f>
        <v>30</v>
      </c>
      <c r="G3329" s="7">
        <v>44</v>
      </c>
      <c r="H3329" s="8">
        <v>9</v>
      </c>
      <c r="I3329" s="17">
        <f t="shared" ref="I3329:I3350" si="823">G3329+H3329</f>
        <v>53</v>
      </c>
      <c r="J3329" s="7">
        <f t="shared" ref="J3329:J3350" si="824">D3329+G3329</f>
        <v>65</v>
      </c>
      <c r="K3329" s="8">
        <f t="shared" ref="K3329:K3350" si="825">E3329+H3329</f>
        <v>18</v>
      </c>
      <c r="L3329" s="9">
        <f t="shared" ref="L3329:L3350" si="826">J3329+K3329</f>
        <v>83</v>
      </c>
    </row>
    <row r="3330" spans="1:12" x14ac:dyDescent="0.2">
      <c r="A3330" s="39"/>
      <c r="B3330" s="34"/>
      <c r="C3330" s="39" t="s">
        <v>3</v>
      </c>
      <c r="D3330" s="7">
        <v>0</v>
      </c>
      <c r="E3330" s="8">
        <v>0</v>
      </c>
      <c r="F3330" s="17">
        <f t="shared" si="822"/>
        <v>0</v>
      </c>
      <c r="G3330" s="7">
        <v>31</v>
      </c>
      <c r="H3330" s="8">
        <v>1</v>
      </c>
      <c r="I3330" s="17">
        <f t="shared" si="823"/>
        <v>32</v>
      </c>
      <c r="J3330" s="7">
        <f t="shared" si="824"/>
        <v>31</v>
      </c>
      <c r="K3330" s="8">
        <f t="shared" si="825"/>
        <v>1</v>
      </c>
      <c r="L3330" s="9">
        <f t="shared" si="826"/>
        <v>32</v>
      </c>
    </row>
    <row r="3331" spans="1:12" x14ac:dyDescent="0.2">
      <c r="A3331" s="39"/>
      <c r="B3331" s="34"/>
      <c r="C3331" s="39" t="s">
        <v>125</v>
      </c>
      <c r="D3331" s="7">
        <v>0</v>
      </c>
      <c r="E3331" s="8">
        <v>0</v>
      </c>
      <c r="F3331" s="17">
        <f t="shared" si="822"/>
        <v>0</v>
      </c>
      <c r="G3331" s="7">
        <v>4</v>
      </c>
      <c r="H3331" s="8">
        <v>0</v>
      </c>
      <c r="I3331" s="17">
        <f t="shared" si="823"/>
        <v>4</v>
      </c>
      <c r="J3331" s="7">
        <f t="shared" si="824"/>
        <v>4</v>
      </c>
      <c r="K3331" s="8">
        <f t="shared" si="825"/>
        <v>0</v>
      </c>
      <c r="L3331" s="9">
        <f t="shared" si="826"/>
        <v>4</v>
      </c>
    </row>
    <row r="3332" spans="1:12" x14ac:dyDescent="0.2">
      <c r="A3332" s="39"/>
      <c r="B3332" s="34"/>
      <c r="C3332" s="39" t="s">
        <v>126</v>
      </c>
      <c r="D3332" s="7">
        <v>0</v>
      </c>
      <c r="E3332" s="8">
        <v>0</v>
      </c>
      <c r="F3332" s="17">
        <f t="shared" si="822"/>
        <v>0</v>
      </c>
      <c r="G3332" s="7">
        <v>7</v>
      </c>
      <c r="H3332" s="8">
        <v>1</v>
      </c>
      <c r="I3332" s="17">
        <f t="shared" si="823"/>
        <v>8</v>
      </c>
      <c r="J3332" s="7">
        <f t="shared" si="824"/>
        <v>7</v>
      </c>
      <c r="K3332" s="8">
        <f t="shared" si="825"/>
        <v>1</v>
      </c>
      <c r="L3332" s="9">
        <f t="shared" si="826"/>
        <v>8</v>
      </c>
    </row>
    <row r="3333" spans="1:12" x14ac:dyDescent="0.2">
      <c r="A3333" s="39"/>
      <c r="B3333" s="34"/>
      <c r="C3333" s="39" t="s">
        <v>127</v>
      </c>
      <c r="D3333" s="7">
        <v>1</v>
      </c>
      <c r="E3333" s="8">
        <v>0</v>
      </c>
      <c r="F3333" s="17">
        <f t="shared" si="822"/>
        <v>1</v>
      </c>
      <c r="G3333" s="7">
        <v>20</v>
      </c>
      <c r="H3333" s="8">
        <v>1</v>
      </c>
      <c r="I3333" s="17">
        <f t="shared" si="823"/>
        <v>21</v>
      </c>
      <c r="J3333" s="7">
        <f t="shared" si="824"/>
        <v>21</v>
      </c>
      <c r="K3333" s="8">
        <f t="shared" si="825"/>
        <v>1</v>
      </c>
      <c r="L3333" s="9">
        <f t="shared" si="826"/>
        <v>22</v>
      </c>
    </row>
    <row r="3334" spans="1:12" x14ac:dyDescent="0.2">
      <c r="A3334" s="39"/>
      <c r="B3334" s="34"/>
      <c r="C3334" s="39" t="s">
        <v>128</v>
      </c>
      <c r="D3334" s="7">
        <v>0</v>
      </c>
      <c r="E3334" s="8">
        <v>0</v>
      </c>
      <c r="F3334" s="17">
        <f t="shared" si="822"/>
        <v>0</v>
      </c>
      <c r="G3334" s="7">
        <v>25</v>
      </c>
      <c r="H3334" s="8">
        <v>0</v>
      </c>
      <c r="I3334" s="17">
        <f t="shared" si="823"/>
        <v>25</v>
      </c>
      <c r="J3334" s="7">
        <f t="shared" si="824"/>
        <v>25</v>
      </c>
      <c r="K3334" s="8">
        <f t="shared" si="825"/>
        <v>0</v>
      </c>
      <c r="L3334" s="9">
        <f t="shared" si="826"/>
        <v>25</v>
      </c>
    </row>
    <row r="3335" spans="1:12" x14ac:dyDescent="0.2">
      <c r="A3335" s="39"/>
      <c r="B3335" s="34"/>
      <c r="C3335" s="39" t="s">
        <v>931</v>
      </c>
      <c r="D3335" s="7">
        <v>0</v>
      </c>
      <c r="E3335" s="8">
        <v>0</v>
      </c>
      <c r="F3335" s="17">
        <f t="shared" si="822"/>
        <v>0</v>
      </c>
      <c r="G3335" s="7">
        <v>5</v>
      </c>
      <c r="H3335" s="8">
        <v>0</v>
      </c>
      <c r="I3335" s="17">
        <f t="shared" si="823"/>
        <v>5</v>
      </c>
      <c r="J3335" s="7">
        <f t="shared" si="824"/>
        <v>5</v>
      </c>
      <c r="K3335" s="8">
        <f t="shared" si="825"/>
        <v>0</v>
      </c>
      <c r="L3335" s="9">
        <f t="shared" si="826"/>
        <v>5</v>
      </c>
    </row>
    <row r="3336" spans="1:12" x14ac:dyDescent="0.2">
      <c r="A3336" s="39"/>
      <c r="B3336" s="34"/>
      <c r="C3336" s="39" t="s">
        <v>129</v>
      </c>
      <c r="D3336" s="7">
        <v>0</v>
      </c>
      <c r="E3336" s="8">
        <v>0</v>
      </c>
      <c r="F3336" s="17">
        <f t="shared" si="822"/>
        <v>0</v>
      </c>
      <c r="G3336" s="7">
        <v>1</v>
      </c>
      <c r="H3336" s="8">
        <v>0</v>
      </c>
      <c r="I3336" s="17">
        <f t="shared" si="823"/>
        <v>1</v>
      </c>
      <c r="J3336" s="7">
        <f t="shared" si="824"/>
        <v>1</v>
      </c>
      <c r="K3336" s="8">
        <f t="shared" si="825"/>
        <v>0</v>
      </c>
      <c r="L3336" s="9">
        <f t="shared" si="826"/>
        <v>1</v>
      </c>
    </row>
    <row r="3337" spans="1:12" x14ac:dyDescent="0.2">
      <c r="A3337" s="39"/>
      <c r="B3337" s="34"/>
      <c r="C3337" s="39" t="s">
        <v>130</v>
      </c>
      <c r="D3337" s="7">
        <v>0</v>
      </c>
      <c r="E3337" s="8">
        <v>0</v>
      </c>
      <c r="F3337" s="17">
        <f t="shared" si="822"/>
        <v>0</v>
      </c>
      <c r="G3337" s="7">
        <v>1</v>
      </c>
      <c r="H3337" s="8">
        <v>0</v>
      </c>
      <c r="I3337" s="17">
        <f t="shared" si="823"/>
        <v>1</v>
      </c>
      <c r="J3337" s="7">
        <f t="shared" si="824"/>
        <v>1</v>
      </c>
      <c r="K3337" s="8">
        <f t="shared" si="825"/>
        <v>0</v>
      </c>
      <c r="L3337" s="9">
        <f t="shared" si="826"/>
        <v>1</v>
      </c>
    </row>
    <row r="3338" spans="1:12" x14ac:dyDescent="0.2">
      <c r="A3338" s="39"/>
      <c r="B3338" s="34"/>
      <c r="C3338" s="39" t="s">
        <v>131</v>
      </c>
      <c r="D3338" s="7">
        <v>0</v>
      </c>
      <c r="E3338" s="8">
        <v>0</v>
      </c>
      <c r="F3338" s="17">
        <f t="shared" si="822"/>
        <v>0</v>
      </c>
      <c r="G3338" s="7">
        <v>1</v>
      </c>
      <c r="H3338" s="8">
        <v>0</v>
      </c>
      <c r="I3338" s="17">
        <f t="shared" si="823"/>
        <v>1</v>
      </c>
      <c r="J3338" s="7">
        <f t="shared" si="824"/>
        <v>1</v>
      </c>
      <c r="K3338" s="8">
        <f t="shared" si="825"/>
        <v>0</v>
      </c>
      <c r="L3338" s="9">
        <f t="shared" si="826"/>
        <v>1</v>
      </c>
    </row>
    <row r="3339" spans="1:12" x14ac:dyDescent="0.2">
      <c r="A3339" s="39"/>
      <c r="B3339" s="34"/>
      <c r="C3339" s="39" t="s">
        <v>135</v>
      </c>
      <c r="D3339" s="7">
        <v>4</v>
      </c>
      <c r="E3339" s="8">
        <v>0</v>
      </c>
      <c r="F3339" s="17">
        <f t="shared" si="822"/>
        <v>4</v>
      </c>
      <c r="G3339" s="7">
        <v>3</v>
      </c>
      <c r="H3339" s="8">
        <v>0</v>
      </c>
      <c r="I3339" s="17">
        <f t="shared" si="823"/>
        <v>3</v>
      </c>
      <c r="J3339" s="7">
        <f t="shared" si="824"/>
        <v>7</v>
      </c>
      <c r="K3339" s="8">
        <f t="shared" si="825"/>
        <v>0</v>
      </c>
      <c r="L3339" s="9">
        <f t="shared" si="826"/>
        <v>7</v>
      </c>
    </row>
    <row r="3340" spans="1:12" x14ac:dyDescent="0.2">
      <c r="A3340" s="39"/>
      <c r="B3340" s="34"/>
      <c r="C3340" s="39" t="s">
        <v>136</v>
      </c>
      <c r="D3340" s="7">
        <v>5</v>
      </c>
      <c r="E3340" s="8">
        <v>0</v>
      </c>
      <c r="F3340" s="17">
        <f t="shared" si="822"/>
        <v>5</v>
      </c>
      <c r="G3340" s="7">
        <v>2</v>
      </c>
      <c r="H3340" s="8">
        <v>0</v>
      </c>
      <c r="I3340" s="17">
        <f t="shared" si="823"/>
        <v>2</v>
      </c>
      <c r="J3340" s="7">
        <f t="shared" si="824"/>
        <v>7</v>
      </c>
      <c r="K3340" s="8">
        <f t="shared" si="825"/>
        <v>0</v>
      </c>
      <c r="L3340" s="9">
        <f t="shared" si="826"/>
        <v>7</v>
      </c>
    </row>
    <row r="3341" spans="1:12" x14ac:dyDescent="0.2">
      <c r="A3341" s="39"/>
      <c r="B3341" s="34"/>
      <c r="C3341" s="39" t="s">
        <v>137</v>
      </c>
      <c r="D3341" s="7">
        <v>4</v>
      </c>
      <c r="E3341" s="8">
        <v>0</v>
      </c>
      <c r="F3341" s="17">
        <f t="shared" si="822"/>
        <v>4</v>
      </c>
      <c r="G3341" s="7">
        <v>6</v>
      </c>
      <c r="H3341" s="8">
        <v>0</v>
      </c>
      <c r="I3341" s="17">
        <f t="shared" si="823"/>
        <v>6</v>
      </c>
      <c r="J3341" s="7">
        <f t="shared" si="824"/>
        <v>10</v>
      </c>
      <c r="K3341" s="8">
        <f t="shared" si="825"/>
        <v>0</v>
      </c>
      <c r="L3341" s="9">
        <f t="shared" si="826"/>
        <v>10</v>
      </c>
    </row>
    <row r="3342" spans="1:12" x14ac:dyDescent="0.2">
      <c r="A3342" s="39"/>
      <c r="B3342" s="34"/>
      <c r="C3342" s="39" t="s">
        <v>138</v>
      </c>
      <c r="D3342" s="7">
        <v>5</v>
      </c>
      <c r="E3342" s="8">
        <v>0</v>
      </c>
      <c r="F3342" s="17">
        <f t="shared" si="822"/>
        <v>5</v>
      </c>
      <c r="G3342" s="7">
        <v>2</v>
      </c>
      <c r="H3342" s="8">
        <v>0</v>
      </c>
      <c r="I3342" s="17">
        <f t="shared" si="823"/>
        <v>2</v>
      </c>
      <c r="J3342" s="7">
        <f t="shared" si="824"/>
        <v>7</v>
      </c>
      <c r="K3342" s="8">
        <f t="shared" si="825"/>
        <v>0</v>
      </c>
      <c r="L3342" s="9">
        <f t="shared" si="826"/>
        <v>7</v>
      </c>
    </row>
    <row r="3343" spans="1:12" x14ac:dyDescent="0.2">
      <c r="A3343" s="39"/>
      <c r="B3343" s="34"/>
      <c r="C3343" s="39" t="s">
        <v>139</v>
      </c>
      <c r="D3343" s="7">
        <v>3</v>
      </c>
      <c r="E3343" s="8">
        <v>1</v>
      </c>
      <c r="F3343" s="17">
        <f t="shared" si="822"/>
        <v>4</v>
      </c>
      <c r="G3343" s="7">
        <v>4</v>
      </c>
      <c r="H3343" s="8">
        <v>1</v>
      </c>
      <c r="I3343" s="17">
        <f t="shared" si="823"/>
        <v>5</v>
      </c>
      <c r="J3343" s="7">
        <f t="shared" si="824"/>
        <v>7</v>
      </c>
      <c r="K3343" s="8">
        <f t="shared" si="825"/>
        <v>2</v>
      </c>
      <c r="L3343" s="9">
        <f t="shared" si="826"/>
        <v>9</v>
      </c>
    </row>
    <row r="3344" spans="1:12" x14ac:dyDescent="0.2">
      <c r="A3344" s="39"/>
      <c r="B3344" s="34"/>
      <c r="C3344" s="39" t="s">
        <v>141</v>
      </c>
      <c r="D3344" s="7">
        <v>0</v>
      </c>
      <c r="E3344" s="8">
        <v>0</v>
      </c>
      <c r="F3344" s="17">
        <f t="shared" si="822"/>
        <v>0</v>
      </c>
      <c r="G3344" s="7">
        <v>2</v>
      </c>
      <c r="H3344" s="8">
        <v>0</v>
      </c>
      <c r="I3344" s="17">
        <f t="shared" si="823"/>
        <v>2</v>
      </c>
      <c r="J3344" s="7">
        <f t="shared" si="824"/>
        <v>2</v>
      </c>
      <c r="K3344" s="8">
        <f t="shared" si="825"/>
        <v>0</v>
      </c>
      <c r="L3344" s="9">
        <f t="shared" si="826"/>
        <v>2</v>
      </c>
    </row>
    <row r="3345" spans="1:12" x14ac:dyDescent="0.2">
      <c r="A3345" s="39"/>
      <c r="B3345" s="34"/>
      <c r="C3345" s="39" t="s">
        <v>144</v>
      </c>
      <c r="D3345" s="7">
        <v>2</v>
      </c>
      <c r="E3345" s="8">
        <v>0</v>
      </c>
      <c r="F3345" s="17">
        <f t="shared" si="822"/>
        <v>2</v>
      </c>
      <c r="G3345" s="7">
        <v>0</v>
      </c>
      <c r="H3345" s="8">
        <v>0</v>
      </c>
      <c r="I3345" s="17">
        <f t="shared" si="823"/>
        <v>0</v>
      </c>
      <c r="J3345" s="7">
        <f t="shared" si="824"/>
        <v>2</v>
      </c>
      <c r="K3345" s="8">
        <f t="shared" si="825"/>
        <v>0</v>
      </c>
      <c r="L3345" s="9">
        <f t="shared" si="826"/>
        <v>2</v>
      </c>
    </row>
    <row r="3346" spans="1:12" x14ac:dyDescent="0.2">
      <c r="A3346" s="39"/>
      <c r="B3346" s="34"/>
      <c r="C3346" s="39" t="s">
        <v>145</v>
      </c>
      <c r="D3346" s="7">
        <v>1</v>
      </c>
      <c r="E3346" s="8">
        <v>0</v>
      </c>
      <c r="F3346" s="17">
        <f t="shared" si="822"/>
        <v>1</v>
      </c>
      <c r="G3346" s="7">
        <v>1</v>
      </c>
      <c r="H3346" s="8">
        <v>0</v>
      </c>
      <c r="I3346" s="17">
        <f t="shared" si="823"/>
        <v>1</v>
      </c>
      <c r="J3346" s="7">
        <f t="shared" si="824"/>
        <v>2</v>
      </c>
      <c r="K3346" s="8">
        <f t="shared" si="825"/>
        <v>0</v>
      </c>
      <c r="L3346" s="9">
        <f t="shared" si="826"/>
        <v>2</v>
      </c>
    </row>
    <row r="3347" spans="1:12" x14ac:dyDescent="0.2">
      <c r="A3347" s="39"/>
      <c r="B3347" s="34"/>
      <c r="C3347" s="39" t="s">
        <v>146</v>
      </c>
      <c r="D3347" s="7">
        <v>1</v>
      </c>
      <c r="E3347" s="8">
        <v>0</v>
      </c>
      <c r="F3347" s="17">
        <f t="shared" si="822"/>
        <v>1</v>
      </c>
      <c r="G3347" s="7">
        <v>0</v>
      </c>
      <c r="H3347" s="8">
        <v>0</v>
      </c>
      <c r="I3347" s="17">
        <f t="shared" si="823"/>
        <v>0</v>
      </c>
      <c r="J3347" s="7">
        <f t="shared" si="824"/>
        <v>1</v>
      </c>
      <c r="K3347" s="8">
        <f t="shared" si="825"/>
        <v>0</v>
      </c>
      <c r="L3347" s="9">
        <f t="shared" si="826"/>
        <v>1</v>
      </c>
    </row>
    <row r="3348" spans="1:12" x14ac:dyDescent="0.2">
      <c r="A3348" s="39"/>
      <c r="B3348" s="34"/>
      <c r="C3348" s="39" t="s">
        <v>147</v>
      </c>
      <c r="D3348" s="7">
        <v>2</v>
      </c>
      <c r="E3348" s="8">
        <v>0</v>
      </c>
      <c r="F3348" s="17">
        <f t="shared" si="822"/>
        <v>2</v>
      </c>
      <c r="G3348" s="7">
        <v>0</v>
      </c>
      <c r="H3348" s="8">
        <v>0</v>
      </c>
      <c r="I3348" s="17">
        <f t="shared" si="823"/>
        <v>0</v>
      </c>
      <c r="J3348" s="7">
        <f t="shared" si="824"/>
        <v>2</v>
      </c>
      <c r="K3348" s="8">
        <f t="shared" si="825"/>
        <v>0</v>
      </c>
      <c r="L3348" s="9">
        <f t="shared" si="826"/>
        <v>2</v>
      </c>
    </row>
    <row r="3349" spans="1:12" x14ac:dyDescent="0.2">
      <c r="A3349" s="39"/>
      <c r="B3349" s="34"/>
      <c r="C3349" s="39" t="s">
        <v>149</v>
      </c>
      <c r="D3349" s="7">
        <v>1</v>
      </c>
      <c r="E3349" s="8">
        <v>0</v>
      </c>
      <c r="F3349" s="17">
        <f t="shared" si="822"/>
        <v>1</v>
      </c>
      <c r="G3349" s="7">
        <v>0</v>
      </c>
      <c r="H3349" s="8">
        <v>0</v>
      </c>
      <c r="I3349" s="17">
        <f t="shared" si="823"/>
        <v>0</v>
      </c>
      <c r="J3349" s="7">
        <f t="shared" si="824"/>
        <v>1</v>
      </c>
      <c r="K3349" s="8">
        <f t="shared" si="825"/>
        <v>0</v>
      </c>
      <c r="L3349" s="9">
        <f t="shared" si="826"/>
        <v>1</v>
      </c>
    </row>
    <row r="3350" spans="1:12" x14ac:dyDescent="0.2">
      <c r="A3350" s="39"/>
      <c r="B3350" s="34"/>
      <c r="C3350" s="39" t="s">
        <v>150</v>
      </c>
      <c r="D3350" s="7">
        <v>1</v>
      </c>
      <c r="E3350" s="8">
        <v>1</v>
      </c>
      <c r="F3350" s="17">
        <f t="shared" si="822"/>
        <v>2</v>
      </c>
      <c r="G3350" s="7">
        <v>2</v>
      </c>
      <c r="H3350" s="8">
        <v>0</v>
      </c>
      <c r="I3350" s="17">
        <f t="shared" si="823"/>
        <v>2</v>
      </c>
      <c r="J3350" s="7">
        <f t="shared" si="824"/>
        <v>3</v>
      </c>
      <c r="K3350" s="8">
        <f t="shared" si="825"/>
        <v>1</v>
      </c>
      <c r="L3350" s="9">
        <f t="shared" si="826"/>
        <v>4</v>
      </c>
    </row>
    <row r="3351" spans="1:12" x14ac:dyDescent="0.2">
      <c r="A3351" s="39"/>
      <c r="B3351" s="34"/>
      <c r="C3351" s="66" t="s">
        <v>2</v>
      </c>
      <c r="D3351" s="21">
        <f t="shared" ref="D3351:L3351" si="827">SUM(D3328:D3350)</f>
        <v>51</v>
      </c>
      <c r="E3351" s="22">
        <f t="shared" si="827"/>
        <v>11</v>
      </c>
      <c r="F3351" s="67">
        <f t="shared" si="827"/>
        <v>62</v>
      </c>
      <c r="G3351" s="21">
        <f t="shared" si="827"/>
        <v>161</v>
      </c>
      <c r="H3351" s="22">
        <f t="shared" si="827"/>
        <v>13</v>
      </c>
      <c r="I3351" s="67">
        <f t="shared" si="827"/>
        <v>174</v>
      </c>
      <c r="J3351" s="21">
        <f t="shared" si="827"/>
        <v>212</v>
      </c>
      <c r="K3351" s="22">
        <f t="shared" si="827"/>
        <v>24</v>
      </c>
      <c r="L3351" s="23">
        <f t="shared" si="827"/>
        <v>236</v>
      </c>
    </row>
    <row r="3352" spans="1:12" x14ac:dyDescent="0.2">
      <c r="A3352" s="65" t="s">
        <v>279</v>
      </c>
      <c r="B3352" s="42"/>
      <c r="C3352" s="41"/>
      <c r="D3352" s="44"/>
      <c r="E3352" s="45"/>
      <c r="F3352" s="47"/>
      <c r="G3352" s="44"/>
      <c r="H3352" s="45"/>
      <c r="I3352" s="47"/>
      <c r="J3352" s="44"/>
      <c r="K3352" s="45"/>
      <c r="L3352" s="46"/>
    </row>
    <row r="3353" spans="1:12" x14ac:dyDescent="0.2">
      <c r="A3353" s="39"/>
      <c r="B3353" s="34"/>
      <c r="C3353" s="39" t="s">
        <v>124</v>
      </c>
      <c r="D3353" s="7">
        <v>1</v>
      </c>
      <c r="E3353" s="8">
        <v>0</v>
      </c>
      <c r="F3353" s="17">
        <f>D3353+E3353</f>
        <v>1</v>
      </c>
      <c r="G3353" s="7">
        <v>0</v>
      </c>
      <c r="H3353" s="8">
        <v>0</v>
      </c>
      <c r="I3353" s="17">
        <f>G3353+H3353</f>
        <v>0</v>
      </c>
      <c r="J3353" s="7">
        <f t="shared" ref="J3353:K3356" si="828">D3353+G3353</f>
        <v>1</v>
      </c>
      <c r="K3353" s="8">
        <f t="shared" si="828"/>
        <v>0</v>
      </c>
      <c r="L3353" s="9">
        <f>J3353+K3353</f>
        <v>1</v>
      </c>
    </row>
    <row r="3354" spans="1:12" x14ac:dyDescent="0.2">
      <c r="A3354" s="39"/>
      <c r="B3354" s="34"/>
      <c r="C3354" s="39" t="s">
        <v>125</v>
      </c>
      <c r="D3354" s="7">
        <v>0</v>
      </c>
      <c r="E3354" s="8">
        <v>0</v>
      </c>
      <c r="F3354" s="17">
        <f>D3354+E3354</f>
        <v>0</v>
      </c>
      <c r="G3354" s="7">
        <v>0</v>
      </c>
      <c r="H3354" s="8">
        <v>5</v>
      </c>
      <c r="I3354" s="17">
        <f>G3354+H3354</f>
        <v>5</v>
      </c>
      <c r="J3354" s="7">
        <f t="shared" si="828"/>
        <v>0</v>
      </c>
      <c r="K3354" s="8">
        <f t="shared" si="828"/>
        <v>5</v>
      </c>
      <c r="L3354" s="9">
        <f>J3354+K3354</f>
        <v>5</v>
      </c>
    </row>
    <row r="3355" spans="1:12" x14ac:dyDescent="0.2">
      <c r="A3355" s="39"/>
      <c r="B3355" s="34"/>
      <c r="C3355" s="39" t="s">
        <v>128</v>
      </c>
      <c r="D3355" s="7">
        <v>0</v>
      </c>
      <c r="E3355" s="8">
        <v>0</v>
      </c>
      <c r="F3355" s="17">
        <f>D3355+E3355</f>
        <v>0</v>
      </c>
      <c r="G3355" s="7">
        <v>0</v>
      </c>
      <c r="H3355" s="8">
        <v>1</v>
      </c>
      <c r="I3355" s="17">
        <f>G3355+H3355</f>
        <v>1</v>
      </c>
      <c r="J3355" s="7">
        <f t="shared" si="828"/>
        <v>0</v>
      </c>
      <c r="K3355" s="8">
        <f t="shared" si="828"/>
        <v>1</v>
      </c>
      <c r="L3355" s="9">
        <f>J3355+K3355</f>
        <v>1</v>
      </c>
    </row>
    <row r="3356" spans="1:12" ht="12" thickBot="1" x14ac:dyDescent="0.25">
      <c r="A3356" s="52"/>
      <c r="B3356" s="68"/>
      <c r="C3356" s="52" t="s">
        <v>136</v>
      </c>
      <c r="D3356" s="24">
        <v>1</v>
      </c>
      <c r="E3356" s="25">
        <v>0</v>
      </c>
      <c r="F3356" s="69">
        <f>D3356+E3356</f>
        <v>1</v>
      </c>
      <c r="G3356" s="24">
        <v>0</v>
      </c>
      <c r="H3356" s="25">
        <v>0</v>
      </c>
      <c r="I3356" s="69">
        <f>G3356+H3356</f>
        <v>0</v>
      </c>
      <c r="J3356" s="24">
        <f t="shared" si="828"/>
        <v>1</v>
      </c>
      <c r="K3356" s="25">
        <f t="shared" si="828"/>
        <v>0</v>
      </c>
      <c r="L3356" s="26">
        <f>J3356+K3356</f>
        <v>1</v>
      </c>
    </row>
    <row r="3362" spans="1:12" ht="12" x14ac:dyDescent="0.2">
      <c r="A3362" s="85" t="s">
        <v>109</v>
      </c>
      <c r="B3362" s="85"/>
      <c r="C3362" s="85"/>
      <c r="D3362" s="85"/>
      <c r="E3362" s="85"/>
      <c r="F3362" s="85"/>
      <c r="G3362" s="85"/>
      <c r="H3362" s="85"/>
      <c r="I3362" s="85"/>
      <c r="J3362" s="85"/>
      <c r="K3362" s="85"/>
      <c r="L3362" s="85"/>
    </row>
    <row r="3363" spans="1:12" x14ac:dyDescent="0.2">
      <c r="A3363" s="86" t="s">
        <v>116</v>
      </c>
      <c r="B3363" s="86"/>
      <c r="C3363" s="86"/>
      <c r="D3363" s="86"/>
      <c r="E3363" s="86"/>
      <c r="F3363" s="86"/>
      <c r="G3363" s="86"/>
      <c r="H3363" s="86"/>
      <c r="I3363" s="86"/>
      <c r="J3363" s="86"/>
      <c r="K3363" s="86"/>
      <c r="L3363" s="86"/>
    </row>
    <row r="3364" spans="1:12" x14ac:dyDescent="0.2">
      <c r="A3364" s="86" t="s">
        <v>1066</v>
      </c>
      <c r="B3364" s="86"/>
      <c r="C3364" s="86"/>
      <c r="D3364" s="86"/>
      <c r="E3364" s="86"/>
      <c r="F3364" s="86"/>
      <c r="G3364" s="86"/>
      <c r="H3364" s="86"/>
      <c r="I3364" s="86"/>
      <c r="J3364" s="86"/>
      <c r="K3364" s="86"/>
      <c r="L3364" s="86"/>
    </row>
    <row r="3365" spans="1:12" ht="12" thickBot="1" x14ac:dyDescent="0.25"/>
    <row r="3366" spans="1:12" x14ac:dyDescent="0.2">
      <c r="A3366" s="113" t="s">
        <v>41</v>
      </c>
      <c r="B3366" s="149"/>
      <c r="C3366" s="151" t="s">
        <v>43</v>
      </c>
      <c r="D3366" s="117" t="s">
        <v>355</v>
      </c>
      <c r="E3366" s="118"/>
      <c r="F3366" s="119"/>
      <c r="G3366" s="117" t="s">
        <v>42</v>
      </c>
      <c r="H3366" s="118"/>
      <c r="I3366" s="119"/>
      <c r="J3366" s="117" t="s">
        <v>2</v>
      </c>
      <c r="K3366" s="118"/>
      <c r="L3366" s="119"/>
    </row>
    <row r="3367" spans="1:12" ht="12" thickBot="1" x14ac:dyDescent="0.25">
      <c r="A3367" s="115"/>
      <c r="B3367" s="150"/>
      <c r="C3367" s="152"/>
      <c r="D3367" s="153"/>
      <c r="E3367" s="154"/>
      <c r="F3367" s="155"/>
      <c r="G3367" s="153"/>
      <c r="H3367" s="154"/>
      <c r="I3367" s="155"/>
      <c r="J3367" s="153"/>
      <c r="K3367" s="154"/>
      <c r="L3367" s="155"/>
    </row>
    <row r="3368" spans="1:12" x14ac:dyDescent="0.2">
      <c r="A3368" s="115"/>
      <c r="B3368" s="150"/>
      <c r="C3368" s="152"/>
      <c r="D3368" s="161" t="s">
        <v>44</v>
      </c>
      <c r="E3368" s="157" t="s">
        <v>45</v>
      </c>
      <c r="F3368" s="159" t="s">
        <v>2</v>
      </c>
      <c r="G3368" s="161" t="s">
        <v>44</v>
      </c>
      <c r="H3368" s="157" t="s">
        <v>45</v>
      </c>
      <c r="I3368" s="159" t="s">
        <v>2</v>
      </c>
      <c r="J3368" s="156" t="s">
        <v>44</v>
      </c>
      <c r="K3368" s="157" t="s">
        <v>45</v>
      </c>
      <c r="L3368" s="159" t="s">
        <v>2</v>
      </c>
    </row>
    <row r="3369" spans="1:12" ht="12" thickBot="1" x14ac:dyDescent="0.25">
      <c r="A3369" s="115"/>
      <c r="B3369" s="150"/>
      <c r="C3369" s="152"/>
      <c r="D3369" s="162"/>
      <c r="E3369" s="158"/>
      <c r="F3369" s="160"/>
      <c r="G3369" s="162"/>
      <c r="H3369" s="158"/>
      <c r="I3369" s="160"/>
      <c r="J3369" s="136"/>
      <c r="K3369" s="158"/>
      <c r="L3369" s="160"/>
    </row>
    <row r="3370" spans="1:12" x14ac:dyDescent="0.2">
      <c r="A3370" s="35"/>
      <c r="B3370" s="36"/>
      <c r="C3370" s="35" t="s">
        <v>138</v>
      </c>
      <c r="D3370" s="3">
        <v>1</v>
      </c>
      <c r="E3370" s="4">
        <v>1</v>
      </c>
      <c r="F3370" s="18">
        <f>D3370+E3370</f>
        <v>2</v>
      </c>
      <c r="G3370" s="3">
        <v>0</v>
      </c>
      <c r="H3370" s="4">
        <v>1</v>
      </c>
      <c r="I3370" s="18">
        <f>G3370+H3370</f>
        <v>1</v>
      </c>
      <c r="J3370" s="3">
        <f>D3370+G3370</f>
        <v>1</v>
      </c>
      <c r="K3370" s="4">
        <f>E3370+H3370</f>
        <v>2</v>
      </c>
      <c r="L3370" s="5">
        <f>J3370+K3370</f>
        <v>3</v>
      </c>
    </row>
    <row r="3371" spans="1:12" x14ac:dyDescent="0.2">
      <c r="A3371" s="39"/>
      <c r="B3371" s="34"/>
      <c r="C3371" s="39" t="s">
        <v>139</v>
      </c>
      <c r="D3371" s="7">
        <v>0</v>
      </c>
      <c r="E3371" s="8">
        <v>2</v>
      </c>
      <c r="F3371" s="17">
        <f>D3371+E3371</f>
        <v>2</v>
      </c>
      <c r="G3371" s="7">
        <v>0</v>
      </c>
      <c r="H3371" s="8">
        <v>1</v>
      </c>
      <c r="I3371" s="17">
        <f>G3371+H3371</f>
        <v>1</v>
      </c>
      <c r="J3371" s="7">
        <f>D3371+G3371</f>
        <v>0</v>
      </c>
      <c r="K3371" s="8">
        <f>E3371+H3371</f>
        <v>3</v>
      </c>
      <c r="L3371" s="9">
        <f>J3371+K3371</f>
        <v>3</v>
      </c>
    </row>
    <row r="3372" spans="1:12" x14ac:dyDescent="0.2">
      <c r="A3372" s="39"/>
      <c r="B3372" s="34"/>
      <c r="C3372" s="66" t="s">
        <v>2</v>
      </c>
      <c r="D3372" s="21">
        <f t="shared" ref="D3372:L3372" si="829">SUM(D3352:D3371)</f>
        <v>3</v>
      </c>
      <c r="E3372" s="22">
        <f t="shared" si="829"/>
        <v>3</v>
      </c>
      <c r="F3372" s="67">
        <f t="shared" si="829"/>
        <v>6</v>
      </c>
      <c r="G3372" s="21">
        <f t="shared" si="829"/>
        <v>0</v>
      </c>
      <c r="H3372" s="22">
        <f t="shared" si="829"/>
        <v>8</v>
      </c>
      <c r="I3372" s="67">
        <f t="shared" si="829"/>
        <v>8</v>
      </c>
      <c r="J3372" s="21">
        <f t="shared" si="829"/>
        <v>3</v>
      </c>
      <c r="K3372" s="22">
        <f t="shared" si="829"/>
        <v>11</v>
      </c>
      <c r="L3372" s="23">
        <f t="shared" si="829"/>
        <v>14</v>
      </c>
    </row>
    <row r="3373" spans="1:12" x14ac:dyDescent="0.2">
      <c r="A3373" s="65" t="s">
        <v>280</v>
      </c>
      <c r="B3373" s="42"/>
      <c r="C3373" s="41"/>
      <c r="D3373" s="44"/>
      <c r="E3373" s="45"/>
      <c r="F3373" s="47"/>
      <c r="G3373" s="44"/>
      <c r="H3373" s="45"/>
      <c r="I3373" s="47"/>
      <c r="J3373" s="44"/>
      <c r="K3373" s="45"/>
      <c r="L3373" s="46"/>
    </row>
    <row r="3374" spans="1:12" x14ac:dyDescent="0.2">
      <c r="A3374" s="39"/>
      <c r="B3374" s="34"/>
      <c r="C3374" s="39" t="s">
        <v>124</v>
      </c>
      <c r="D3374" s="7">
        <v>28</v>
      </c>
      <c r="E3374" s="8">
        <v>47</v>
      </c>
      <c r="F3374" s="17">
        <f t="shared" ref="F3374:F3401" si="830">D3374+E3374</f>
        <v>75</v>
      </c>
      <c r="G3374" s="7">
        <v>80</v>
      </c>
      <c r="H3374" s="8">
        <v>78</v>
      </c>
      <c r="I3374" s="17">
        <f t="shared" ref="I3374:I3401" si="831">G3374+H3374</f>
        <v>158</v>
      </c>
      <c r="J3374" s="7">
        <f t="shared" ref="J3374:J3401" si="832">D3374+G3374</f>
        <v>108</v>
      </c>
      <c r="K3374" s="8">
        <f t="shared" ref="K3374:K3401" si="833">E3374+H3374</f>
        <v>125</v>
      </c>
      <c r="L3374" s="9">
        <f t="shared" ref="L3374:L3401" si="834">J3374+K3374</f>
        <v>233</v>
      </c>
    </row>
    <row r="3375" spans="1:12" x14ac:dyDescent="0.2">
      <c r="A3375" s="39"/>
      <c r="B3375" s="34"/>
      <c r="C3375" s="39" t="s">
        <v>3</v>
      </c>
      <c r="D3375" s="7">
        <v>0</v>
      </c>
      <c r="E3375" s="8">
        <v>0</v>
      </c>
      <c r="F3375" s="17">
        <f t="shared" si="830"/>
        <v>0</v>
      </c>
      <c r="G3375" s="7">
        <v>25</v>
      </c>
      <c r="H3375" s="8">
        <v>39</v>
      </c>
      <c r="I3375" s="17">
        <f t="shared" si="831"/>
        <v>64</v>
      </c>
      <c r="J3375" s="7">
        <f t="shared" si="832"/>
        <v>25</v>
      </c>
      <c r="K3375" s="8">
        <f t="shared" si="833"/>
        <v>39</v>
      </c>
      <c r="L3375" s="9">
        <f t="shared" si="834"/>
        <v>64</v>
      </c>
    </row>
    <row r="3376" spans="1:12" x14ac:dyDescent="0.2">
      <c r="A3376" s="39"/>
      <c r="B3376" s="34"/>
      <c r="C3376" s="39" t="s">
        <v>125</v>
      </c>
      <c r="D3376" s="7">
        <v>0</v>
      </c>
      <c r="E3376" s="8">
        <v>0</v>
      </c>
      <c r="F3376" s="17">
        <f t="shared" si="830"/>
        <v>0</v>
      </c>
      <c r="G3376" s="7">
        <v>7</v>
      </c>
      <c r="H3376" s="8">
        <v>14</v>
      </c>
      <c r="I3376" s="17">
        <f t="shared" si="831"/>
        <v>21</v>
      </c>
      <c r="J3376" s="7">
        <f t="shared" si="832"/>
        <v>7</v>
      </c>
      <c r="K3376" s="8">
        <f t="shared" si="833"/>
        <v>14</v>
      </c>
      <c r="L3376" s="9">
        <f t="shared" si="834"/>
        <v>21</v>
      </c>
    </row>
    <row r="3377" spans="1:12" x14ac:dyDescent="0.2">
      <c r="A3377" s="39"/>
      <c r="B3377" s="34"/>
      <c r="C3377" s="39" t="s">
        <v>126</v>
      </c>
      <c r="D3377" s="7">
        <v>0</v>
      </c>
      <c r="E3377" s="8">
        <v>0</v>
      </c>
      <c r="F3377" s="17">
        <f t="shared" si="830"/>
        <v>0</v>
      </c>
      <c r="G3377" s="7">
        <v>11</v>
      </c>
      <c r="H3377" s="8">
        <v>4</v>
      </c>
      <c r="I3377" s="17">
        <f t="shared" si="831"/>
        <v>15</v>
      </c>
      <c r="J3377" s="7">
        <f t="shared" si="832"/>
        <v>11</v>
      </c>
      <c r="K3377" s="8">
        <f t="shared" si="833"/>
        <v>4</v>
      </c>
      <c r="L3377" s="9">
        <f t="shared" si="834"/>
        <v>15</v>
      </c>
    </row>
    <row r="3378" spans="1:12" x14ac:dyDescent="0.2">
      <c r="A3378" s="39"/>
      <c r="B3378" s="34"/>
      <c r="C3378" s="39" t="s">
        <v>127</v>
      </c>
      <c r="D3378" s="7">
        <v>2</v>
      </c>
      <c r="E3378" s="8">
        <v>0</v>
      </c>
      <c r="F3378" s="17">
        <f t="shared" si="830"/>
        <v>2</v>
      </c>
      <c r="G3378" s="7">
        <v>37</v>
      </c>
      <c r="H3378" s="8">
        <v>140</v>
      </c>
      <c r="I3378" s="17">
        <f t="shared" si="831"/>
        <v>177</v>
      </c>
      <c r="J3378" s="7">
        <f t="shared" si="832"/>
        <v>39</v>
      </c>
      <c r="K3378" s="8">
        <f t="shared" si="833"/>
        <v>140</v>
      </c>
      <c r="L3378" s="9">
        <f t="shared" si="834"/>
        <v>179</v>
      </c>
    </row>
    <row r="3379" spans="1:12" x14ac:dyDescent="0.2">
      <c r="A3379" s="39"/>
      <c r="B3379" s="34"/>
      <c r="C3379" s="39" t="s">
        <v>128</v>
      </c>
      <c r="D3379" s="7">
        <v>0</v>
      </c>
      <c r="E3379" s="8">
        <v>0</v>
      </c>
      <c r="F3379" s="17">
        <f t="shared" si="830"/>
        <v>0</v>
      </c>
      <c r="G3379" s="7">
        <v>60</v>
      </c>
      <c r="H3379" s="8">
        <v>124</v>
      </c>
      <c r="I3379" s="17">
        <f t="shared" si="831"/>
        <v>184</v>
      </c>
      <c r="J3379" s="7">
        <f t="shared" si="832"/>
        <v>60</v>
      </c>
      <c r="K3379" s="8">
        <f t="shared" si="833"/>
        <v>124</v>
      </c>
      <c r="L3379" s="9">
        <f t="shared" si="834"/>
        <v>184</v>
      </c>
    </row>
    <row r="3380" spans="1:12" x14ac:dyDescent="0.2">
      <c r="A3380" s="39"/>
      <c r="B3380" s="34"/>
      <c r="C3380" s="39" t="s">
        <v>931</v>
      </c>
      <c r="D3380" s="7">
        <v>0</v>
      </c>
      <c r="E3380" s="8">
        <v>0</v>
      </c>
      <c r="F3380" s="17">
        <f t="shared" si="830"/>
        <v>0</v>
      </c>
      <c r="G3380" s="7">
        <v>5</v>
      </c>
      <c r="H3380" s="8">
        <v>2</v>
      </c>
      <c r="I3380" s="17">
        <f t="shared" si="831"/>
        <v>7</v>
      </c>
      <c r="J3380" s="7">
        <f t="shared" si="832"/>
        <v>5</v>
      </c>
      <c r="K3380" s="8">
        <f t="shared" si="833"/>
        <v>2</v>
      </c>
      <c r="L3380" s="9">
        <f t="shared" si="834"/>
        <v>7</v>
      </c>
    </row>
    <row r="3381" spans="1:12" x14ac:dyDescent="0.2">
      <c r="A3381" s="39"/>
      <c r="B3381" s="34"/>
      <c r="C3381" s="39" t="s">
        <v>129</v>
      </c>
      <c r="D3381" s="7">
        <v>0</v>
      </c>
      <c r="E3381" s="8">
        <v>0</v>
      </c>
      <c r="F3381" s="17">
        <f t="shared" si="830"/>
        <v>0</v>
      </c>
      <c r="G3381" s="7">
        <v>1</v>
      </c>
      <c r="H3381" s="8">
        <v>0</v>
      </c>
      <c r="I3381" s="17">
        <f t="shared" si="831"/>
        <v>1</v>
      </c>
      <c r="J3381" s="7">
        <f t="shared" si="832"/>
        <v>1</v>
      </c>
      <c r="K3381" s="8">
        <f t="shared" si="833"/>
        <v>0</v>
      </c>
      <c r="L3381" s="9">
        <f t="shared" si="834"/>
        <v>1</v>
      </c>
    </row>
    <row r="3382" spans="1:12" x14ac:dyDescent="0.2">
      <c r="A3382" s="39"/>
      <c r="B3382" s="34"/>
      <c r="C3382" s="39" t="s">
        <v>130</v>
      </c>
      <c r="D3382" s="7">
        <v>2</v>
      </c>
      <c r="E3382" s="8">
        <v>0</v>
      </c>
      <c r="F3382" s="17">
        <f t="shared" si="830"/>
        <v>2</v>
      </c>
      <c r="G3382" s="7">
        <v>2</v>
      </c>
      <c r="H3382" s="8">
        <v>0</v>
      </c>
      <c r="I3382" s="17">
        <f t="shared" si="831"/>
        <v>2</v>
      </c>
      <c r="J3382" s="7">
        <f t="shared" si="832"/>
        <v>4</v>
      </c>
      <c r="K3382" s="8">
        <f t="shared" si="833"/>
        <v>0</v>
      </c>
      <c r="L3382" s="9">
        <f t="shared" si="834"/>
        <v>4</v>
      </c>
    </row>
    <row r="3383" spans="1:12" x14ac:dyDescent="0.2">
      <c r="A3383" s="39"/>
      <c r="B3383" s="34"/>
      <c r="C3383" s="39" t="s">
        <v>131</v>
      </c>
      <c r="D3383" s="7">
        <v>1</v>
      </c>
      <c r="E3383" s="8">
        <v>0</v>
      </c>
      <c r="F3383" s="17">
        <f t="shared" si="830"/>
        <v>1</v>
      </c>
      <c r="G3383" s="7">
        <v>1</v>
      </c>
      <c r="H3383" s="8">
        <v>0</v>
      </c>
      <c r="I3383" s="17">
        <f t="shared" si="831"/>
        <v>1</v>
      </c>
      <c r="J3383" s="7">
        <f t="shared" si="832"/>
        <v>2</v>
      </c>
      <c r="K3383" s="8">
        <f t="shared" si="833"/>
        <v>0</v>
      </c>
      <c r="L3383" s="9">
        <f t="shared" si="834"/>
        <v>2</v>
      </c>
    </row>
    <row r="3384" spans="1:12" x14ac:dyDescent="0.2">
      <c r="A3384" s="39"/>
      <c r="B3384" s="34"/>
      <c r="C3384" s="39" t="s">
        <v>692</v>
      </c>
      <c r="D3384" s="7">
        <v>0</v>
      </c>
      <c r="E3384" s="8">
        <v>0</v>
      </c>
      <c r="F3384" s="17">
        <f t="shared" si="830"/>
        <v>0</v>
      </c>
      <c r="G3384" s="7">
        <v>1</v>
      </c>
      <c r="H3384" s="8">
        <v>0</v>
      </c>
      <c r="I3384" s="17">
        <f t="shared" si="831"/>
        <v>1</v>
      </c>
      <c r="J3384" s="7">
        <f t="shared" si="832"/>
        <v>1</v>
      </c>
      <c r="K3384" s="8">
        <f t="shared" si="833"/>
        <v>0</v>
      </c>
      <c r="L3384" s="9">
        <f t="shared" si="834"/>
        <v>1</v>
      </c>
    </row>
    <row r="3385" spans="1:12" x14ac:dyDescent="0.2">
      <c r="A3385" s="39"/>
      <c r="B3385" s="34"/>
      <c r="C3385" s="39" t="s">
        <v>134</v>
      </c>
      <c r="D3385" s="7">
        <v>0</v>
      </c>
      <c r="E3385" s="8">
        <v>0</v>
      </c>
      <c r="F3385" s="17">
        <f t="shared" si="830"/>
        <v>0</v>
      </c>
      <c r="G3385" s="7">
        <v>2</v>
      </c>
      <c r="H3385" s="8">
        <v>0</v>
      </c>
      <c r="I3385" s="17">
        <f t="shared" si="831"/>
        <v>2</v>
      </c>
      <c r="J3385" s="7">
        <f t="shared" si="832"/>
        <v>2</v>
      </c>
      <c r="K3385" s="8">
        <f t="shared" si="833"/>
        <v>0</v>
      </c>
      <c r="L3385" s="9">
        <f t="shared" si="834"/>
        <v>2</v>
      </c>
    </row>
    <row r="3386" spans="1:12" x14ac:dyDescent="0.2">
      <c r="A3386" s="39"/>
      <c r="B3386" s="34"/>
      <c r="C3386" s="39" t="s">
        <v>135</v>
      </c>
      <c r="D3386" s="7">
        <v>3</v>
      </c>
      <c r="E3386" s="8">
        <v>8</v>
      </c>
      <c r="F3386" s="17">
        <f t="shared" si="830"/>
        <v>11</v>
      </c>
      <c r="G3386" s="7">
        <v>2</v>
      </c>
      <c r="H3386" s="8">
        <v>5</v>
      </c>
      <c r="I3386" s="17">
        <f t="shared" si="831"/>
        <v>7</v>
      </c>
      <c r="J3386" s="7">
        <f t="shared" si="832"/>
        <v>5</v>
      </c>
      <c r="K3386" s="8">
        <f t="shared" si="833"/>
        <v>13</v>
      </c>
      <c r="L3386" s="9">
        <f t="shared" si="834"/>
        <v>18</v>
      </c>
    </row>
    <row r="3387" spans="1:12" x14ac:dyDescent="0.2">
      <c r="A3387" s="39"/>
      <c r="B3387" s="34"/>
      <c r="C3387" s="39" t="s">
        <v>136</v>
      </c>
      <c r="D3387" s="7">
        <v>3</v>
      </c>
      <c r="E3387" s="8">
        <v>7</v>
      </c>
      <c r="F3387" s="17">
        <f t="shared" si="830"/>
        <v>10</v>
      </c>
      <c r="G3387" s="7">
        <v>4</v>
      </c>
      <c r="H3387" s="8">
        <v>2</v>
      </c>
      <c r="I3387" s="17">
        <f t="shared" si="831"/>
        <v>6</v>
      </c>
      <c r="J3387" s="7">
        <f t="shared" si="832"/>
        <v>7</v>
      </c>
      <c r="K3387" s="8">
        <f t="shared" si="833"/>
        <v>9</v>
      </c>
      <c r="L3387" s="9">
        <f t="shared" si="834"/>
        <v>16</v>
      </c>
    </row>
    <row r="3388" spans="1:12" x14ac:dyDescent="0.2">
      <c r="A3388" s="39"/>
      <c r="B3388" s="34"/>
      <c r="C3388" s="39" t="s">
        <v>137</v>
      </c>
      <c r="D3388" s="7">
        <v>7</v>
      </c>
      <c r="E3388" s="8">
        <v>1</v>
      </c>
      <c r="F3388" s="17">
        <f t="shared" si="830"/>
        <v>8</v>
      </c>
      <c r="G3388" s="7">
        <v>9</v>
      </c>
      <c r="H3388" s="8">
        <v>155</v>
      </c>
      <c r="I3388" s="17">
        <f t="shared" si="831"/>
        <v>164</v>
      </c>
      <c r="J3388" s="7">
        <f t="shared" si="832"/>
        <v>16</v>
      </c>
      <c r="K3388" s="8">
        <f t="shared" si="833"/>
        <v>156</v>
      </c>
      <c r="L3388" s="9">
        <f t="shared" si="834"/>
        <v>172</v>
      </c>
    </row>
    <row r="3389" spans="1:12" x14ac:dyDescent="0.2">
      <c r="A3389" s="39"/>
      <c r="B3389" s="34"/>
      <c r="C3389" s="39" t="s">
        <v>138</v>
      </c>
      <c r="D3389" s="7">
        <v>4</v>
      </c>
      <c r="E3389" s="8">
        <v>4</v>
      </c>
      <c r="F3389" s="17">
        <f t="shared" si="830"/>
        <v>8</v>
      </c>
      <c r="G3389" s="7">
        <v>2</v>
      </c>
      <c r="H3389" s="8">
        <v>1</v>
      </c>
      <c r="I3389" s="17">
        <f t="shared" si="831"/>
        <v>3</v>
      </c>
      <c r="J3389" s="7">
        <f t="shared" si="832"/>
        <v>6</v>
      </c>
      <c r="K3389" s="8">
        <f t="shared" si="833"/>
        <v>5</v>
      </c>
      <c r="L3389" s="9">
        <f t="shared" si="834"/>
        <v>11</v>
      </c>
    </row>
    <row r="3390" spans="1:12" x14ac:dyDescent="0.2">
      <c r="A3390" s="39"/>
      <c r="B3390" s="34"/>
      <c r="C3390" s="39" t="s">
        <v>139</v>
      </c>
      <c r="D3390" s="7">
        <v>2</v>
      </c>
      <c r="E3390" s="8">
        <v>7</v>
      </c>
      <c r="F3390" s="17">
        <f t="shared" si="830"/>
        <v>9</v>
      </c>
      <c r="G3390" s="7">
        <v>19</v>
      </c>
      <c r="H3390" s="8">
        <v>14</v>
      </c>
      <c r="I3390" s="17">
        <f t="shared" si="831"/>
        <v>33</v>
      </c>
      <c r="J3390" s="7">
        <f t="shared" si="832"/>
        <v>21</v>
      </c>
      <c r="K3390" s="8">
        <f t="shared" si="833"/>
        <v>21</v>
      </c>
      <c r="L3390" s="9">
        <f t="shared" si="834"/>
        <v>42</v>
      </c>
    </row>
    <row r="3391" spans="1:12" x14ac:dyDescent="0.2">
      <c r="A3391" s="39"/>
      <c r="B3391" s="34"/>
      <c r="C3391" s="39" t="s">
        <v>141</v>
      </c>
      <c r="D3391" s="7">
        <v>0</v>
      </c>
      <c r="E3391" s="8">
        <v>0</v>
      </c>
      <c r="F3391" s="17">
        <f t="shared" si="830"/>
        <v>0</v>
      </c>
      <c r="G3391" s="7">
        <v>1</v>
      </c>
      <c r="H3391" s="8">
        <v>3</v>
      </c>
      <c r="I3391" s="17">
        <f t="shared" si="831"/>
        <v>4</v>
      </c>
      <c r="J3391" s="7">
        <f t="shared" si="832"/>
        <v>1</v>
      </c>
      <c r="K3391" s="8">
        <f t="shared" si="833"/>
        <v>3</v>
      </c>
      <c r="L3391" s="9">
        <f t="shared" si="834"/>
        <v>4</v>
      </c>
    </row>
    <row r="3392" spans="1:12" x14ac:dyDescent="0.2">
      <c r="A3392" s="39"/>
      <c r="B3392" s="34"/>
      <c r="C3392" s="39" t="s">
        <v>142</v>
      </c>
      <c r="D3392" s="7">
        <v>0</v>
      </c>
      <c r="E3392" s="8">
        <v>1</v>
      </c>
      <c r="F3392" s="17">
        <f t="shared" si="830"/>
        <v>1</v>
      </c>
      <c r="G3392" s="7">
        <v>0</v>
      </c>
      <c r="H3392" s="8">
        <v>0</v>
      </c>
      <c r="I3392" s="17">
        <f t="shared" si="831"/>
        <v>0</v>
      </c>
      <c r="J3392" s="7">
        <f t="shared" si="832"/>
        <v>0</v>
      </c>
      <c r="K3392" s="8">
        <f t="shared" si="833"/>
        <v>1</v>
      </c>
      <c r="L3392" s="9">
        <f t="shared" si="834"/>
        <v>1</v>
      </c>
    </row>
    <row r="3393" spans="1:12" x14ac:dyDescent="0.2">
      <c r="A3393" s="39"/>
      <c r="B3393" s="34"/>
      <c r="C3393" s="39" t="s">
        <v>143</v>
      </c>
      <c r="D3393" s="7">
        <v>1</v>
      </c>
      <c r="E3393" s="8">
        <v>0</v>
      </c>
      <c r="F3393" s="17">
        <f t="shared" si="830"/>
        <v>1</v>
      </c>
      <c r="G3393" s="7">
        <v>0</v>
      </c>
      <c r="H3393" s="8">
        <v>0</v>
      </c>
      <c r="I3393" s="17">
        <f t="shared" si="831"/>
        <v>0</v>
      </c>
      <c r="J3393" s="7">
        <f t="shared" si="832"/>
        <v>1</v>
      </c>
      <c r="K3393" s="8">
        <f t="shared" si="833"/>
        <v>0</v>
      </c>
      <c r="L3393" s="9">
        <f t="shared" si="834"/>
        <v>1</v>
      </c>
    </row>
    <row r="3394" spans="1:12" x14ac:dyDescent="0.2">
      <c r="A3394" s="39"/>
      <c r="B3394" s="34"/>
      <c r="C3394" s="39" t="s">
        <v>144</v>
      </c>
      <c r="D3394" s="7">
        <v>1</v>
      </c>
      <c r="E3394" s="8">
        <v>0</v>
      </c>
      <c r="F3394" s="17">
        <f t="shared" si="830"/>
        <v>1</v>
      </c>
      <c r="G3394" s="7">
        <v>1</v>
      </c>
      <c r="H3394" s="8">
        <v>0</v>
      </c>
      <c r="I3394" s="17">
        <f t="shared" si="831"/>
        <v>1</v>
      </c>
      <c r="J3394" s="7">
        <f t="shared" si="832"/>
        <v>2</v>
      </c>
      <c r="K3394" s="8">
        <f t="shared" si="833"/>
        <v>0</v>
      </c>
      <c r="L3394" s="9">
        <f t="shared" si="834"/>
        <v>2</v>
      </c>
    </row>
    <row r="3395" spans="1:12" x14ac:dyDescent="0.2">
      <c r="A3395" s="39"/>
      <c r="B3395" s="34"/>
      <c r="C3395" s="39" t="s">
        <v>145</v>
      </c>
      <c r="D3395" s="7">
        <v>0</v>
      </c>
      <c r="E3395" s="8">
        <v>0</v>
      </c>
      <c r="F3395" s="17">
        <f t="shared" si="830"/>
        <v>0</v>
      </c>
      <c r="G3395" s="7">
        <v>1</v>
      </c>
      <c r="H3395" s="8">
        <v>0</v>
      </c>
      <c r="I3395" s="17">
        <f t="shared" si="831"/>
        <v>1</v>
      </c>
      <c r="J3395" s="7">
        <f t="shared" si="832"/>
        <v>1</v>
      </c>
      <c r="K3395" s="8">
        <f t="shared" si="833"/>
        <v>0</v>
      </c>
      <c r="L3395" s="9">
        <f t="shared" si="834"/>
        <v>1</v>
      </c>
    </row>
    <row r="3396" spans="1:12" x14ac:dyDescent="0.2">
      <c r="A3396" s="39"/>
      <c r="B3396" s="34"/>
      <c r="C3396" s="39" t="s">
        <v>146</v>
      </c>
      <c r="D3396" s="7">
        <v>1</v>
      </c>
      <c r="E3396" s="8">
        <v>0</v>
      </c>
      <c r="F3396" s="17">
        <f t="shared" si="830"/>
        <v>1</v>
      </c>
      <c r="G3396" s="7">
        <v>0</v>
      </c>
      <c r="H3396" s="8">
        <v>0</v>
      </c>
      <c r="I3396" s="17">
        <f t="shared" si="831"/>
        <v>0</v>
      </c>
      <c r="J3396" s="7">
        <f t="shared" si="832"/>
        <v>1</v>
      </c>
      <c r="K3396" s="8">
        <f t="shared" si="833"/>
        <v>0</v>
      </c>
      <c r="L3396" s="9">
        <f t="shared" si="834"/>
        <v>1</v>
      </c>
    </row>
    <row r="3397" spans="1:12" x14ac:dyDescent="0.2">
      <c r="A3397" s="39"/>
      <c r="B3397" s="34"/>
      <c r="C3397" s="39" t="s">
        <v>147</v>
      </c>
      <c r="D3397" s="7">
        <v>3</v>
      </c>
      <c r="E3397" s="8">
        <v>2</v>
      </c>
      <c r="F3397" s="17">
        <f t="shared" si="830"/>
        <v>5</v>
      </c>
      <c r="G3397" s="7">
        <v>0</v>
      </c>
      <c r="H3397" s="8">
        <v>0</v>
      </c>
      <c r="I3397" s="17">
        <f t="shared" si="831"/>
        <v>0</v>
      </c>
      <c r="J3397" s="7">
        <f t="shared" si="832"/>
        <v>3</v>
      </c>
      <c r="K3397" s="8">
        <f t="shared" si="833"/>
        <v>2</v>
      </c>
      <c r="L3397" s="9">
        <f t="shared" si="834"/>
        <v>5</v>
      </c>
    </row>
    <row r="3398" spans="1:12" x14ac:dyDescent="0.2">
      <c r="A3398" s="39"/>
      <c r="B3398" s="34"/>
      <c r="C3398" s="39" t="s">
        <v>148</v>
      </c>
      <c r="D3398" s="7">
        <v>1</v>
      </c>
      <c r="E3398" s="8">
        <v>2</v>
      </c>
      <c r="F3398" s="17">
        <f t="shared" si="830"/>
        <v>3</v>
      </c>
      <c r="G3398" s="7">
        <v>0</v>
      </c>
      <c r="H3398" s="8">
        <v>0</v>
      </c>
      <c r="I3398" s="17">
        <f t="shared" si="831"/>
        <v>0</v>
      </c>
      <c r="J3398" s="7">
        <f t="shared" si="832"/>
        <v>1</v>
      </c>
      <c r="K3398" s="8">
        <f t="shared" si="833"/>
        <v>2</v>
      </c>
      <c r="L3398" s="9">
        <f t="shared" si="834"/>
        <v>3</v>
      </c>
    </row>
    <row r="3399" spans="1:12" x14ac:dyDescent="0.2">
      <c r="A3399" s="39"/>
      <c r="B3399" s="34"/>
      <c r="C3399" s="39" t="s">
        <v>149</v>
      </c>
      <c r="D3399" s="7">
        <v>1</v>
      </c>
      <c r="E3399" s="8">
        <v>5</v>
      </c>
      <c r="F3399" s="17">
        <f t="shared" si="830"/>
        <v>6</v>
      </c>
      <c r="G3399" s="7">
        <v>0</v>
      </c>
      <c r="H3399" s="8">
        <v>0</v>
      </c>
      <c r="I3399" s="17">
        <f t="shared" si="831"/>
        <v>0</v>
      </c>
      <c r="J3399" s="7">
        <f t="shared" si="832"/>
        <v>1</v>
      </c>
      <c r="K3399" s="8">
        <f t="shared" si="833"/>
        <v>5</v>
      </c>
      <c r="L3399" s="9">
        <f t="shared" si="834"/>
        <v>6</v>
      </c>
    </row>
    <row r="3400" spans="1:12" x14ac:dyDescent="0.2">
      <c r="A3400" s="39"/>
      <c r="B3400" s="34"/>
      <c r="C3400" s="39" t="s">
        <v>150</v>
      </c>
      <c r="D3400" s="7">
        <v>10</v>
      </c>
      <c r="E3400" s="8">
        <v>2</v>
      </c>
      <c r="F3400" s="17">
        <f t="shared" si="830"/>
        <v>12</v>
      </c>
      <c r="G3400" s="7">
        <v>1</v>
      </c>
      <c r="H3400" s="8">
        <v>1</v>
      </c>
      <c r="I3400" s="17">
        <f t="shared" si="831"/>
        <v>2</v>
      </c>
      <c r="J3400" s="7">
        <f t="shared" si="832"/>
        <v>11</v>
      </c>
      <c r="K3400" s="8">
        <f t="shared" si="833"/>
        <v>3</v>
      </c>
      <c r="L3400" s="9">
        <f t="shared" si="834"/>
        <v>14</v>
      </c>
    </row>
    <row r="3401" spans="1:12" x14ac:dyDescent="0.2">
      <c r="A3401" s="39"/>
      <c r="B3401" s="34"/>
      <c r="C3401" s="39" t="s">
        <v>934</v>
      </c>
      <c r="D3401" s="7">
        <v>0</v>
      </c>
      <c r="E3401" s="8">
        <v>0</v>
      </c>
      <c r="F3401" s="17">
        <f t="shared" si="830"/>
        <v>0</v>
      </c>
      <c r="G3401" s="7">
        <v>1</v>
      </c>
      <c r="H3401" s="8">
        <v>0</v>
      </c>
      <c r="I3401" s="17">
        <f t="shared" si="831"/>
        <v>1</v>
      </c>
      <c r="J3401" s="7">
        <f t="shared" si="832"/>
        <v>1</v>
      </c>
      <c r="K3401" s="8">
        <f t="shared" si="833"/>
        <v>0</v>
      </c>
      <c r="L3401" s="9">
        <f t="shared" si="834"/>
        <v>1</v>
      </c>
    </row>
    <row r="3402" spans="1:12" x14ac:dyDescent="0.2">
      <c r="A3402" s="39"/>
      <c r="B3402" s="34"/>
      <c r="C3402" s="66" t="s">
        <v>2</v>
      </c>
      <c r="D3402" s="21">
        <f t="shared" ref="D3402:L3402" si="835">SUM(D3373:D3401)</f>
        <v>70</v>
      </c>
      <c r="E3402" s="22">
        <f t="shared" si="835"/>
        <v>86</v>
      </c>
      <c r="F3402" s="67">
        <f t="shared" si="835"/>
        <v>156</v>
      </c>
      <c r="G3402" s="21">
        <f t="shared" si="835"/>
        <v>273</v>
      </c>
      <c r="H3402" s="22">
        <f t="shared" si="835"/>
        <v>582</v>
      </c>
      <c r="I3402" s="67">
        <f t="shared" si="835"/>
        <v>855</v>
      </c>
      <c r="J3402" s="21">
        <f t="shared" si="835"/>
        <v>343</v>
      </c>
      <c r="K3402" s="22">
        <f t="shared" si="835"/>
        <v>668</v>
      </c>
      <c r="L3402" s="23">
        <f t="shared" si="835"/>
        <v>1011</v>
      </c>
    </row>
    <row r="3403" spans="1:12" x14ac:dyDescent="0.2">
      <c r="A3403" s="65" t="s">
        <v>281</v>
      </c>
      <c r="B3403" s="42"/>
      <c r="C3403" s="41"/>
      <c r="D3403" s="44"/>
      <c r="E3403" s="45"/>
      <c r="F3403" s="47"/>
      <c r="G3403" s="44"/>
      <c r="H3403" s="45"/>
      <c r="I3403" s="47"/>
      <c r="J3403" s="44"/>
      <c r="K3403" s="45"/>
      <c r="L3403" s="46"/>
    </row>
    <row r="3404" spans="1:12" ht="12" thickBot="1" x14ac:dyDescent="0.25">
      <c r="A3404" s="52"/>
      <c r="B3404" s="68"/>
      <c r="C3404" s="52" t="s">
        <v>124</v>
      </c>
      <c r="D3404" s="24">
        <v>7</v>
      </c>
      <c r="E3404" s="25">
        <v>3</v>
      </c>
      <c r="F3404" s="69">
        <f>D3404+E3404</f>
        <v>10</v>
      </c>
      <c r="G3404" s="24">
        <v>4</v>
      </c>
      <c r="H3404" s="25">
        <v>12</v>
      </c>
      <c r="I3404" s="69">
        <f>G3404+H3404</f>
        <v>16</v>
      </c>
      <c r="J3404" s="24">
        <f>D3404+G3404</f>
        <v>11</v>
      </c>
      <c r="K3404" s="25">
        <f>E3404+H3404</f>
        <v>15</v>
      </c>
      <c r="L3404" s="26">
        <f>J3404+K3404</f>
        <v>26</v>
      </c>
    </row>
    <row r="3410" spans="1:12" ht="12" x14ac:dyDescent="0.2">
      <c r="A3410" s="85" t="s">
        <v>109</v>
      </c>
      <c r="B3410" s="85"/>
      <c r="C3410" s="85"/>
      <c r="D3410" s="85"/>
      <c r="E3410" s="85"/>
      <c r="F3410" s="85"/>
      <c r="G3410" s="85"/>
      <c r="H3410" s="85"/>
      <c r="I3410" s="85"/>
      <c r="J3410" s="85"/>
      <c r="K3410" s="85"/>
      <c r="L3410" s="85"/>
    </row>
    <row r="3411" spans="1:12" x14ac:dyDescent="0.2">
      <c r="A3411" s="86" t="s">
        <v>116</v>
      </c>
      <c r="B3411" s="86"/>
      <c r="C3411" s="86"/>
      <c r="D3411" s="86"/>
      <c r="E3411" s="86"/>
      <c r="F3411" s="86"/>
      <c r="G3411" s="86"/>
      <c r="H3411" s="86"/>
      <c r="I3411" s="86"/>
      <c r="J3411" s="86"/>
      <c r="K3411" s="86"/>
      <c r="L3411" s="86"/>
    </row>
    <row r="3412" spans="1:12" x14ac:dyDescent="0.2">
      <c r="A3412" s="86" t="s">
        <v>1066</v>
      </c>
      <c r="B3412" s="86"/>
      <c r="C3412" s="86"/>
      <c r="D3412" s="86"/>
      <c r="E3412" s="86"/>
      <c r="F3412" s="86"/>
      <c r="G3412" s="86"/>
      <c r="H3412" s="86"/>
      <c r="I3412" s="86"/>
      <c r="J3412" s="86"/>
      <c r="K3412" s="86"/>
      <c r="L3412" s="86"/>
    </row>
    <row r="3413" spans="1:12" ht="12" thickBot="1" x14ac:dyDescent="0.25"/>
    <row r="3414" spans="1:12" x14ac:dyDescent="0.2">
      <c r="A3414" s="113" t="s">
        <v>41</v>
      </c>
      <c r="B3414" s="149"/>
      <c r="C3414" s="151" t="s">
        <v>43</v>
      </c>
      <c r="D3414" s="117" t="s">
        <v>355</v>
      </c>
      <c r="E3414" s="118"/>
      <c r="F3414" s="119"/>
      <c r="G3414" s="117" t="s">
        <v>42</v>
      </c>
      <c r="H3414" s="118"/>
      <c r="I3414" s="119"/>
      <c r="J3414" s="117" t="s">
        <v>2</v>
      </c>
      <c r="K3414" s="118"/>
      <c r="L3414" s="119"/>
    </row>
    <row r="3415" spans="1:12" ht="12" thickBot="1" x14ac:dyDescent="0.25">
      <c r="A3415" s="115"/>
      <c r="B3415" s="150"/>
      <c r="C3415" s="152"/>
      <c r="D3415" s="153"/>
      <c r="E3415" s="154"/>
      <c r="F3415" s="155"/>
      <c r="G3415" s="153"/>
      <c r="H3415" s="154"/>
      <c r="I3415" s="155"/>
      <c r="J3415" s="153"/>
      <c r="K3415" s="154"/>
      <c r="L3415" s="155"/>
    </row>
    <row r="3416" spans="1:12" x14ac:dyDescent="0.2">
      <c r="A3416" s="115"/>
      <c r="B3416" s="150"/>
      <c r="C3416" s="152"/>
      <c r="D3416" s="161" t="s">
        <v>44</v>
      </c>
      <c r="E3416" s="157" t="s">
        <v>45</v>
      </c>
      <c r="F3416" s="159" t="s">
        <v>2</v>
      </c>
      <c r="G3416" s="161" t="s">
        <v>44</v>
      </c>
      <c r="H3416" s="157" t="s">
        <v>45</v>
      </c>
      <c r="I3416" s="159" t="s">
        <v>2</v>
      </c>
      <c r="J3416" s="156" t="s">
        <v>44</v>
      </c>
      <c r="K3416" s="157" t="s">
        <v>45</v>
      </c>
      <c r="L3416" s="159" t="s">
        <v>2</v>
      </c>
    </row>
    <row r="3417" spans="1:12" ht="12" thickBot="1" x14ac:dyDescent="0.25">
      <c r="A3417" s="115"/>
      <c r="B3417" s="150"/>
      <c r="C3417" s="152"/>
      <c r="D3417" s="162"/>
      <c r="E3417" s="158"/>
      <c r="F3417" s="160"/>
      <c r="G3417" s="162"/>
      <c r="H3417" s="158"/>
      <c r="I3417" s="160"/>
      <c r="J3417" s="136"/>
      <c r="K3417" s="158"/>
      <c r="L3417" s="160"/>
    </row>
    <row r="3418" spans="1:12" x14ac:dyDescent="0.2">
      <c r="A3418" s="35"/>
      <c r="B3418" s="36"/>
      <c r="C3418" s="35" t="s">
        <v>3</v>
      </c>
      <c r="D3418" s="3">
        <v>0</v>
      </c>
      <c r="E3418" s="4">
        <v>0</v>
      </c>
      <c r="F3418" s="18">
        <f t="shared" ref="F3418:F3437" si="836">D3418+E3418</f>
        <v>0</v>
      </c>
      <c r="G3418" s="3">
        <v>0</v>
      </c>
      <c r="H3418" s="4">
        <v>38</v>
      </c>
      <c r="I3418" s="18">
        <f t="shared" ref="I3418:I3437" si="837">G3418+H3418</f>
        <v>38</v>
      </c>
      <c r="J3418" s="3">
        <f t="shared" ref="J3418:J3437" si="838">D3418+G3418</f>
        <v>0</v>
      </c>
      <c r="K3418" s="4">
        <f t="shared" ref="K3418:K3437" si="839">E3418+H3418</f>
        <v>38</v>
      </c>
      <c r="L3418" s="5">
        <f t="shared" ref="L3418:L3437" si="840">J3418+K3418</f>
        <v>38</v>
      </c>
    </row>
    <row r="3419" spans="1:12" x14ac:dyDescent="0.2">
      <c r="A3419" s="39"/>
      <c r="B3419" s="34"/>
      <c r="C3419" s="39" t="s">
        <v>125</v>
      </c>
      <c r="D3419" s="7">
        <v>0</v>
      </c>
      <c r="E3419" s="8">
        <v>0</v>
      </c>
      <c r="F3419" s="17">
        <f t="shared" si="836"/>
        <v>0</v>
      </c>
      <c r="G3419" s="7">
        <v>1</v>
      </c>
      <c r="H3419" s="8">
        <v>13</v>
      </c>
      <c r="I3419" s="17">
        <f t="shared" si="837"/>
        <v>14</v>
      </c>
      <c r="J3419" s="7">
        <f t="shared" si="838"/>
        <v>1</v>
      </c>
      <c r="K3419" s="8">
        <f t="shared" si="839"/>
        <v>13</v>
      </c>
      <c r="L3419" s="9">
        <f t="shared" si="840"/>
        <v>14</v>
      </c>
    </row>
    <row r="3420" spans="1:12" x14ac:dyDescent="0.2">
      <c r="A3420" s="39"/>
      <c r="B3420" s="34"/>
      <c r="C3420" s="39" t="s">
        <v>126</v>
      </c>
      <c r="D3420" s="7">
        <v>0</v>
      </c>
      <c r="E3420" s="8">
        <v>0</v>
      </c>
      <c r="F3420" s="17">
        <f t="shared" si="836"/>
        <v>0</v>
      </c>
      <c r="G3420" s="7">
        <v>1</v>
      </c>
      <c r="H3420" s="8">
        <v>3</v>
      </c>
      <c r="I3420" s="17">
        <f t="shared" si="837"/>
        <v>4</v>
      </c>
      <c r="J3420" s="7">
        <f t="shared" si="838"/>
        <v>1</v>
      </c>
      <c r="K3420" s="8">
        <f t="shared" si="839"/>
        <v>3</v>
      </c>
      <c r="L3420" s="9">
        <f t="shared" si="840"/>
        <v>4</v>
      </c>
    </row>
    <row r="3421" spans="1:12" x14ac:dyDescent="0.2">
      <c r="A3421" s="39"/>
      <c r="B3421" s="34"/>
      <c r="C3421" s="39" t="s">
        <v>127</v>
      </c>
      <c r="D3421" s="7">
        <v>0</v>
      </c>
      <c r="E3421" s="8">
        <v>0</v>
      </c>
      <c r="F3421" s="17">
        <f t="shared" si="836"/>
        <v>0</v>
      </c>
      <c r="G3421" s="7">
        <v>1</v>
      </c>
      <c r="H3421" s="8">
        <v>8</v>
      </c>
      <c r="I3421" s="17">
        <f t="shared" si="837"/>
        <v>9</v>
      </c>
      <c r="J3421" s="7">
        <f t="shared" si="838"/>
        <v>1</v>
      </c>
      <c r="K3421" s="8">
        <f t="shared" si="839"/>
        <v>8</v>
      </c>
      <c r="L3421" s="9">
        <f t="shared" si="840"/>
        <v>9</v>
      </c>
    </row>
    <row r="3422" spans="1:12" x14ac:dyDescent="0.2">
      <c r="A3422" s="39"/>
      <c r="B3422" s="34"/>
      <c r="C3422" s="39" t="s">
        <v>128</v>
      </c>
      <c r="D3422" s="7">
        <v>0</v>
      </c>
      <c r="E3422" s="8">
        <v>0</v>
      </c>
      <c r="F3422" s="17">
        <f t="shared" si="836"/>
        <v>0</v>
      </c>
      <c r="G3422" s="7">
        <v>1</v>
      </c>
      <c r="H3422" s="8">
        <v>26</v>
      </c>
      <c r="I3422" s="17">
        <f t="shared" si="837"/>
        <v>27</v>
      </c>
      <c r="J3422" s="7">
        <f t="shared" si="838"/>
        <v>1</v>
      </c>
      <c r="K3422" s="8">
        <f t="shared" si="839"/>
        <v>26</v>
      </c>
      <c r="L3422" s="9">
        <f t="shared" si="840"/>
        <v>27</v>
      </c>
    </row>
    <row r="3423" spans="1:12" x14ac:dyDescent="0.2">
      <c r="A3423" s="39"/>
      <c r="B3423" s="34"/>
      <c r="C3423" s="39" t="s">
        <v>931</v>
      </c>
      <c r="D3423" s="7">
        <v>0</v>
      </c>
      <c r="E3423" s="8">
        <v>0</v>
      </c>
      <c r="F3423" s="17">
        <f t="shared" si="836"/>
        <v>0</v>
      </c>
      <c r="G3423" s="7">
        <v>1</v>
      </c>
      <c r="H3423" s="8">
        <v>6</v>
      </c>
      <c r="I3423" s="17">
        <f t="shared" si="837"/>
        <v>7</v>
      </c>
      <c r="J3423" s="7">
        <f t="shared" si="838"/>
        <v>1</v>
      </c>
      <c r="K3423" s="8">
        <f t="shared" si="839"/>
        <v>6</v>
      </c>
      <c r="L3423" s="9">
        <f t="shared" si="840"/>
        <v>7</v>
      </c>
    </row>
    <row r="3424" spans="1:12" x14ac:dyDescent="0.2">
      <c r="A3424" s="39"/>
      <c r="B3424" s="34"/>
      <c r="C3424" s="39" t="s">
        <v>131</v>
      </c>
      <c r="D3424" s="7">
        <v>1</v>
      </c>
      <c r="E3424" s="8">
        <v>0</v>
      </c>
      <c r="F3424" s="17">
        <f t="shared" si="836"/>
        <v>1</v>
      </c>
      <c r="G3424" s="7">
        <v>0</v>
      </c>
      <c r="H3424" s="8">
        <v>0</v>
      </c>
      <c r="I3424" s="17">
        <f t="shared" si="837"/>
        <v>0</v>
      </c>
      <c r="J3424" s="7">
        <f t="shared" si="838"/>
        <v>1</v>
      </c>
      <c r="K3424" s="8">
        <f t="shared" si="839"/>
        <v>0</v>
      </c>
      <c r="L3424" s="9">
        <f t="shared" si="840"/>
        <v>1</v>
      </c>
    </row>
    <row r="3425" spans="1:12" x14ac:dyDescent="0.2">
      <c r="A3425" s="39"/>
      <c r="B3425" s="34"/>
      <c r="C3425" s="39" t="s">
        <v>134</v>
      </c>
      <c r="D3425" s="7">
        <v>0</v>
      </c>
      <c r="E3425" s="8">
        <v>0</v>
      </c>
      <c r="F3425" s="17">
        <f t="shared" si="836"/>
        <v>0</v>
      </c>
      <c r="G3425" s="7">
        <v>1</v>
      </c>
      <c r="H3425" s="8">
        <v>0</v>
      </c>
      <c r="I3425" s="17">
        <f t="shared" si="837"/>
        <v>1</v>
      </c>
      <c r="J3425" s="7">
        <f t="shared" si="838"/>
        <v>1</v>
      </c>
      <c r="K3425" s="8">
        <f t="shared" si="839"/>
        <v>0</v>
      </c>
      <c r="L3425" s="9">
        <f t="shared" si="840"/>
        <v>1</v>
      </c>
    </row>
    <row r="3426" spans="1:12" x14ac:dyDescent="0.2">
      <c r="A3426" s="39"/>
      <c r="B3426" s="34"/>
      <c r="C3426" s="39" t="s">
        <v>135</v>
      </c>
      <c r="D3426" s="7">
        <v>1</v>
      </c>
      <c r="E3426" s="8">
        <v>0</v>
      </c>
      <c r="F3426" s="17">
        <f t="shared" si="836"/>
        <v>1</v>
      </c>
      <c r="G3426" s="7">
        <v>0</v>
      </c>
      <c r="H3426" s="8">
        <v>4</v>
      </c>
      <c r="I3426" s="17">
        <f t="shared" si="837"/>
        <v>4</v>
      </c>
      <c r="J3426" s="7">
        <f t="shared" si="838"/>
        <v>1</v>
      </c>
      <c r="K3426" s="8">
        <f t="shared" si="839"/>
        <v>4</v>
      </c>
      <c r="L3426" s="9">
        <f t="shared" si="840"/>
        <v>5</v>
      </c>
    </row>
    <row r="3427" spans="1:12" x14ac:dyDescent="0.2">
      <c r="A3427" s="39"/>
      <c r="B3427" s="34"/>
      <c r="C3427" s="39" t="s">
        <v>136</v>
      </c>
      <c r="D3427" s="7">
        <v>0</v>
      </c>
      <c r="E3427" s="8">
        <v>3</v>
      </c>
      <c r="F3427" s="17">
        <f t="shared" si="836"/>
        <v>3</v>
      </c>
      <c r="G3427" s="7">
        <v>0</v>
      </c>
      <c r="H3427" s="8">
        <v>0</v>
      </c>
      <c r="I3427" s="17">
        <f t="shared" si="837"/>
        <v>0</v>
      </c>
      <c r="J3427" s="7">
        <f t="shared" si="838"/>
        <v>0</v>
      </c>
      <c r="K3427" s="8">
        <f t="shared" si="839"/>
        <v>3</v>
      </c>
      <c r="L3427" s="9">
        <f t="shared" si="840"/>
        <v>3</v>
      </c>
    </row>
    <row r="3428" spans="1:12" x14ac:dyDescent="0.2">
      <c r="A3428" s="39"/>
      <c r="B3428" s="34"/>
      <c r="C3428" s="39" t="s">
        <v>137</v>
      </c>
      <c r="D3428" s="7">
        <v>1</v>
      </c>
      <c r="E3428" s="8">
        <v>0</v>
      </c>
      <c r="F3428" s="17">
        <f t="shared" si="836"/>
        <v>1</v>
      </c>
      <c r="G3428" s="7">
        <v>1</v>
      </c>
      <c r="H3428" s="8">
        <v>23</v>
      </c>
      <c r="I3428" s="17">
        <f t="shared" si="837"/>
        <v>24</v>
      </c>
      <c r="J3428" s="7">
        <f t="shared" si="838"/>
        <v>2</v>
      </c>
      <c r="K3428" s="8">
        <f t="shared" si="839"/>
        <v>23</v>
      </c>
      <c r="L3428" s="9">
        <f t="shared" si="840"/>
        <v>25</v>
      </c>
    </row>
    <row r="3429" spans="1:12" x14ac:dyDescent="0.2">
      <c r="A3429" s="39"/>
      <c r="B3429" s="34"/>
      <c r="C3429" s="39" t="s">
        <v>138</v>
      </c>
      <c r="D3429" s="7">
        <v>1</v>
      </c>
      <c r="E3429" s="8">
        <v>1</v>
      </c>
      <c r="F3429" s="17">
        <f t="shared" si="836"/>
        <v>2</v>
      </c>
      <c r="G3429" s="7">
        <v>0</v>
      </c>
      <c r="H3429" s="8">
        <v>0</v>
      </c>
      <c r="I3429" s="17">
        <f t="shared" si="837"/>
        <v>0</v>
      </c>
      <c r="J3429" s="7">
        <f t="shared" si="838"/>
        <v>1</v>
      </c>
      <c r="K3429" s="8">
        <f t="shared" si="839"/>
        <v>1</v>
      </c>
      <c r="L3429" s="9">
        <f t="shared" si="840"/>
        <v>2</v>
      </c>
    </row>
    <row r="3430" spans="1:12" x14ac:dyDescent="0.2">
      <c r="A3430" s="39"/>
      <c r="B3430" s="34"/>
      <c r="C3430" s="39" t="s">
        <v>140</v>
      </c>
      <c r="D3430" s="7">
        <v>9</v>
      </c>
      <c r="E3430" s="8">
        <v>2</v>
      </c>
      <c r="F3430" s="17">
        <f t="shared" si="836"/>
        <v>11</v>
      </c>
      <c r="G3430" s="7">
        <v>0</v>
      </c>
      <c r="H3430" s="8">
        <v>1</v>
      </c>
      <c r="I3430" s="17">
        <f t="shared" si="837"/>
        <v>1</v>
      </c>
      <c r="J3430" s="7">
        <f t="shared" si="838"/>
        <v>9</v>
      </c>
      <c r="K3430" s="8">
        <f t="shared" si="839"/>
        <v>3</v>
      </c>
      <c r="L3430" s="9">
        <f t="shared" si="840"/>
        <v>12</v>
      </c>
    </row>
    <row r="3431" spans="1:12" x14ac:dyDescent="0.2">
      <c r="A3431" s="39"/>
      <c r="B3431" s="34"/>
      <c r="C3431" s="39" t="s">
        <v>141</v>
      </c>
      <c r="D3431" s="7">
        <v>0</v>
      </c>
      <c r="E3431" s="8">
        <v>0</v>
      </c>
      <c r="F3431" s="17">
        <f t="shared" si="836"/>
        <v>0</v>
      </c>
      <c r="G3431" s="7">
        <v>1</v>
      </c>
      <c r="H3431" s="8">
        <v>5</v>
      </c>
      <c r="I3431" s="17">
        <f t="shared" si="837"/>
        <v>6</v>
      </c>
      <c r="J3431" s="7">
        <f t="shared" si="838"/>
        <v>1</v>
      </c>
      <c r="K3431" s="8">
        <f t="shared" si="839"/>
        <v>5</v>
      </c>
      <c r="L3431" s="9">
        <f t="shared" si="840"/>
        <v>6</v>
      </c>
    </row>
    <row r="3432" spans="1:12" x14ac:dyDescent="0.2">
      <c r="A3432" s="39"/>
      <c r="B3432" s="34"/>
      <c r="C3432" s="39" t="s">
        <v>142</v>
      </c>
      <c r="D3432" s="7">
        <v>1</v>
      </c>
      <c r="E3432" s="8">
        <v>0</v>
      </c>
      <c r="F3432" s="17">
        <f t="shared" si="836"/>
        <v>1</v>
      </c>
      <c r="G3432" s="7">
        <v>0</v>
      </c>
      <c r="H3432" s="8">
        <v>0</v>
      </c>
      <c r="I3432" s="17">
        <f t="shared" si="837"/>
        <v>0</v>
      </c>
      <c r="J3432" s="7">
        <f t="shared" si="838"/>
        <v>1</v>
      </c>
      <c r="K3432" s="8">
        <f t="shared" si="839"/>
        <v>0</v>
      </c>
      <c r="L3432" s="9">
        <f t="shared" si="840"/>
        <v>1</v>
      </c>
    </row>
    <row r="3433" spans="1:12" x14ac:dyDescent="0.2">
      <c r="A3433" s="39"/>
      <c r="B3433" s="34"/>
      <c r="C3433" s="39" t="s">
        <v>144</v>
      </c>
      <c r="D3433" s="7">
        <v>1</v>
      </c>
      <c r="E3433" s="8">
        <v>0</v>
      </c>
      <c r="F3433" s="17">
        <f t="shared" si="836"/>
        <v>1</v>
      </c>
      <c r="G3433" s="7">
        <v>0</v>
      </c>
      <c r="H3433" s="8">
        <v>0</v>
      </c>
      <c r="I3433" s="17">
        <f t="shared" si="837"/>
        <v>0</v>
      </c>
      <c r="J3433" s="7">
        <f t="shared" si="838"/>
        <v>1</v>
      </c>
      <c r="K3433" s="8">
        <f t="shared" si="839"/>
        <v>0</v>
      </c>
      <c r="L3433" s="9">
        <f t="shared" si="840"/>
        <v>1</v>
      </c>
    </row>
    <row r="3434" spans="1:12" x14ac:dyDescent="0.2">
      <c r="A3434" s="39"/>
      <c r="B3434" s="34"/>
      <c r="C3434" s="39" t="s">
        <v>146</v>
      </c>
      <c r="D3434" s="7">
        <v>1</v>
      </c>
      <c r="E3434" s="8">
        <v>0</v>
      </c>
      <c r="F3434" s="17">
        <f t="shared" si="836"/>
        <v>1</v>
      </c>
      <c r="G3434" s="7">
        <v>0</v>
      </c>
      <c r="H3434" s="8">
        <v>0</v>
      </c>
      <c r="I3434" s="17">
        <f t="shared" si="837"/>
        <v>0</v>
      </c>
      <c r="J3434" s="7">
        <f t="shared" si="838"/>
        <v>1</v>
      </c>
      <c r="K3434" s="8">
        <f t="shared" si="839"/>
        <v>0</v>
      </c>
      <c r="L3434" s="9">
        <f t="shared" si="840"/>
        <v>1</v>
      </c>
    </row>
    <row r="3435" spans="1:12" x14ac:dyDescent="0.2">
      <c r="A3435" s="39"/>
      <c r="B3435" s="34"/>
      <c r="C3435" s="39" t="s">
        <v>148</v>
      </c>
      <c r="D3435" s="7">
        <v>1</v>
      </c>
      <c r="E3435" s="8">
        <v>0</v>
      </c>
      <c r="F3435" s="17">
        <f t="shared" si="836"/>
        <v>1</v>
      </c>
      <c r="G3435" s="7">
        <v>0</v>
      </c>
      <c r="H3435" s="8">
        <v>0</v>
      </c>
      <c r="I3435" s="17">
        <f t="shared" si="837"/>
        <v>0</v>
      </c>
      <c r="J3435" s="7">
        <f t="shared" si="838"/>
        <v>1</v>
      </c>
      <c r="K3435" s="8">
        <f t="shared" si="839"/>
        <v>0</v>
      </c>
      <c r="L3435" s="9">
        <f t="shared" si="840"/>
        <v>1</v>
      </c>
    </row>
    <row r="3436" spans="1:12" x14ac:dyDescent="0.2">
      <c r="A3436" s="39"/>
      <c r="B3436" s="34"/>
      <c r="C3436" s="39" t="s">
        <v>150</v>
      </c>
      <c r="D3436" s="7">
        <v>1</v>
      </c>
      <c r="E3436" s="8">
        <v>1</v>
      </c>
      <c r="F3436" s="17">
        <f t="shared" si="836"/>
        <v>2</v>
      </c>
      <c r="G3436" s="7">
        <v>0</v>
      </c>
      <c r="H3436" s="8">
        <v>0</v>
      </c>
      <c r="I3436" s="17">
        <f t="shared" si="837"/>
        <v>0</v>
      </c>
      <c r="J3436" s="7">
        <f t="shared" si="838"/>
        <v>1</v>
      </c>
      <c r="K3436" s="8">
        <f t="shared" si="839"/>
        <v>1</v>
      </c>
      <c r="L3436" s="9">
        <f t="shared" si="840"/>
        <v>2</v>
      </c>
    </row>
    <row r="3437" spans="1:12" x14ac:dyDescent="0.2">
      <c r="A3437" s="39"/>
      <c r="B3437" s="34"/>
      <c r="C3437" s="39" t="s">
        <v>934</v>
      </c>
      <c r="D3437" s="7">
        <v>0</v>
      </c>
      <c r="E3437" s="8">
        <v>0</v>
      </c>
      <c r="F3437" s="17">
        <f t="shared" si="836"/>
        <v>0</v>
      </c>
      <c r="G3437" s="7">
        <v>1</v>
      </c>
      <c r="H3437" s="8">
        <v>0</v>
      </c>
      <c r="I3437" s="17">
        <f t="shared" si="837"/>
        <v>1</v>
      </c>
      <c r="J3437" s="7">
        <f t="shared" si="838"/>
        <v>1</v>
      </c>
      <c r="K3437" s="8">
        <f t="shared" si="839"/>
        <v>0</v>
      </c>
      <c r="L3437" s="9">
        <f t="shared" si="840"/>
        <v>1</v>
      </c>
    </row>
    <row r="3438" spans="1:12" x14ac:dyDescent="0.2">
      <c r="A3438" s="39"/>
      <c r="B3438" s="34"/>
      <c r="C3438" s="66" t="s">
        <v>2</v>
      </c>
      <c r="D3438" s="21">
        <f t="shared" ref="D3438:L3438" si="841">SUM(D3403:D3437)</f>
        <v>25</v>
      </c>
      <c r="E3438" s="22">
        <f t="shared" si="841"/>
        <v>10</v>
      </c>
      <c r="F3438" s="67">
        <f t="shared" si="841"/>
        <v>35</v>
      </c>
      <c r="G3438" s="21">
        <f t="shared" si="841"/>
        <v>13</v>
      </c>
      <c r="H3438" s="22">
        <f t="shared" si="841"/>
        <v>139</v>
      </c>
      <c r="I3438" s="67">
        <f t="shared" si="841"/>
        <v>152</v>
      </c>
      <c r="J3438" s="21">
        <f t="shared" si="841"/>
        <v>38</v>
      </c>
      <c r="K3438" s="22">
        <f t="shared" si="841"/>
        <v>149</v>
      </c>
      <c r="L3438" s="23">
        <f t="shared" si="841"/>
        <v>187</v>
      </c>
    </row>
    <row r="3439" spans="1:12" x14ac:dyDescent="0.2">
      <c r="A3439" s="65" t="s">
        <v>282</v>
      </c>
      <c r="B3439" s="42"/>
      <c r="C3439" s="41"/>
      <c r="D3439" s="44"/>
      <c r="E3439" s="45"/>
      <c r="F3439" s="47"/>
      <c r="G3439" s="44"/>
      <c r="H3439" s="45"/>
      <c r="I3439" s="47"/>
      <c r="J3439" s="44"/>
      <c r="K3439" s="45"/>
      <c r="L3439" s="46"/>
    </row>
    <row r="3440" spans="1:12" x14ac:dyDescent="0.2">
      <c r="A3440" s="39"/>
      <c r="B3440" s="34"/>
      <c r="C3440" s="39" t="s">
        <v>124</v>
      </c>
      <c r="D3440" s="7">
        <v>3</v>
      </c>
      <c r="E3440" s="8">
        <v>0</v>
      </c>
      <c r="F3440" s="17">
        <f t="shared" ref="F3440:F3448" si="842">D3440+E3440</f>
        <v>3</v>
      </c>
      <c r="G3440" s="7">
        <v>1</v>
      </c>
      <c r="H3440" s="8">
        <v>1</v>
      </c>
      <c r="I3440" s="17">
        <f t="shared" ref="I3440:I3448" si="843">G3440+H3440</f>
        <v>2</v>
      </c>
      <c r="J3440" s="7">
        <f t="shared" ref="J3440:J3448" si="844">D3440+G3440</f>
        <v>4</v>
      </c>
      <c r="K3440" s="8">
        <f t="shared" ref="K3440:K3448" si="845">E3440+H3440</f>
        <v>1</v>
      </c>
      <c r="L3440" s="9">
        <f t="shared" ref="L3440:L3448" si="846">J3440+K3440</f>
        <v>5</v>
      </c>
    </row>
    <row r="3441" spans="1:12" x14ac:dyDescent="0.2">
      <c r="A3441" s="39"/>
      <c r="B3441" s="34"/>
      <c r="C3441" s="39" t="s">
        <v>3</v>
      </c>
      <c r="D3441" s="7">
        <v>0</v>
      </c>
      <c r="E3441" s="8">
        <v>0</v>
      </c>
      <c r="F3441" s="17">
        <f t="shared" si="842"/>
        <v>0</v>
      </c>
      <c r="G3441" s="7">
        <v>0</v>
      </c>
      <c r="H3441" s="8">
        <v>12</v>
      </c>
      <c r="I3441" s="17">
        <f t="shared" si="843"/>
        <v>12</v>
      </c>
      <c r="J3441" s="7">
        <f t="shared" si="844"/>
        <v>0</v>
      </c>
      <c r="K3441" s="8">
        <f t="shared" si="845"/>
        <v>12</v>
      </c>
      <c r="L3441" s="9">
        <f t="shared" si="846"/>
        <v>12</v>
      </c>
    </row>
    <row r="3442" spans="1:12" x14ac:dyDescent="0.2">
      <c r="A3442" s="39"/>
      <c r="B3442" s="34"/>
      <c r="C3442" s="39" t="s">
        <v>125</v>
      </c>
      <c r="D3442" s="7">
        <v>0</v>
      </c>
      <c r="E3442" s="8">
        <v>0</v>
      </c>
      <c r="F3442" s="17">
        <f t="shared" si="842"/>
        <v>0</v>
      </c>
      <c r="G3442" s="7">
        <v>0</v>
      </c>
      <c r="H3442" s="8">
        <v>4</v>
      </c>
      <c r="I3442" s="17">
        <f t="shared" si="843"/>
        <v>4</v>
      </c>
      <c r="J3442" s="7">
        <f t="shared" si="844"/>
        <v>0</v>
      </c>
      <c r="K3442" s="8">
        <f t="shared" si="845"/>
        <v>4</v>
      </c>
      <c r="L3442" s="9">
        <f t="shared" si="846"/>
        <v>4</v>
      </c>
    </row>
    <row r="3443" spans="1:12" x14ac:dyDescent="0.2">
      <c r="A3443" s="39"/>
      <c r="B3443" s="34"/>
      <c r="C3443" s="39" t="s">
        <v>128</v>
      </c>
      <c r="D3443" s="7">
        <v>0</v>
      </c>
      <c r="E3443" s="8">
        <v>0</v>
      </c>
      <c r="F3443" s="17">
        <f t="shared" si="842"/>
        <v>0</v>
      </c>
      <c r="G3443" s="7">
        <v>0</v>
      </c>
      <c r="H3443" s="8">
        <v>9</v>
      </c>
      <c r="I3443" s="17">
        <f t="shared" si="843"/>
        <v>9</v>
      </c>
      <c r="J3443" s="7">
        <f t="shared" si="844"/>
        <v>0</v>
      </c>
      <c r="K3443" s="8">
        <f t="shared" si="845"/>
        <v>9</v>
      </c>
      <c r="L3443" s="9">
        <f t="shared" si="846"/>
        <v>9</v>
      </c>
    </row>
    <row r="3444" spans="1:12" x14ac:dyDescent="0.2">
      <c r="A3444" s="39"/>
      <c r="B3444" s="34"/>
      <c r="C3444" s="39" t="s">
        <v>931</v>
      </c>
      <c r="D3444" s="7">
        <v>0</v>
      </c>
      <c r="E3444" s="8">
        <v>0</v>
      </c>
      <c r="F3444" s="17">
        <f t="shared" si="842"/>
        <v>0</v>
      </c>
      <c r="G3444" s="7">
        <v>0</v>
      </c>
      <c r="H3444" s="8">
        <v>2</v>
      </c>
      <c r="I3444" s="17">
        <f t="shared" si="843"/>
        <v>2</v>
      </c>
      <c r="J3444" s="7">
        <f t="shared" si="844"/>
        <v>0</v>
      </c>
      <c r="K3444" s="8">
        <f t="shared" si="845"/>
        <v>2</v>
      </c>
      <c r="L3444" s="9">
        <f t="shared" si="846"/>
        <v>2</v>
      </c>
    </row>
    <row r="3445" spans="1:12" x14ac:dyDescent="0.2">
      <c r="A3445" s="39"/>
      <c r="B3445" s="34"/>
      <c r="C3445" s="39" t="s">
        <v>136</v>
      </c>
      <c r="D3445" s="7">
        <v>1</v>
      </c>
      <c r="E3445" s="8">
        <v>0</v>
      </c>
      <c r="F3445" s="17">
        <f t="shared" si="842"/>
        <v>1</v>
      </c>
      <c r="G3445" s="7">
        <v>0</v>
      </c>
      <c r="H3445" s="8">
        <v>0</v>
      </c>
      <c r="I3445" s="17">
        <f t="shared" si="843"/>
        <v>0</v>
      </c>
      <c r="J3445" s="7">
        <f t="shared" si="844"/>
        <v>1</v>
      </c>
      <c r="K3445" s="8">
        <f t="shared" si="845"/>
        <v>0</v>
      </c>
      <c r="L3445" s="9">
        <f t="shared" si="846"/>
        <v>1</v>
      </c>
    </row>
    <row r="3446" spans="1:12" x14ac:dyDescent="0.2">
      <c r="A3446" s="39"/>
      <c r="B3446" s="34"/>
      <c r="C3446" s="39" t="s">
        <v>138</v>
      </c>
      <c r="D3446" s="7">
        <v>1</v>
      </c>
      <c r="E3446" s="8">
        <v>0</v>
      </c>
      <c r="F3446" s="17">
        <f t="shared" si="842"/>
        <v>1</v>
      </c>
      <c r="G3446" s="7">
        <v>0</v>
      </c>
      <c r="H3446" s="8">
        <v>0</v>
      </c>
      <c r="I3446" s="17">
        <f t="shared" si="843"/>
        <v>0</v>
      </c>
      <c r="J3446" s="7">
        <f t="shared" si="844"/>
        <v>1</v>
      </c>
      <c r="K3446" s="8">
        <f t="shared" si="845"/>
        <v>0</v>
      </c>
      <c r="L3446" s="9">
        <f t="shared" si="846"/>
        <v>1</v>
      </c>
    </row>
    <row r="3447" spans="1:12" x14ac:dyDescent="0.2">
      <c r="A3447" s="39"/>
      <c r="B3447" s="34"/>
      <c r="C3447" s="39" t="s">
        <v>139</v>
      </c>
      <c r="D3447" s="7">
        <v>0</v>
      </c>
      <c r="E3447" s="8">
        <v>4</v>
      </c>
      <c r="F3447" s="17">
        <f t="shared" si="842"/>
        <v>4</v>
      </c>
      <c r="G3447" s="7">
        <v>0</v>
      </c>
      <c r="H3447" s="8">
        <v>13</v>
      </c>
      <c r="I3447" s="17">
        <f t="shared" si="843"/>
        <v>13</v>
      </c>
      <c r="J3447" s="7">
        <f t="shared" si="844"/>
        <v>0</v>
      </c>
      <c r="K3447" s="8">
        <f t="shared" si="845"/>
        <v>17</v>
      </c>
      <c r="L3447" s="9">
        <f t="shared" si="846"/>
        <v>17</v>
      </c>
    </row>
    <row r="3448" spans="1:12" x14ac:dyDescent="0.2">
      <c r="A3448" s="39"/>
      <c r="B3448" s="34"/>
      <c r="C3448" s="39" t="s">
        <v>141</v>
      </c>
      <c r="D3448" s="7">
        <v>0</v>
      </c>
      <c r="E3448" s="8">
        <v>0</v>
      </c>
      <c r="F3448" s="17">
        <f t="shared" si="842"/>
        <v>0</v>
      </c>
      <c r="G3448" s="7">
        <v>0</v>
      </c>
      <c r="H3448" s="8">
        <v>2</v>
      </c>
      <c r="I3448" s="17">
        <f t="shared" si="843"/>
        <v>2</v>
      </c>
      <c r="J3448" s="7">
        <f t="shared" si="844"/>
        <v>0</v>
      </c>
      <c r="K3448" s="8">
        <f t="shared" si="845"/>
        <v>2</v>
      </c>
      <c r="L3448" s="9">
        <f t="shared" si="846"/>
        <v>2</v>
      </c>
    </row>
    <row r="3449" spans="1:12" x14ac:dyDescent="0.2">
      <c r="A3449" s="39"/>
      <c r="B3449" s="34"/>
      <c r="C3449" s="66" t="s">
        <v>2</v>
      </c>
      <c r="D3449" s="21">
        <f t="shared" ref="D3449:L3449" si="847">SUM(D3439:D3448)</f>
        <v>5</v>
      </c>
      <c r="E3449" s="22">
        <f t="shared" si="847"/>
        <v>4</v>
      </c>
      <c r="F3449" s="67">
        <f t="shared" si="847"/>
        <v>9</v>
      </c>
      <c r="G3449" s="21">
        <f t="shared" si="847"/>
        <v>1</v>
      </c>
      <c r="H3449" s="22">
        <f t="shared" si="847"/>
        <v>43</v>
      </c>
      <c r="I3449" s="67">
        <f t="shared" si="847"/>
        <v>44</v>
      </c>
      <c r="J3449" s="21">
        <f t="shared" si="847"/>
        <v>6</v>
      </c>
      <c r="K3449" s="22">
        <f t="shared" si="847"/>
        <v>47</v>
      </c>
      <c r="L3449" s="23">
        <f t="shared" si="847"/>
        <v>53</v>
      </c>
    </row>
    <row r="3450" spans="1:12" x14ac:dyDescent="0.2">
      <c r="A3450" s="65" t="s">
        <v>283</v>
      </c>
      <c r="B3450" s="42"/>
      <c r="C3450" s="41"/>
      <c r="D3450" s="44"/>
      <c r="E3450" s="45"/>
      <c r="F3450" s="47"/>
      <c r="G3450" s="44"/>
      <c r="H3450" s="45"/>
      <c r="I3450" s="47"/>
      <c r="J3450" s="44"/>
      <c r="K3450" s="45"/>
      <c r="L3450" s="46"/>
    </row>
    <row r="3451" spans="1:12" x14ac:dyDescent="0.2">
      <c r="A3451" s="39"/>
      <c r="B3451" s="34"/>
      <c r="C3451" s="39" t="s">
        <v>124</v>
      </c>
      <c r="D3451" s="7">
        <v>4</v>
      </c>
      <c r="E3451" s="8">
        <v>2</v>
      </c>
      <c r="F3451" s="17">
        <f>D3451+E3451</f>
        <v>6</v>
      </c>
      <c r="G3451" s="7">
        <v>5</v>
      </c>
      <c r="H3451" s="8">
        <v>2</v>
      </c>
      <c r="I3451" s="17">
        <f>G3451+H3451</f>
        <v>7</v>
      </c>
      <c r="J3451" s="7">
        <f>D3451+G3451</f>
        <v>9</v>
      </c>
      <c r="K3451" s="8">
        <f>E3451+H3451</f>
        <v>4</v>
      </c>
      <c r="L3451" s="9">
        <f>J3451+K3451</f>
        <v>13</v>
      </c>
    </row>
    <row r="3452" spans="1:12" ht="12" thickBot="1" x14ac:dyDescent="0.25">
      <c r="A3452" s="52"/>
      <c r="B3452" s="68"/>
      <c r="C3452" s="52" t="s">
        <v>3</v>
      </c>
      <c r="D3452" s="24">
        <v>0</v>
      </c>
      <c r="E3452" s="25">
        <v>0</v>
      </c>
      <c r="F3452" s="69">
        <f>D3452+E3452</f>
        <v>0</v>
      </c>
      <c r="G3452" s="24">
        <v>1</v>
      </c>
      <c r="H3452" s="25">
        <v>16</v>
      </c>
      <c r="I3452" s="69">
        <f>G3452+H3452</f>
        <v>17</v>
      </c>
      <c r="J3452" s="24">
        <f>D3452+G3452</f>
        <v>1</v>
      </c>
      <c r="K3452" s="25">
        <f>E3452+H3452</f>
        <v>16</v>
      </c>
      <c r="L3452" s="26">
        <f>J3452+K3452</f>
        <v>17</v>
      </c>
    </row>
    <row r="3458" spans="1:12" ht="12" x14ac:dyDescent="0.2">
      <c r="A3458" s="85" t="s">
        <v>109</v>
      </c>
      <c r="B3458" s="85"/>
      <c r="C3458" s="85"/>
      <c r="D3458" s="85"/>
      <c r="E3458" s="85"/>
      <c r="F3458" s="85"/>
      <c r="G3458" s="85"/>
      <c r="H3458" s="85"/>
      <c r="I3458" s="85"/>
      <c r="J3458" s="85"/>
      <c r="K3458" s="85"/>
      <c r="L3458" s="85"/>
    </row>
    <row r="3459" spans="1:12" x14ac:dyDescent="0.2">
      <c r="A3459" s="86" t="s">
        <v>116</v>
      </c>
      <c r="B3459" s="86"/>
      <c r="C3459" s="86"/>
      <c r="D3459" s="86"/>
      <c r="E3459" s="86"/>
      <c r="F3459" s="86"/>
      <c r="G3459" s="86"/>
      <c r="H3459" s="86"/>
      <c r="I3459" s="86"/>
      <c r="J3459" s="86"/>
      <c r="K3459" s="86"/>
      <c r="L3459" s="86"/>
    </row>
    <row r="3460" spans="1:12" x14ac:dyDescent="0.2">
      <c r="A3460" s="86" t="s">
        <v>1066</v>
      </c>
      <c r="B3460" s="86"/>
      <c r="C3460" s="86"/>
      <c r="D3460" s="86"/>
      <c r="E3460" s="86"/>
      <c r="F3460" s="86"/>
      <c r="G3460" s="86"/>
      <c r="H3460" s="86"/>
      <c r="I3460" s="86"/>
      <c r="J3460" s="86"/>
      <c r="K3460" s="86"/>
      <c r="L3460" s="86"/>
    </row>
    <row r="3461" spans="1:12" ht="12" thickBot="1" x14ac:dyDescent="0.25"/>
    <row r="3462" spans="1:12" x14ac:dyDescent="0.2">
      <c r="A3462" s="113" t="s">
        <v>41</v>
      </c>
      <c r="B3462" s="149"/>
      <c r="C3462" s="151" t="s">
        <v>43</v>
      </c>
      <c r="D3462" s="117" t="s">
        <v>355</v>
      </c>
      <c r="E3462" s="118"/>
      <c r="F3462" s="119"/>
      <c r="G3462" s="117" t="s">
        <v>42</v>
      </c>
      <c r="H3462" s="118"/>
      <c r="I3462" s="119"/>
      <c r="J3462" s="117" t="s">
        <v>2</v>
      </c>
      <c r="K3462" s="118"/>
      <c r="L3462" s="119"/>
    </row>
    <row r="3463" spans="1:12" ht="12" thickBot="1" x14ac:dyDescent="0.25">
      <c r="A3463" s="115"/>
      <c r="B3463" s="150"/>
      <c r="C3463" s="152"/>
      <c r="D3463" s="153"/>
      <c r="E3463" s="154"/>
      <c r="F3463" s="155"/>
      <c r="G3463" s="153"/>
      <c r="H3463" s="154"/>
      <c r="I3463" s="155"/>
      <c r="J3463" s="153"/>
      <c r="K3463" s="154"/>
      <c r="L3463" s="155"/>
    </row>
    <row r="3464" spans="1:12" x14ac:dyDescent="0.2">
      <c r="A3464" s="115"/>
      <c r="B3464" s="150"/>
      <c r="C3464" s="152"/>
      <c r="D3464" s="161" t="s">
        <v>44</v>
      </c>
      <c r="E3464" s="157" t="s">
        <v>45</v>
      </c>
      <c r="F3464" s="159" t="s">
        <v>2</v>
      </c>
      <c r="G3464" s="161" t="s">
        <v>44</v>
      </c>
      <c r="H3464" s="157" t="s">
        <v>45</v>
      </c>
      <c r="I3464" s="159" t="s">
        <v>2</v>
      </c>
      <c r="J3464" s="156" t="s">
        <v>44</v>
      </c>
      <c r="K3464" s="157" t="s">
        <v>45</v>
      </c>
      <c r="L3464" s="159" t="s">
        <v>2</v>
      </c>
    </row>
    <row r="3465" spans="1:12" ht="12" thickBot="1" x14ac:dyDescent="0.25">
      <c r="A3465" s="115"/>
      <c r="B3465" s="150"/>
      <c r="C3465" s="152"/>
      <c r="D3465" s="162"/>
      <c r="E3465" s="158"/>
      <c r="F3465" s="160"/>
      <c r="G3465" s="162"/>
      <c r="H3465" s="158"/>
      <c r="I3465" s="160"/>
      <c r="J3465" s="136"/>
      <c r="K3465" s="158"/>
      <c r="L3465" s="160"/>
    </row>
    <row r="3466" spans="1:12" x14ac:dyDescent="0.2">
      <c r="A3466" s="35"/>
      <c r="B3466" s="36"/>
      <c r="C3466" s="35" t="s">
        <v>125</v>
      </c>
      <c r="D3466" s="3">
        <v>0</v>
      </c>
      <c r="E3466" s="4">
        <v>0</v>
      </c>
      <c r="F3466" s="18">
        <f t="shared" ref="F3466:F3474" si="848">D3466+E3466</f>
        <v>0</v>
      </c>
      <c r="G3466" s="3">
        <v>1</v>
      </c>
      <c r="H3466" s="4">
        <v>1</v>
      </c>
      <c r="I3466" s="18">
        <f t="shared" ref="I3466:I3474" si="849">G3466+H3466</f>
        <v>2</v>
      </c>
      <c r="J3466" s="3">
        <f t="shared" ref="J3466:J3474" si="850">D3466+G3466</f>
        <v>1</v>
      </c>
      <c r="K3466" s="4">
        <f t="shared" ref="K3466:K3474" si="851">E3466+H3466</f>
        <v>1</v>
      </c>
      <c r="L3466" s="5">
        <f t="shared" ref="L3466:L3474" si="852">J3466+K3466</f>
        <v>2</v>
      </c>
    </row>
    <row r="3467" spans="1:12" x14ac:dyDescent="0.2">
      <c r="A3467" s="39"/>
      <c r="B3467" s="34"/>
      <c r="C3467" s="39" t="s">
        <v>128</v>
      </c>
      <c r="D3467" s="7">
        <v>0</v>
      </c>
      <c r="E3467" s="8">
        <v>0</v>
      </c>
      <c r="F3467" s="17">
        <f t="shared" si="848"/>
        <v>0</v>
      </c>
      <c r="G3467" s="7">
        <v>0</v>
      </c>
      <c r="H3467" s="8">
        <v>9</v>
      </c>
      <c r="I3467" s="17">
        <f t="shared" si="849"/>
        <v>9</v>
      </c>
      <c r="J3467" s="7">
        <f t="shared" si="850"/>
        <v>0</v>
      </c>
      <c r="K3467" s="8">
        <f t="shared" si="851"/>
        <v>9</v>
      </c>
      <c r="L3467" s="9">
        <f t="shared" si="852"/>
        <v>9</v>
      </c>
    </row>
    <row r="3468" spans="1:12" x14ac:dyDescent="0.2">
      <c r="A3468" s="39"/>
      <c r="B3468" s="34"/>
      <c r="C3468" s="39" t="s">
        <v>931</v>
      </c>
      <c r="D3468" s="7">
        <v>0</v>
      </c>
      <c r="E3468" s="8">
        <v>0</v>
      </c>
      <c r="F3468" s="17">
        <f t="shared" si="848"/>
        <v>0</v>
      </c>
      <c r="G3468" s="7">
        <v>0</v>
      </c>
      <c r="H3468" s="8">
        <v>3</v>
      </c>
      <c r="I3468" s="17">
        <f t="shared" si="849"/>
        <v>3</v>
      </c>
      <c r="J3468" s="7">
        <f t="shared" si="850"/>
        <v>0</v>
      </c>
      <c r="K3468" s="8">
        <f t="shared" si="851"/>
        <v>3</v>
      </c>
      <c r="L3468" s="9">
        <f t="shared" si="852"/>
        <v>3</v>
      </c>
    </row>
    <row r="3469" spans="1:12" x14ac:dyDescent="0.2">
      <c r="A3469" s="39"/>
      <c r="B3469" s="34"/>
      <c r="C3469" s="39" t="s">
        <v>136</v>
      </c>
      <c r="D3469" s="7">
        <v>1</v>
      </c>
      <c r="E3469" s="8">
        <v>0</v>
      </c>
      <c r="F3469" s="17">
        <f t="shared" si="848"/>
        <v>1</v>
      </c>
      <c r="G3469" s="7">
        <v>0</v>
      </c>
      <c r="H3469" s="8">
        <v>0</v>
      </c>
      <c r="I3469" s="17">
        <f t="shared" si="849"/>
        <v>0</v>
      </c>
      <c r="J3469" s="7">
        <f t="shared" si="850"/>
        <v>1</v>
      </c>
      <c r="K3469" s="8">
        <f t="shared" si="851"/>
        <v>0</v>
      </c>
      <c r="L3469" s="9">
        <f t="shared" si="852"/>
        <v>1</v>
      </c>
    </row>
    <row r="3470" spans="1:12" x14ac:dyDescent="0.2">
      <c r="A3470" s="39"/>
      <c r="B3470" s="34"/>
      <c r="C3470" s="39" t="s">
        <v>138</v>
      </c>
      <c r="D3470" s="7">
        <v>0</v>
      </c>
      <c r="E3470" s="8">
        <v>1</v>
      </c>
      <c r="F3470" s="17">
        <f t="shared" si="848"/>
        <v>1</v>
      </c>
      <c r="G3470" s="7">
        <v>0</v>
      </c>
      <c r="H3470" s="8">
        <v>0</v>
      </c>
      <c r="I3470" s="17">
        <f t="shared" si="849"/>
        <v>0</v>
      </c>
      <c r="J3470" s="7">
        <f t="shared" si="850"/>
        <v>0</v>
      </c>
      <c r="K3470" s="8">
        <f t="shared" si="851"/>
        <v>1</v>
      </c>
      <c r="L3470" s="9">
        <f t="shared" si="852"/>
        <v>1</v>
      </c>
    </row>
    <row r="3471" spans="1:12" x14ac:dyDescent="0.2">
      <c r="A3471" s="39"/>
      <c r="B3471" s="34"/>
      <c r="C3471" s="39" t="s">
        <v>140</v>
      </c>
      <c r="D3471" s="7">
        <v>3</v>
      </c>
      <c r="E3471" s="8">
        <v>4</v>
      </c>
      <c r="F3471" s="17">
        <f t="shared" si="848"/>
        <v>7</v>
      </c>
      <c r="G3471" s="7">
        <v>1</v>
      </c>
      <c r="H3471" s="8">
        <v>0</v>
      </c>
      <c r="I3471" s="17">
        <f t="shared" si="849"/>
        <v>1</v>
      </c>
      <c r="J3471" s="7">
        <f t="shared" si="850"/>
        <v>4</v>
      </c>
      <c r="K3471" s="8">
        <f t="shared" si="851"/>
        <v>4</v>
      </c>
      <c r="L3471" s="9">
        <f t="shared" si="852"/>
        <v>8</v>
      </c>
    </row>
    <row r="3472" spans="1:12" x14ac:dyDescent="0.2">
      <c r="A3472" s="39"/>
      <c r="B3472" s="34"/>
      <c r="C3472" s="39" t="s">
        <v>141</v>
      </c>
      <c r="D3472" s="7">
        <v>0</v>
      </c>
      <c r="E3472" s="8">
        <v>0</v>
      </c>
      <c r="F3472" s="17">
        <f t="shared" si="848"/>
        <v>0</v>
      </c>
      <c r="G3472" s="7">
        <v>1</v>
      </c>
      <c r="H3472" s="8">
        <v>0</v>
      </c>
      <c r="I3472" s="17">
        <f t="shared" si="849"/>
        <v>1</v>
      </c>
      <c r="J3472" s="7">
        <f t="shared" si="850"/>
        <v>1</v>
      </c>
      <c r="K3472" s="8">
        <f t="shared" si="851"/>
        <v>0</v>
      </c>
      <c r="L3472" s="9">
        <f t="shared" si="852"/>
        <v>1</v>
      </c>
    </row>
    <row r="3473" spans="1:12" x14ac:dyDescent="0.2">
      <c r="A3473" s="39"/>
      <c r="B3473" s="34"/>
      <c r="C3473" s="39" t="s">
        <v>142</v>
      </c>
      <c r="D3473" s="7">
        <v>1</v>
      </c>
      <c r="E3473" s="8">
        <v>0</v>
      </c>
      <c r="F3473" s="17">
        <f t="shared" si="848"/>
        <v>1</v>
      </c>
      <c r="G3473" s="7">
        <v>0</v>
      </c>
      <c r="H3473" s="8">
        <v>0</v>
      </c>
      <c r="I3473" s="17">
        <f t="shared" si="849"/>
        <v>0</v>
      </c>
      <c r="J3473" s="7">
        <f t="shared" si="850"/>
        <v>1</v>
      </c>
      <c r="K3473" s="8">
        <f t="shared" si="851"/>
        <v>0</v>
      </c>
      <c r="L3473" s="9">
        <f t="shared" si="852"/>
        <v>1</v>
      </c>
    </row>
    <row r="3474" spans="1:12" x14ac:dyDescent="0.2">
      <c r="A3474" s="39"/>
      <c r="B3474" s="34"/>
      <c r="C3474" s="39" t="s">
        <v>145</v>
      </c>
      <c r="D3474" s="7">
        <v>0</v>
      </c>
      <c r="E3474" s="8">
        <v>1</v>
      </c>
      <c r="F3474" s="17">
        <f t="shared" si="848"/>
        <v>1</v>
      </c>
      <c r="G3474" s="7">
        <v>0</v>
      </c>
      <c r="H3474" s="8">
        <v>0</v>
      </c>
      <c r="I3474" s="17">
        <f t="shared" si="849"/>
        <v>0</v>
      </c>
      <c r="J3474" s="7">
        <f t="shared" si="850"/>
        <v>0</v>
      </c>
      <c r="K3474" s="8">
        <f t="shared" si="851"/>
        <v>1</v>
      </c>
      <c r="L3474" s="9">
        <f t="shared" si="852"/>
        <v>1</v>
      </c>
    </row>
    <row r="3475" spans="1:12" x14ac:dyDescent="0.2">
      <c r="A3475" s="39"/>
      <c r="B3475" s="34"/>
      <c r="C3475" s="66" t="s">
        <v>2</v>
      </c>
      <c r="D3475" s="21">
        <f t="shared" ref="D3475:L3475" si="853">SUM(D3450:D3474)</f>
        <v>9</v>
      </c>
      <c r="E3475" s="22">
        <f t="shared" si="853"/>
        <v>8</v>
      </c>
      <c r="F3475" s="67">
        <f t="shared" si="853"/>
        <v>17</v>
      </c>
      <c r="G3475" s="21">
        <f t="shared" si="853"/>
        <v>9</v>
      </c>
      <c r="H3475" s="22">
        <f t="shared" si="853"/>
        <v>31</v>
      </c>
      <c r="I3475" s="67">
        <f t="shared" si="853"/>
        <v>40</v>
      </c>
      <c r="J3475" s="21">
        <f t="shared" si="853"/>
        <v>18</v>
      </c>
      <c r="K3475" s="22">
        <f t="shared" si="853"/>
        <v>39</v>
      </c>
      <c r="L3475" s="23">
        <f t="shared" si="853"/>
        <v>57</v>
      </c>
    </row>
    <row r="3476" spans="1:12" x14ac:dyDescent="0.2">
      <c r="A3476" s="65" t="s">
        <v>284</v>
      </c>
      <c r="B3476" s="42"/>
      <c r="C3476" s="41"/>
      <c r="D3476" s="44"/>
      <c r="E3476" s="45"/>
      <c r="F3476" s="47"/>
      <c r="G3476" s="44"/>
      <c r="H3476" s="45"/>
      <c r="I3476" s="47"/>
      <c r="J3476" s="44"/>
      <c r="K3476" s="45"/>
      <c r="L3476" s="46"/>
    </row>
    <row r="3477" spans="1:12" x14ac:dyDescent="0.2">
      <c r="A3477" s="39"/>
      <c r="B3477" s="34"/>
      <c r="C3477" s="39" t="s">
        <v>124</v>
      </c>
      <c r="D3477" s="7">
        <v>10</v>
      </c>
      <c r="E3477" s="8">
        <v>65</v>
      </c>
      <c r="F3477" s="17">
        <f t="shared" ref="F3477:F3500" si="854">D3477+E3477</f>
        <v>75</v>
      </c>
      <c r="G3477" s="7">
        <v>22</v>
      </c>
      <c r="H3477" s="8">
        <v>29</v>
      </c>
      <c r="I3477" s="17">
        <f t="shared" ref="I3477:I3500" si="855">G3477+H3477</f>
        <v>51</v>
      </c>
      <c r="J3477" s="7">
        <f t="shared" ref="J3477:J3500" si="856">D3477+G3477</f>
        <v>32</v>
      </c>
      <c r="K3477" s="8">
        <f t="shared" ref="K3477:K3500" si="857">E3477+H3477</f>
        <v>94</v>
      </c>
      <c r="L3477" s="9">
        <f t="shared" ref="L3477:L3500" si="858">J3477+K3477</f>
        <v>126</v>
      </c>
    </row>
    <row r="3478" spans="1:12" x14ac:dyDescent="0.2">
      <c r="A3478" s="39"/>
      <c r="B3478" s="34"/>
      <c r="C3478" s="39" t="s">
        <v>3</v>
      </c>
      <c r="D3478" s="7">
        <v>0</v>
      </c>
      <c r="E3478" s="8">
        <v>0</v>
      </c>
      <c r="F3478" s="17">
        <f t="shared" si="854"/>
        <v>0</v>
      </c>
      <c r="G3478" s="7">
        <v>11</v>
      </c>
      <c r="H3478" s="8">
        <v>26</v>
      </c>
      <c r="I3478" s="17">
        <f t="shared" si="855"/>
        <v>37</v>
      </c>
      <c r="J3478" s="7">
        <f t="shared" si="856"/>
        <v>11</v>
      </c>
      <c r="K3478" s="8">
        <f t="shared" si="857"/>
        <v>26</v>
      </c>
      <c r="L3478" s="9">
        <f t="shared" si="858"/>
        <v>37</v>
      </c>
    </row>
    <row r="3479" spans="1:12" x14ac:dyDescent="0.2">
      <c r="A3479" s="39"/>
      <c r="B3479" s="34"/>
      <c r="C3479" s="39" t="s">
        <v>125</v>
      </c>
      <c r="D3479" s="7">
        <v>0</v>
      </c>
      <c r="E3479" s="8">
        <v>0</v>
      </c>
      <c r="F3479" s="17">
        <f t="shared" si="854"/>
        <v>0</v>
      </c>
      <c r="G3479" s="7">
        <v>3</v>
      </c>
      <c r="H3479" s="8">
        <v>10</v>
      </c>
      <c r="I3479" s="17">
        <f t="shared" si="855"/>
        <v>13</v>
      </c>
      <c r="J3479" s="7">
        <f t="shared" si="856"/>
        <v>3</v>
      </c>
      <c r="K3479" s="8">
        <f t="shared" si="857"/>
        <v>10</v>
      </c>
      <c r="L3479" s="9">
        <f t="shared" si="858"/>
        <v>13</v>
      </c>
    </row>
    <row r="3480" spans="1:12" x14ac:dyDescent="0.2">
      <c r="A3480" s="39"/>
      <c r="B3480" s="34"/>
      <c r="C3480" s="39" t="s">
        <v>126</v>
      </c>
      <c r="D3480" s="7">
        <v>0</v>
      </c>
      <c r="E3480" s="8">
        <v>0</v>
      </c>
      <c r="F3480" s="17">
        <f t="shared" si="854"/>
        <v>0</v>
      </c>
      <c r="G3480" s="7">
        <v>4</v>
      </c>
      <c r="H3480" s="8">
        <v>3</v>
      </c>
      <c r="I3480" s="17">
        <f t="shared" si="855"/>
        <v>7</v>
      </c>
      <c r="J3480" s="7">
        <f t="shared" si="856"/>
        <v>4</v>
      </c>
      <c r="K3480" s="8">
        <f t="shared" si="857"/>
        <v>3</v>
      </c>
      <c r="L3480" s="9">
        <f t="shared" si="858"/>
        <v>7</v>
      </c>
    </row>
    <row r="3481" spans="1:12" x14ac:dyDescent="0.2">
      <c r="A3481" s="39"/>
      <c r="B3481" s="34"/>
      <c r="C3481" s="39" t="s">
        <v>127</v>
      </c>
      <c r="D3481" s="7">
        <v>0</v>
      </c>
      <c r="E3481" s="8">
        <v>2</v>
      </c>
      <c r="F3481" s="17">
        <f t="shared" si="854"/>
        <v>2</v>
      </c>
      <c r="G3481" s="7">
        <v>3</v>
      </c>
      <c r="H3481" s="8">
        <v>1</v>
      </c>
      <c r="I3481" s="17">
        <f t="shared" si="855"/>
        <v>4</v>
      </c>
      <c r="J3481" s="7">
        <f t="shared" si="856"/>
        <v>3</v>
      </c>
      <c r="K3481" s="8">
        <f t="shared" si="857"/>
        <v>3</v>
      </c>
      <c r="L3481" s="9">
        <f t="shared" si="858"/>
        <v>6</v>
      </c>
    </row>
    <row r="3482" spans="1:12" x14ac:dyDescent="0.2">
      <c r="A3482" s="39"/>
      <c r="B3482" s="34"/>
      <c r="C3482" s="39" t="s">
        <v>128</v>
      </c>
      <c r="D3482" s="7">
        <v>0</v>
      </c>
      <c r="E3482" s="8">
        <v>0</v>
      </c>
      <c r="F3482" s="17">
        <f t="shared" si="854"/>
        <v>0</v>
      </c>
      <c r="G3482" s="7">
        <v>11</v>
      </c>
      <c r="H3482" s="8">
        <v>26</v>
      </c>
      <c r="I3482" s="17">
        <f t="shared" si="855"/>
        <v>37</v>
      </c>
      <c r="J3482" s="7">
        <f t="shared" si="856"/>
        <v>11</v>
      </c>
      <c r="K3482" s="8">
        <f t="shared" si="857"/>
        <v>26</v>
      </c>
      <c r="L3482" s="9">
        <f t="shared" si="858"/>
        <v>37</v>
      </c>
    </row>
    <row r="3483" spans="1:12" x14ac:dyDescent="0.2">
      <c r="A3483" s="39"/>
      <c r="B3483" s="34"/>
      <c r="C3483" s="39" t="s">
        <v>931</v>
      </c>
      <c r="D3483" s="7">
        <v>0</v>
      </c>
      <c r="E3483" s="8">
        <v>0</v>
      </c>
      <c r="F3483" s="17">
        <f t="shared" si="854"/>
        <v>0</v>
      </c>
      <c r="G3483" s="7">
        <v>0</v>
      </c>
      <c r="H3483" s="8">
        <v>4</v>
      </c>
      <c r="I3483" s="17">
        <f t="shared" si="855"/>
        <v>4</v>
      </c>
      <c r="J3483" s="7">
        <f t="shared" si="856"/>
        <v>0</v>
      </c>
      <c r="K3483" s="8">
        <f t="shared" si="857"/>
        <v>4</v>
      </c>
      <c r="L3483" s="9">
        <f t="shared" si="858"/>
        <v>4</v>
      </c>
    </row>
    <row r="3484" spans="1:12" x14ac:dyDescent="0.2">
      <c r="A3484" s="39"/>
      <c r="B3484" s="34"/>
      <c r="C3484" s="39" t="s">
        <v>129</v>
      </c>
      <c r="D3484" s="7">
        <v>0</v>
      </c>
      <c r="E3484" s="8">
        <v>0</v>
      </c>
      <c r="F3484" s="17">
        <f t="shared" si="854"/>
        <v>0</v>
      </c>
      <c r="G3484" s="7">
        <v>1</v>
      </c>
      <c r="H3484" s="8">
        <v>0</v>
      </c>
      <c r="I3484" s="17">
        <f t="shared" si="855"/>
        <v>1</v>
      </c>
      <c r="J3484" s="7">
        <f t="shared" si="856"/>
        <v>1</v>
      </c>
      <c r="K3484" s="8">
        <f t="shared" si="857"/>
        <v>0</v>
      </c>
      <c r="L3484" s="9">
        <f t="shared" si="858"/>
        <v>1</v>
      </c>
    </row>
    <row r="3485" spans="1:12" x14ac:dyDescent="0.2">
      <c r="A3485" s="39"/>
      <c r="B3485" s="34"/>
      <c r="C3485" s="39" t="s">
        <v>131</v>
      </c>
      <c r="D3485" s="7">
        <v>0</v>
      </c>
      <c r="E3485" s="8">
        <v>1</v>
      </c>
      <c r="F3485" s="17">
        <f t="shared" si="854"/>
        <v>1</v>
      </c>
      <c r="G3485" s="7">
        <v>0</v>
      </c>
      <c r="H3485" s="8">
        <v>0</v>
      </c>
      <c r="I3485" s="17">
        <f t="shared" si="855"/>
        <v>0</v>
      </c>
      <c r="J3485" s="7">
        <f t="shared" si="856"/>
        <v>0</v>
      </c>
      <c r="K3485" s="8">
        <f t="shared" si="857"/>
        <v>1</v>
      </c>
      <c r="L3485" s="9">
        <f t="shared" si="858"/>
        <v>1</v>
      </c>
    </row>
    <row r="3486" spans="1:12" x14ac:dyDescent="0.2">
      <c r="A3486" s="39"/>
      <c r="B3486" s="34"/>
      <c r="C3486" s="39" t="s">
        <v>132</v>
      </c>
      <c r="D3486" s="7">
        <v>0</v>
      </c>
      <c r="E3486" s="8">
        <v>0</v>
      </c>
      <c r="F3486" s="17">
        <f t="shared" si="854"/>
        <v>0</v>
      </c>
      <c r="G3486" s="7">
        <v>0</v>
      </c>
      <c r="H3486" s="8">
        <v>2</v>
      </c>
      <c r="I3486" s="17">
        <f t="shared" si="855"/>
        <v>2</v>
      </c>
      <c r="J3486" s="7">
        <f t="shared" si="856"/>
        <v>0</v>
      </c>
      <c r="K3486" s="8">
        <f t="shared" si="857"/>
        <v>2</v>
      </c>
      <c r="L3486" s="9">
        <f t="shared" si="858"/>
        <v>2</v>
      </c>
    </row>
    <row r="3487" spans="1:12" x14ac:dyDescent="0.2">
      <c r="A3487" s="39"/>
      <c r="B3487" s="34"/>
      <c r="C3487" s="39" t="s">
        <v>133</v>
      </c>
      <c r="D3487" s="7">
        <v>0</v>
      </c>
      <c r="E3487" s="8">
        <v>1</v>
      </c>
      <c r="F3487" s="17">
        <f t="shared" si="854"/>
        <v>1</v>
      </c>
      <c r="G3487" s="7">
        <v>0</v>
      </c>
      <c r="H3487" s="8">
        <v>0</v>
      </c>
      <c r="I3487" s="17">
        <f t="shared" si="855"/>
        <v>0</v>
      </c>
      <c r="J3487" s="7">
        <f t="shared" si="856"/>
        <v>0</v>
      </c>
      <c r="K3487" s="8">
        <f t="shared" si="857"/>
        <v>1</v>
      </c>
      <c r="L3487" s="9">
        <f t="shared" si="858"/>
        <v>1</v>
      </c>
    </row>
    <row r="3488" spans="1:12" x14ac:dyDescent="0.2">
      <c r="A3488" s="39"/>
      <c r="B3488" s="34"/>
      <c r="C3488" s="39" t="s">
        <v>135</v>
      </c>
      <c r="D3488" s="7">
        <v>11</v>
      </c>
      <c r="E3488" s="8">
        <v>32</v>
      </c>
      <c r="F3488" s="17">
        <f t="shared" si="854"/>
        <v>43</v>
      </c>
      <c r="G3488" s="7">
        <v>2</v>
      </c>
      <c r="H3488" s="8">
        <v>7</v>
      </c>
      <c r="I3488" s="17">
        <f t="shared" si="855"/>
        <v>9</v>
      </c>
      <c r="J3488" s="7">
        <f t="shared" si="856"/>
        <v>13</v>
      </c>
      <c r="K3488" s="8">
        <f t="shared" si="857"/>
        <v>39</v>
      </c>
      <c r="L3488" s="9">
        <f t="shared" si="858"/>
        <v>52</v>
      </c>
    </row>
    <row r="3489" spans="1:12" x14ac:dyDescent="0.2">
      <c r="A3489" s="39"/>
      <c r="B3489" s="34"/>
      <c r="C3489" s="39" t="s">
        <v>136</v>
      </c>
      <c r="D3489" s="7">
        <v>6</v>
      </c>
      <c r="E3489" s="8">
        <v>13</v>
      </c>
      <c r="F3489" s="17">
        <f t="shared" si="854"/>
        <v>19</v>
      </c>
      <c r="G3489" s="7">
        <v>2</v>
      </c>
      <c r="H3489" s="8">
        <v>1</v>
      </c>
      <c r="I3489" s="17">
        <f t="shared" si="855"/>
        <v>3</v>
      </c>
      <c r="J3489" s="7">
        <f t="shared" si="856"/>
        <v>8</v>
      </c>
      <c r="K3489" s="8">
        <f t="shared" si="857"/>
        <v>14</v>
      </c>
      <c r="L3489" s="9">
        <f t="shared" si="858"/>
        <v>22</v>
      </c>
    </row>
    <row r="3490" spans="1:12" x14ac:dyDescent="0.2">
      <c r="A3490" s="39"/>
      <c r="B3490" s="34"/>
      <c r="C3490" s="39" t="s">
        <v>137</v>
      </c>
      <c r="D3490" s="7">
        <v>2</v>
      </c>
      <c r="E3490" s="8">
        <v>3</v>
      </c>
      <c r="F3490" s="17">
        <f t="shared" si="854"/>
        <v>5</v>
      </c>
      <c r="G3490" s="7">
        <v>5</v>
      </c>
      <c r="H3490" s="8">
        <v>4</v>
      </c>
      <c r="I3490" s="17">
        <f t="shared" si="855"/>
        <v>9</v>
      </c>
      <c r="J3490" s="7">
        <f t="shared" si="856"/>
        <v>7</v>
      </c>
      <c r="K3490" s="8">
        <f t="shared" si="857"/>
        <v>7</v>
      </c>
      <c r="L3490" s="9">
        <f t="shared" si="858"/>
        <v>14</v>
      </c>
    </row>
    <row r="3491" spans="1:12" x14ac:dyDescent="0.2">
      <c r="A3491" s="39"/>
      <c r="B3491" s="34"/>
      <c r="C3491" s="39" t="s">
        <v>138</v>
      </c>
      <c r="D3491" s="7">
        <v>2</v>
      </c>
      <c r="E3491" s="8">
        <v>9</v>
      </c>
      <c r="F3491" s="17">
        <f t="shared" si="854"/>
        <v>11</v>
      </c>
      <c r="G3491" s="7">
        <v>0</v>
      </c>
      <c r="H3491" s="8">
        <v>6</v>
      </c>
      <c r="I3491" s="17">
        <f t="shared" si="855"/>
        <v>6</v>
      </c>
      <c r="J3491" s="7">
        <f t="shared" si="856"/>
        <v>2</v>
      </c>
      <c r="K3491" s="8">
        <f t="shared" si="857"/>
        <v>15</v>
      </c>
      <c r="L3491" s="9">
        <f t="shared" si="858"/>
        <v>17</v>
      </c>
    </row>
    <row r="3492" spans="1:12" x14ac:dyDescent="0.2">
      <c r="A3492" s="39"/>
      <c r="B3492" s="34"/>
      <c r="C3492" s="39" t="s">
        <v>139</v>
      </c>
      <c r="D3492" s="7">
        <v>0</v>
      </c>
      <c r="E3492" s="8">
        <v>2</v>
      </c>
      <c r="F3492" s="17">
        <f t="shared" si="854"/>
        <v>2</v>
      </c>
      <c r="G3492" s="7">
        <v>9</v>
      </c>
      <c r="H3492" s="8">
        <v>9</v>
      </c>
      <c r="I3492" s="17">
        <f t="shared" si="855"/>
        <v>18</v>
      </c>
      <c r="J3492" s="7">
        <f t="shared" si="856"/>
        <v>9</v>
      </c>
      <c r="K3492" s="8">
        <f t="shared" si="857"/>
        <v>11</v>
      </c>
      <c r="L3492" s="9">
        <f t="shared" si="858"/>
        <v>20</v>
      </c>
    </row>
    <row r="3493" spans="1:12" x14ac:dyDescent="0.2">
      <c r="A3493" s="39"/>
      <c r="B3493" s="34"/>
      <c r="C3493" s="39" t="s">
        <v>140</v>
      </c>
      <c r="D3493" s="7">
        <v>19</v>
      </c>
      <c r="E3493" s="8">
        <v>36</v>
      </c>
      <c r="F3493" s="17">
        <f t="shared" si="854"/>
        <v>55</v>
      </c>
      <c r="G3493" s="7">
        <v>9</v>
      </c>
      <c r="H3493" s="8">
        <v>19</v>
      </c>
      <c r="I3493" s="17">
        <f t="shared" si="855"/>
        <v>28</v>
      </c>
      <c r="J3493" s="7">
        <f t="shared" si="856"/>
        <v>28</v>
      </c>
      <c r="K3493" s="8">
        <f t="shared" si="857"/>
        <v>55</v>
      </c>
      <c r="L3493" s="9">
        <f t="shared" si="858"/>
        <v>83</v>
      </c>
    </row>
    <row r="3494" spans="1:12" x14ac:dyDescent="0.2">
      <c r="A3494" s="39"/>
      <c r="B3494" s="34"/>
      <c r="C3494" s="39" t="s">
        <v>141</v>
      </c>
      <c r="D3494" s="7">
        <v>0</v>
      </c>
      <c r="E3494" s="8">
        <v>0</v>
      </c>
      <c r="F3494" s="17">
        <f t="shared" si="854"/>
        <v>0</v>
      </c>
      <c r="G3494" s="7">
        <v>0</v>
      </c>
      <c r="H3494" s="8">
        <v>4</v>
      </c>
      <c r="I3494" s="17">
        <f t="shared" si="855"/>
        <v>4</v>
      </c>
      <c r="J3494" s="7">
        <f t="shared" si="856"/>
        <v>0</v>
      </c>
      <c r="K3494" s="8">
        <f t="shared" si="857"/>
        <v>4</v>
      </c>
      <c r="L3494" s="9">
        <f t="shared" si="858"/>
        <v>4</v>
      </c>
    </row>
    <row r="3495" spans="1:12" x14ac:dyDescent="0.2">
      <c r="A3495" s="39"/>
      <c r="B3495" s="34"/>
      <c r="C3495" s="39" t="s">
        <v>142</v>
      </c>
      <c r="D3495" s="7">
        <v>2</v>
      </c>
      <c r="E3495" s="8">
        <v>11</v>
      </c>
      <c r="F3495" s="17">
        <f t="shared" si="854"/>
        <v>13</v>
      </c>
      <c r="G3495" s="7">
        <v>2</v>
      </c>
      <c r="H3495" s="8">
        <v>1</v>
      </c>
      <c r="I3495" s="17">
        <f t="shared" si="855"/>
        <v>3</v>
      </c>
      <c r="J3495" s="7">
        <f t="shared" si="856"/>
        <v>4</v>
      </c>
      <c r="K3495" s="8">
        <f t="shared" si="857"/>
        <v>12</v>
      </c>
      <c r="L3495" s="9">
        <f t="shared" si="858"/>
        <v>16</v>
      </c>
    </row>
    <row r="3496" spans="1:12" x14ac:dyDescent="0.2">
      <c r="A3496" s="39"/>
      <c r="B3496" s="34"/>
      <c r="C3496" s="39" t="s">
        <v>143</v>
      </c>
      <c r="D3496" s="7">
        <v>0</v>
      </c>
      <c r="E3496" s="8">
        <v>0</v>
      </c>
      <c r="F3496" s="17">
        <f t="shared" si="854"/>
        <v>0</v>
      </c>
      <c r="G3496" s="7">
        <v>0</v>
      </c>
      <c r="H3496" s="8">
        <v>1</v>
      </c>
      <c r="I3496" s="17">
        <f t="shared" si="855"/>
        <v>1</v>
      </c>
      <c r="J3496" s="7">
        <f t="shared" si="856"/>
        <v>0</v>
      </c>
      <c r="K3496" s="8">
        <f t="shared" si="857"/>
        <v>1</v>
      </c>
      <c r="L3496" s="9">
        <f t="shared" si="858"/>
        <v>1</v>
      </c>
    </row>
    <row r="3497" spans="1:12" x14ac:dyDescent="0.2">
      <c r="A3497" s="39"/>
      <c r="B3497" s="34"/>
      <c r="C3497" s="39" t="s">
        <v>144</v>
      </c>
      <c r="D3497" s="7">
        <v>1</v>
      </c>
      <c r="E3497" s="8">
        <v>9</v>
      </c>
      <c r="F3497" s="17">
        <f t="shared" si="854"/>
        <v>10</v>
      </c>
      <c r="G3497" s="7">
        <v>0</v>
      </c>
      <c r="H3497" s="8">
        <v>0</v>
      </c>
      <c r="I3497" s="17">
        <f t="shared" si="855"/>
        <v>0</v>
      </c>
      <c r="J3497" s="7">
        <f t="shared" si="856"/>
        <v>1</v>
      </c>
      <c r="K3497" s="8">
        <f t="shared" si="857"/>
        <v>9</v>
      </c>
      <c r="L3497" s="9">
        <f t="shared" si="858"/>
        <v>10</v>
      </c>
    </row>
    <row r="3498" spans="1:12" x14ac:dyDescent="0.2">
      <c r="A3498" s="39"/>
      <c r="B3498" s="34"/>
      <c r="C3498" s="39" t="s">
        <v>146</v>
      </c>
      <c r="D3498" s="7">
        <v>2</v>
      </c>
      <c r="E3498" s="8">
        <v>0</v>
      </c>
      <c r="F3498" s="17">
        <f t="shared" si="854"/>
        <v>2</v>
      </c>
      <c r="G3498" s="7">
        <v>0</v>
      </c>
      <c r="H3498" s="8">
        <v>0</v>
      </c>
      <c r="I3498" s="17">
        <f t="shared" si="855"/>
        <v>0</v>
      </c>
      <c r="J3498" s="7">
        <f t="shared" si="856"/>
        <v>2</v>
      </c>
      <c r="K3498" s="8">
        <f t="shared" si="857"/>
        <v>0</v>
      </c>
      <c r="L3498" s="9">
        <f t="shared" si="858"/>
        <v>2</v>
      </c>
    </row>
    <row r="3499" spans="1:12" x14ac:dyDescent="0.2">
      <c r="A3499" s="39"/>
      <c r="B3499" s="34"/>
      <c r="C3499" s="39" t="s">
        <v>147</v>
      </c>
      <c r="D3499" s="7">
        <v>4</v>
      </c>
      <c r="E3499" s="8">
        <v>10</v>
      </c>
      <c r="F3499" s="17">
        <f t="shared" si="854"/>
        <v>14</v>
      </c>
      <c r="G3499" s="7">
        <v>0</v>
      </c>
      <c r="H3499" s="8">
        <v>0</v>
      </c>
      <c r="I3499" s="17">
        <f t="shared" si="855"/>
        <v>0</v>
      </c>
      <c r="J3499" s="7">
        <f t="shared" si="856"/>
        <v>4</v>
      </c>
      <c r="K3499" s="8">
        <f t="shared" si="857"/>
        <v>10</v>
      </c>
      <c r="L3499" s="9">
        <f t="shared" si="858"/>
        <v>14</v>
      </c>
    </row>
    <row r="3500" spans="1:12" ht="12" thickBot="1" x14ac:dyDescent="0.25">
      <c r="A3500" s="52"/>
      <c r="B3500" s="68"/>
      <c r="C3500" s="52" t="s">
        <v>148</v>
      </c>
      <c r="D3500" s="24">
        <v>1</v>
      </c>
      <c r="E3500" s="25">
        <v>2</v>
      </c>
      <c r="F3500" s="69">
        <f t="shared" si="854"/>
        <v>3</v>
      </c>
      <c r="G3500" s="24">
        <v>0</v>
      </c>
      <c r="H3500" s="25">
        <v>0</v>
      </c>
      <c r="I3500" s="69">
        <f t="shared" si="855"/>
        <v>0</v>
      </c>
      <c r="J3500" s="24">
        <f t="shared" si="856"/>
        <v>1</v>
      </c>
      <c r="K3500" s="25">
        <f t="shared" si="857"/>
        <v>2</v>
      </c>
      <c r="L3500" s="26">
        <f t="shared" si="858"/>
        <v>3</v>
      </c>
    </row>
    <row r="3506" spans="1:12" ht="12" x14ac:dyDescent="0.2">
      <c r="A3506" s="85" t="s">
        <v>109</v>
      </c>
      <c r="B3506" s="85"/>
      <c r="C3506" s="85"/>
      <c r="D3506" s="85"/>
      <c r="E3506" s="85"/>
      <c r="F3506" s="85"/>
      <c r="G3506" s="85"/>
      <c r="H3506" s="85"/>
      <c r="I3506" s="85"/>
      <c r="J3506" s="85"/>
      <c r="K3506" s="85"/>
      <c r="L3506" s="85"/>
    </row>
    <row r="3507" spans="1:12" x14ac:dyDescent="0.2">
      <c r="A3507" s="86" t="s">
        <v>116</v>
      </c>
      <c r="B3507" s="86"/>
      <c r="C3507" s="86"/>
      <c r="D3507" s="86"/>
      <c r="E3507" s="86"/>
      <c r="F3507" s="86"/>
      <c r="G3507" s="86"/>
      <c r="H3507" s="86"/>
      <c r="I3507" s="86"/>
      <c r="J3507" s="86"/>
      <c r="K3507" s="86"/>
      <c r="L3507" s="86"/>
    </row>
    <row r="3508" spans="1:12" x14ac:dyDescent="0.2">
      <c r="A3508" s="86" t="s">
        <v>1066</v>
      </c>
      <c r="B3508" s="86"/>
      <c r="C3508" s="86"/>
      <c r="D3508" s="86"/>
      <c r="E3508" s="86"/>
      <c r="F3508" s="86"/>
      <c r="G3508" s="86"/>
      <c r="H3508" s="86"/>
      <c r="I3508" s="86"/>
      <c r="J3508" s="86"/>
      <c r="K3508" s="86"/>
      <c r="L3508" s="86"/>
    </row>
    <row r="3509" spans="1:12" ht="12" thickBot="1" x14ac:dyDescent="0.25"/>
    <row r="3510" spans="1:12" x14ac:dyDescent="0.2">
      <c r="A3510" s="113" t="s">
        <v>41</v>
      </c>
      <c r="B3510" s="149"/>
      <c r="C3510" s="151" t="s">
        <v>43</v>
      </c>
      <c r="D3510" s="117" t="s">
        <v>355</v>
      </c>
      <c r="E3510" s="118"/>
      <c r="F3510" s="119"/>
      <c r="G3510" s="117" t="s">
        <v>42</v>
      </c>
      <c r="H3510" s="118"/>
      <c r="I3510" s="119"/>
      <c r="J3510" s="117" t="s">
        <v>2</v>
      </c>
      <c r="K3510" s="118"/>
      <c r="L3510" s="119"/>
    </row>
    <row r="3511" spans="1:12" ht="12" thickBot="1" x14ac:dyDescent="0.25">
      <c r="A3511" s="115"/>
      <c r="B3511" s="150"/>
      <c r="C3511" s="152"/>
      <c r="D3511" s="153"/>
      <c r="E3511" s="154"/>
      <c r="F3511" s="155"/>
      <c r="G3511" s="153"/>
      <c r="H3511" s="154"/>
      <c r="I3511" s="155"/>
      <c r="J3511" s="153"/>
      <c r="K3511" s="154"/>
      <c r="L3511" s="155"/>
    </row>
    <row r="3512" spans="1:12" x14ac:dyDescent="0.2">
      <c r="A3512" s="115"/>
      <c r="B3512" s="150"/>
      <c r="C3512" s="152"/>
      <c r="D3512" s="161" t="s">
        <v>44</v>
      </c>
      <c r="E3512" s="157" t="s">
        <v>45</v>
      </c>
      <c r="F3512" s="159" t="s">
        <v>2</v>
      </c>
      <c r="G3512" s="161" t="s">
        <v>44</v>
      </c>
      <c r="H3512" s="157" t="s">
        <v>45</v>
      </c>
      <c r="I3512" s="159" t="s">
        <v>2</v>
      </c>
      <c r="J3512" s="156" t="s">
        <v>44</v>
      </c>
      <c r="K3512" s="157" t="s">
        <v>45</v>
      </c>
      <c r="L3512" s="159" t="s">
        <v>2</v>
      </c>
    </row>
    <row r="3513" spans="1:12" ht="12" thickBot="1" x14ac:dyDescent="0.25">
      <c r="A3513" s="115"/>
      <c r="B3513" s="150"/>
      <c r="C3513" s="152"/>
      <c r="D3513" s="162"/>
      <c r="E3513" s="158"/>
      <c r="F3513" s="160"/>
      <c r="G3513" s="162"/>
      <c r="H3513" s="158"/>
      <c r="I3513" s="160"/>
      <c r="J3513" s="136"/>
      <c r="K3513" s="158"/>
      <c r="L3513" s="160"/>
    </row>
    <row r="3514" spans="1:12" x14ac:dyDescent="0.2">
      <c r="A3514" s="35"/>
      <c r="B3514" s="36"/>
      <c r="C3514" s="35" t="s">
        <v>149</v>
      </c>
      <c r="D3514" s="3">
        <v>2</v>
      </c>
      <c r="E3514" s="4">
        <v>1</v>
      </c>
      <c r="F3514" s="18">
        <f>D3514+E3514</f>
        <v>3</v>
      </c>
      <c r="G3514" s="3">
        <v>0</v>
      </c>
      <c r="H3514" s="4">
        <v>0</v>
      </c>
      <c r="I3514" s="18">
        <f>G3514+H3514</f>
        <v>0</v>
      </c>
      <c r="J3514" s="3">
        <f t="shared" ref="J3514:K3517" si="859">D3514+G3514</f>
        <v>2</v>
      </c>
      <c r="K3514" s="4">
        <f t="shared" si="859"/>
        <v>1</v>
      </c>
      <c r="L3514" s="5">
        <f>J3514+K3514</f>
        <v>3</v>
      </c>
    </row>
    <row r="3515" spans="1:12" x14ac:dyDescent="0.2">
      <c r="A3515" s="39"/>
      <c r="B3515" s="34"/>
      <c r="C3515" s="39" t="s">
        <v>150</v>
      </c>
      <c r="D3515" s="7">
        <v>3</v>
      </c>
      <c r="E3515" s="8">
        <v>5</v>
      </c>
      <c r="F3515" s="17">
        <f>D3515+E3515</f>
        <v>8</v>
      </c>
      <c r="G3515" s="7">
        <v>0</v>
      </c>
      <c r="H3515" s="8">
        <v>3</v>
      </c>
      <c r="I3515" s="17">
        <f>G3515+H3515</f>
        <v>3</v>
      </c>
      <c r="J3515" s="7">
        <f t="shared" si="859"/>
        <v>3</v>
      </c>
      <c r="K3515" s="8">
        <f t="shared" si="859"/>
        <v>8</v>
      </c>
      <c r="L3515" s="9">
        <f>J3515+K3515</f>
        <v>11</v>
      </c>
    </row>
    <row r="3516" spans="1:12" x14ac:dyDescent="0.2">
      <c r="A3516" s="39"/>
      <c r="B3516" s="34"/>
      <c r="C3516" s="39" t="s">
        <v>933</v>
      </c>
      <c r="D3516" s="7">
        <v>1</v>
      </c>
      <c r="E3516" s="8">
        <v>0</v>
      </c>
      <c r="F3516" s="17">
        <f>D3516+E3516</f>
        <v>1</v>
      </c>
      <c r="G3516" s="7">
        <v>0</v>
      </c>
      <c r="H3516" s="8">
        <v>0</v>
      </c>
      <c r="I3516" s="17">
        <f>G3516+H3516</f>
        <v>0</v>
      </c>
      <c r="J3516" s="7">
        <f t="shared" si="859"/>
        <v>1</v>
      </c>
      <c r="K3516" s="8">
        <f t="shared" si="859"/>
        <v>0</v>
      </c>
      <c r="L3516" s="9">
        <f>J3516+K3516</f>
        <v>1</v>
      </c>
    </row>
    <row r="3517" spans="1:12" x14ac:dyDescent="0.2">
      <c r="A3517" s="39"/>
      <c r="B3517" s="34"/>
      <c r="C3517" s="39" t="s">
        <v>934</v>
      </c>
      <c r="D3517" s="7">
        <v>0</v>
      </c>
      <c r="E3517" s="8">
        <v>0</v>
      </c>
      <c r="F3517" s="17">
        <f>D3517+E3517</f>
        <v>0</v>
      </c>
      <c r="G3517" s="7">
        <v>4</v>
      </c>
      <c r="H3517" s="8">
        <v>0</v>
      </c>
      <c r="I3517" s="17">
        <f>G3517+H3517</f>
        <v>4</v>
      </c>
      <c r="J3517" s="7">
        <f t="shared" si="859"/>
        <v>4</v>
      </c>
      <c r="K3517" s="8">
        <f t="shared" si="859"/>
        <v>0</v>
      </c>
      <c r="L3517" s="9">
        <f>J3517+K3517</f>
        <v>4</v>
      </c>
    </row>
    <row r="3518" spans="1:12" x14ac:dyDescent="0.2">
      <c r="A3518" s="39"/>
      <c r="B3518" s="34"/>
      <c r="C3518" s="66" t="s">
        <v>2</v>
      </c>
      <c r="D3518" s="21">
        <f t="shared" ref="D3518:L3518" si="860">SUM(D3476:D3517)</f>
        <v>66</v>
      </c>
      <c r="E3518" s="22">
        <f t="shared" si="860"/>
        <v>202</v>
      </c>
      <c r="F3518" s="67">
        <f t="shared" si="860"/>
        <v>268</v>
      </c>
      <c r="G3518" s="21">
        <f t="shared" si="860"/>
        <v>88</v>
      </c>
      <c r="H3518" s="22">
        <f t="shared" si="860"/>
        <v>156</v>
      </c>
      <c r="I3518" s="67">
        <f t="shared" si="860"/>
        <v>244</v>
      </c>
      <c r="J3518" s="21">
        <f t="shared" si="860"/>
        <v>154</v>
      </c>
      <c r="K3518" s="22">
        <f t="shared" si="860"/>
        <v>358</v>
      </c>
      <c r="L3518" s="23">
        <f t="shared" si="860"/>
        <v>512</v>
      </c>
    </row>
    <row r="3519" spans="1:12" x14ac:dyDescent="0.2">
      <c r="A3519" s="65" t="s">
        <v>285</v>
      </c>
      <c r="B3519" s="42"/>
      <c r="C3519" s="41"/>
      <c r="D3519" s="44"/>
      <c r="E3519" s="45"/>
      <c r="F3519" s="47"/>
      <c r="G3519" s="44"/>
      <c r="H3519" s="45"/>
      <c r="I3519" s="47"/>
      <c r="J3519" s="44"/>
      <c r="K3519" s="45"/>
      <c r="L3519" s="46"/>
    </row>
    <row r="3520" spans="1:12" x14ac:dyDescent="0.2">
      <c r="A3520" s="39"/>
      <c r="B3520" s="34"/>
      <c r="C3520" s="39" t="s">
        <v>124</v>
      </c>
      <c r="D3520" s="7">
        <v>33</v>
      </c>
      <c r="E3520" s="8">
        <v>270</v>
      </c>
      <c r="F3520" s="17">
        <f t="shared" ref="F3520:F3548" si="861">D3520+E3520</f>
        <v>303</v>
      </c>
      <c r="G3520" s="7">
        <v>89</v>
      </c>
      <c r="H3520" s="8">
        <v>305</v>
      </c>
      <c r="I3520" s="17">
        <f t="shared" ref="I3520:I3548" si="862">G3520+H3520</f>
        <v>394</v>
      </c>
      <c r="J3520" s="7">
        <f t="shared" ref="J3520:J3548" si="863">D3520+G3520</f>
        <v>122</v>
      </c>
      <c r="K3520" s="8">
        <f t="shared" ref="K3520:K3548" si="864">E3520+H3520</f>
        <v>575</v>
      </c>
      <c r="L3520" s="9">
        <f t="shared" ref="L3520:L3548" si="865">J3520+K3520</f>
        <v>697</v>
      </c>
    </row>
    <row r="3521" spans="1:12" x14ac:dyDescent="0.2">
      <c r="A3521" s="39"/>
      <c r="B3521" s="34"/>
      <c r="C3521" s="39" t="s">
        <v>3</v>
      </c>
      <c r="D3521" s="7">
        <v>0</v>
      </c>
      <c r="E3521" s="8">
        <v>0</v>
      </c>
      <c r="F3521" s="17">
        <f t="shared" si="861"/>
        <v>0</v>
      </c>
      <c r="G3521" s="7">
        <v>30</v>
      </c>
      <c r="H3521" s="8">
        <v>53</v>
      </c>
      <c r="I3521" s="17">
        <f t="shared" si="862"/>
        <v>83</v>
      </c>
      <c r="J3521" s="7">
        <f t="shared" si="863"/>
        <v>30</v>
      </c>
      <c r="K3521" s="8">
        <f t="shared" si="864"/>
        <v>53</v>
      </c>
      <c r="L3521" s="9">
        <f t="shared" si="865"/>
        <v>83</v>
      </c>
    </row>
    <row r="3522" spans="1:12" x14ac:dyDescent="0.2">
      <c r="A3522" s="39"/>
      <c r="B3522" s="34"/>
      <c r="C3522" s="39" t="s">
        <v>125</v>
      </c>
      <c r="D3522" s="7">
        <v>0</v>
      </c>
      <c r="E3522" s="8">
        <v>0</v>
      </c>
      <c r="F3522" s="17">
        <f t="shared" si="861"/>
        <v>0</v>
      </c>
      <c r="G3522" s="7">
        <v>6</v>
      </c>
      <c r="H3522" s="8">
        <v>20</v>
      </c>
      <c r="I3522" s="17">
        <f t="shared" si="862"/>
        <v>26</v>
      </c>
      <c r="J3522" s="7">
        <f t="shared" si="863"/>
        <v>6</v>
      </c>
      <c r="K3522" s="8">
        <f t="shared" si="864"/>
        <v>20</v>
      </c>
      <c r="L3522" s="9">
        <f t="shared" si="865"/>
        <v>26</v>
      </c>
    </row>
    <row r="3523" spans="1:12" x14ac:dyDescent="0.2">
      <c r="A3523" s="39"/>
      <c r="B3523" s="34"/>
      <c r="C3523" s="39" t="s">
        <v>126</v>
      </c>
      <c r="D3523" s="7">
        <v>0</v>
      </c>
      <c r="E3523" s="8">
        <v>0</v>
      </c>
      <c r="F3523" s="17">
        <f t="shared" si="861"/>
        <v>0</v>
      </c>
      <c r="G3523" s="7">
        <v>7</v>
      </c>
      <c r="H3523" s="8">
        <v>2</v>
      </c>
      <c r="I3523" s="17">
        <f t="shared" si="862"/>
        <v>9</v>
      </c>
      <c r="J3523" s="7">
        <f t="shared" si="863"/>
        <v>7</v>
      </c>
      <c r="K3523" s="8">
        <f t="shared" si="864"/>
        <v>2</v>
      </c>
      <c r="L3523" s="9">
        <f t="shared" si="865"/>
        <v>9</v>
      </c>
    </row>
    <row r="3524" spans="1:12" x14ac:dyDescent="0.2">
      <c r="A3524" s="39"/>
      <c r="B3524" s="34"/>
      <c r="C3524" s="39" t="s">
        <v>127</v>
      </c>
      <c r="D3524" s="7">
        <v>3</v>
      </c>
      <c r="E3524" s="8">
        <v>8</v>
      </c>
      <c r="F3524" s="17">
        <f t="shared" si="861"/>
        <v>11</v>
      </c>
      <c r="G3524" s="7">
        <v>18</v>
      </c>
      <c r="H3524" s="8">
        <v>20</v>
      </c>
      <c r="I3524" s="17">
        <f t="shared" si="862"/>
        <v>38</v>
      </c>
      <c r="J3524" s="7">
        <f t="shared" si="863"/>
        <v>21</v>
      </c>
      <c r="K3524" s="8">
        <f t="shared" si="864"/>
        <v>28</v>
      </c>
      <c r="L3524" s="9">
        <f t="shared" si="865"/>
        <v>49</v>
      </c>
    </row>
    <row r="3525" spans="1:12" x14ac:dyDescent="0.2">
      <c r="A3525" s="39"/>
      <c r="B3525" s="34"/>
      <c r="C3525" s="39" t="s">
        <v>128</v>
      </c>
      <c r="D3525" s="7">
        <v>0</v>
      </c>
      <c r="E3525" s="8">
        <v>0</v>
      </c>
      <c r="F3525" s="17">
        <f t="shared" si="861"/>
        <v>0</v>
      </c>
      <c r="G3525" s="7">
        <v>40</v>
      </c>
      <c r="H3525" s="8">
        <v>111</v>
      </c>
      <c r="I3525" s="17">
        <f t="shared" si="862"/>
        <v>151</v>
      </c>
      <c r="J3525" s="7">
        <f t="shared" si="863"/>
        <v>40</v>
      </c>
      <c r="K3525" s="8">
        <f t="shared" si="864"/>
        <v>111</v>
      </c>
      <c r="L3525" s="9">
        <f t="shared" si="865"/>
        <v>151</v>
      </c>
    </row>
    <row r="3526" spans="1:12" x14ac:dyDescent="0.2">
      <c r="A3526" s="39"/>
      <c r="B3526" s="34"/>
      <c r="C3526" s="39" t="s">
        <v>931</v>
      </c>
      <c r="D3526" s="7">
        <v>0</v>
      </c>
      <c r="E3526" s="8">
        <v>0</v>
      </c>
      <c r="F3526" s="17">
        <f t="shared" si="861"/>
        <v>0</v>
      </c>
      <c r="G3526" s="7">
        <v>4</v>
      </c>
      <c r="H3526" s="8">
        <v>6</v>
      </c>
      <c r="I3526" s="17">
        <f t="shared" si="862"/>
        <v>10</v>
      </c>
      <c r="J3526" s="7">
        <f t="shared" si="863"/>
        <v>4</v>
      </c>
      <c r="K3526" s="8">
        <f t="shared" si="864"/>
        <v>6</v>
      </c>
      <c r="L3526" s="9">
        <f t="shared" si="865"/>
        <v>10</v>
      </c>
    </row>
    <row r="3527" spans="1:12" x14ac:dyDescent="0.2">
      <c r="A3527" s="39"/>
      <c r="B3527" s="34"/>
      <c r="C3527" s="39" t="s">
        <v>129</v>
      </c>
      <c r="D3527" s="7">
        <v>0</v>
      </c>
      <c r="E3527" s="8">
        <v>0</v>
      </c>
      <c r="F3527" s="17">
        <f t="shared" si="861"/>
        <v>0</v>
      </c>
      <c r="G3527" s="7">
        <v>2</v>
      </c>
      <c r="H3527" s="8">
        <v>0</v>
      </c>
      <c r="I3527" s="17">
        <f t="shared" si="862"/>
        <v>2</v>
      </c>
      <c r="J3527" s="7">
        <f t="shared" si="863"/>
        <v>2</v>
      </c>
      <c r="K3527" s="8">
        <f t="shared" si="864"/>
        <v>0</v>
      </c>
      <c r="L3527" s="9">
        <f t="shared" si="865"/>
        <v>2</v>
      </c>
    </row>
    <row r="3528" spans="1:12" x14ac:dyDescent="0.2">
      <c r="A3528" s="39"/>
      <c r="B3528" s="34"/>
      <c r="C3528" s="39" t="s">
        <v>130</v>
      </c>
      <c r="D3528" s="7">
        <v>1</v>
      </c>
      <c r="E3528" s="8">
        <v>0</v>
      </c>
      <c r="F3528" s="17">
        <f t="shared" si="861"/>
        <v>1</v>
      </c>
      <c r="G3528" s="7">
        <v>0</v>
      </c>
      <c r="H3528" s="8">
        <v>0</v>
      </c>
      <c r="I3528" s="17">
        <f t="shared" si="862"/>
        <v>0</v>
      </c>
      <c r="J3528" s="7">
        <f t="shared" si="863"/>
        <v>1</v>
      </c>
      <c r="K3528" s="8">
        <f t="shared" si="864"/>
        <v>0</v>
      </c>
      <c r="L3528" s="9">
        <f t="shared" si="865"/>
        <v>1</v>
      </c>
    </row>
    <row r="3529" spans="1:12" x14ac:dyDescent="0.2">
      <c r="A3529" s="39"/>
      <c r="B3529" s="34"/>
      <c r="C3529" s="39" t="s">
        <v>131</v>
      </c>
      <c r="D3529" s="7">
        <v>0</v>
      </c>
      <c r="E3529" s="8">
        <v>1</v>
      </c>
      <c r="F3529" s="17">
        <f t="shared" si="861"/>
        <v>1</v>
      </c>
      <c r="G3529" s="7">
        <v>0</v>
      </c>
      <c r="H3529" s="8">
        <v>0</v>
      </c>
      <c r="I3529" s="17">
        <f t="shared" si="862"/>
        <v>0</v>
      </c>
      <c r="J3529" s="7">
        <f t="shared" si="863"/>
        <v>0</v>
      </c>
      <c r="K3529" s="8">
        <f t="shared" si="864"/>
        <v>1</v>
      </c>
      <c r="L3529" s="9">
        <f t="shared" si="865"/>
        <v>1</v>
      </c>
    </row>
    <row r="3530" spans="1:12" x14ac:dyDescent="0.2">
      <c r="A3530" s="39"/>
      <c r="B3530" s="34"/>
      <c r="C3530" s="39" t="s">
        <v>132</v>
      </c>
      <c r="D3530" s="7">
        <v>0</v>
      </c>
      <c r="E3530" s="8">
        <v>0</v>
      </c>
      <c r="F3530" s="17">
        <f t="shared" si="861"/>
        <v>0</v>
      </c>
      <c r="G3530" s="7">
        <v>1</v>
      </c>
      <c r="H3530" s="8">
        <v>2</v>
      </c>
      <c r="I3530" s="17">
        <f t="shared" si="862"/>
        <v>3</v>
      </c>
      <c r="J3530" s="7">
        <f t="shared" si="863"/>
        <v>1</v>
      </c>
      <c r="K3530" s="8">
        <f t="shared" si="864"/>
        <v>2</v>
      </c>
      <c r="L3530" s="9">
        <f t="shared" si="865"/>
        <v>3</v>
      </c>
    </row>
    <row r="3531" spans="1:12" x14ac:dyDescent="0.2">
      <c r="A3531" s="39"/>
      <c r="B3531" s="34"/>
      <c r="C3531" s="39" t="s">
        <v>692</v>
      </c>
      <c r="D3531" s="7">
        <v>0</v>
      </c>
      <c r="E3531" s="8">
        <v>0</v>
      </c>
      <c r="F3531" s="17">
        <f t="shared" si="861"/>
        <v>0</v>
      </c>
      <c r="G3531" s="7">
        <v>3</v>
      </c>
      <c r="H3531" s="8">
        <v>11</v>
      </c>
      <c r="I3531" s="17">
        <f t="shared" si="862"/>
        <v>14</v>
      </c>
      <c r="J3531" s="7">
        <f t="shared" si="863"/>
        <v>3</v>
      </c>
      <c r="K3531" s="8">
        <f t="shared" si="864"/>
        <v>11</v>
      </c>
      <c r="L3531" s="9">
        <f t="shared" si="865"/>
        <v>14</v>
      </c>
    </row>
    <row r="3532" spans="1:12" x14ac:dyDescent="0.2">
      <c r="A3532" s="39"/>
      <c r="B3532" s="34"/>
      <c r="C3532" s="39" t="s">
        <v>135</v>
      </c>
      <c r="D3532" s="7">
        <v>8</v>
      </c>
      <c r="E3532" s="8">
        <v>18</v>
      </c>
      <c r="F3532" s="17">
        <f t="shared" si="861"/>
        <v>26</v>
      </c>
      <c r="G3532" s="7">
        <v>7</v>
      </c>
      <c r="H3532" s="8">
        <v>10</v>
      </c>
      <c r="I3532" s="17">
        <f t="shared" si="862"/>
        <v>17</v>
      </c>
      <c r="J3532" s="7">
        <f t="shared" si="863"/>
        <v>15</v>
      </c>
      <c r="K3532" s="8">
        <f t="shared" si="864"/>
        <v>28</v>
      </c>
      <c r="L3532" s="9">
        <f t="shared" si="865"/>
        <v>43</v>
      </c>
    </row>
    <row r="3533" spans="1:12" x14ac:dyDescent="0.2">
      <c r="A3533" s="39"/>
      <c r="B3533" s="34"/>
      <c r="C3533" s="39" t="s">
        <v>932</v>
      </c>
      <c r="D3533" s="7">
        <v>2</v>
      </c>
      <c r="E3533" s="8">
        <v>0</v>
      </c>
      <c r="F3533" s="17">
        <f t="shared" si="861"/>
        <v>2</v>
      </c>
      <c r="G3533" s="7">
        <v>0</v>
      </c>
      <c r="H3533" s="8">
        <v>0</v>
      </c>
      <c r="I3533" s="17">
        <f t="shared" si="862"/>
        <v>0</v>
      </c>
      <c r="J3533" s="7">
        <f t="shared" si="863"/>
        <v>2</v>
      </c>
      <c r="K3533" s="8">
        <f t="shared" si="864"/>
        <v>0</v>
      </c>
      <c r="L3533" s="9">
        <f t="shared" si="865"/>
        <v>2</v>
      </c>
    </row>
    <row r="3534" spans="1:12" x14ac:dyDescent="0.2">
      <c r="A3534" s="39"/>
      <c r="B3534" s="34"/>
      <c r="C3534" s="39" t="s">
        <v>136</v>
      </c>
      <c r="D3534" s="7">
        <v>5</v>
      </c>
      <c r="E3534" s="8">
        <v>12</v>
      </c>
      <c r="F3534" s="17">
        <f t="shared" si="861"/>
        <v>17</v>
      </c>
      <c r="G3534" s="7">
        <v>2</v>
      </c>
      <c r="H3534" s="8">
        <v>1</v>
      </c>
      <c r="I3534" s="17">
        <f t="shared" si="862"/>
        <v>3</v>
      </c>
      <c r="J3534" s="7">
        <f t="shared" si="863"/>
        <v>7</v>
      </c>
      <c r="K3534" s="8">
        <f t="shared" si="864"/>
        <v>13</v>
      </c>
      <c r="L3534" s="9">
        <f t="shared" si="865"/>
        <v>20</v>
      </c>
    </row>
    <row r="3535" spans="1:12" x14ac:dyDescent="0.2">
      <c r="A3535" s="39"/>
      <c r="B3535" s="34"/>
      <c r="C3535" s="39" t="s">
        <v>137</v>
      </c>
      <c r="D3535" s="7">
        <v>5</v>
      </c>
      <c r="E3535" s="8">
        <v>9</v>
      </c>
      <c r="F3535" s="17">
        <f t="shared" si="861"/>
        <v>14</v>
      </c>
      <c r="G3535" s="7">
        <v>5</v>
      </c>
      <c r="H3535" s="8">
        <v>2</v>
      </c>
      <c r="I3535" s="17">
        <f t="shared" si="862"/>
        <v>7</v>
      </c>
      <c r="J3535" s="7">
        <f t="shared" si="863"/>
        <v>10</v>
      </c>
      <c r="K3535" s="8">
        <f t="shared" si="864"/>
        <v>11</v>
      </c>
      <c r="L3535" s="9">
        <f t="shared" si="865"/>
        <v>21</v>
      </c>
    </row>
    <row r="3536" spans="1:12" x14ac:dyDescent="0.2">
      <c r="A3536" s="39"/>
      <c r="B3536" s="34"/>
      <c r="C3536" s="39" t="s">
        <v>138</v>
      </c>
      <c r="D3536" s="7">
        <v>4</v>
      </c>
      <c r="E3536" s="8">
        <v>6</v>
      </c>
      <c r="F3536" s="17">
        <f t="shared" si="861"/>
        <v>10</v>
      </c>
      <c r="G3536" s="7">
        <v>0</v>
      </c>
      <c r="H3536" s="8">
        <v>0</v>
      </c>
      <c r="I3536" s="17">
        <f t="shared" si="862"/>
        <v>0</v>
      </c>
      <c r="J3536" s="7">
        <f t="shared" si="863"/>
        <v>4</v>
      </c>
      <c r="K3536" s="8">
        <f t="shared" si="864"/>
        <v>6</v>
      </c>
      <c r="L3536" s="9">
        <f t="shared" si="865"/>
        <v>10</v>
      </c>
    </row>
    <row r="3537" spans="1:12" x14ac:dyDescent="0.2">
      <c r="A3537" s="39"/>
      <c r="B3537" s="34"/>
      <c r="C3537" s="39" t="s">
        <v>139</v>
      </c>
      <c r="D3537" s="7">
        <v>8</v>
      </c>
      <c r="E3537" s="8">
        <v>90</v>
      </c>
      <c r="F3537" s="17">
        <f t="shared" si="861"/>
        <v>98</v>
      </c>
      <c r="G3537" s="7">
        <v>32</v>
      </c>
      <c r="H3537" s="8">
        <v>141</v>
      </c>
      <c r="I3537" s="17">
        <f t="shared" si="862"/>
        <v>173</v>
      </c>
      <c r="J3537" s="7">
        <f t="shared" si="863"/>
        <v>40</v>
      </c>
      <c r="K3537" s="8">
        <f t="shared" si="864"/>
        <v>231</v>
      </c>
      <c r="L3537" s="9">
        <f t="shared" si="865"/>
        <v>271</v>
      </c>
    </row>
    <row r="3538" spans="1:12" x14ac:dyDescent="0.2">
      <c r="A3538" s="39"/>
      <c r="B3538" s="34"/>
      <c r="C3538" s="39" t="s">
        <v>140</v>
      </c>
      <c r="D3538" s="7">
        <v>1</v>
      </c>
      <c r="E3538" s="8">
        <v>0</v>
      </c>
      <c r="F3538" s="17">
        <f t="shared" si="861"/>
        <v>1</v>
      </c>
      <c r="G3538" s="7">
        <v>2</v>
      </c>
      <c r="H3538" s="8">
        <v>0</v>
      </c>
      <c r="I3538" s="17">
        <f t="shared" si="862"/>
        <v>2</v>
      </c>
      <c r="J3538" s="7">
        <f t="shared" si="863"/>
        <v>3</v>
      </c>
      <c r="K3538" s="8">
        <f t="shared" si="864"/>
        <v>0</v>
      </c>
      <c r="L3538" s="9">
        <f t="shared" si="865"/>
        <v>3</v>
      </c>
    </row>
    <row r="3539" spans="1:12" x14ac:dyDescent="0.2">
      <c r="A3539" s="39"/>
      <c r="B3539" s="34"/>
      <c r="C3539" s="39" t="s">
        <v>141</v>
      </c>
      <c r="D3539" s="7">
        <v>0</v>
      </c>
      <c r="E3539" s="8">
        <v>0</v>
      </c>
      <c r="F3539" s="17">
        <f t="shared" si="861"/>
        <v>0</v>
      </c>
      <c r="G3539" s="7">
        <v>9</v>
      </c>
      <c r="H3539" s="8">
        <v>14</v>
      </c>
      <c r="I3539" s="17">
        <f t="shared" si="862"/>
        <v>23</v>
      </c>
      <c r="J3539" s="7">
        <f t="shared" si="863"/>
        <v>9</v>
      </c>
      <c r="K3539" s="8">
        <f t="shared" si="864"/>
        <v>14</v>
      </c>
      <c r="L3539" s="9">
        <f t="shared" si="865"/>
        <v>23</v>
      </c>
    </row>
    <row r="3540" spans="1:12" x14ac:dyDescent="0.2">
      <c r="A3540" s="39"/>
      <c r="B3540" s="34"/>
      <c r="C3540" s="39" t="s">
        <v>143</v>
      </c>
      <c r="D3540" s="7">
        <v>0</v>
      </c>
      <c r="E3540" s="8">
        <v>1</v>
      </c>
      <c r="F3540" s="17">
        <f t="shared" si="861"/>
        <v>1</v>
      </c>
      <c r="G3540" s="7">
        <v>0</v>
      </c>
      <c r="H3540" s="8">
        <v>0</v>
      </c>
      <c r="I3540" s="17">
        <f t="shared" si="862"/>
        <v>0</v>
      </c>
      <c r="J3540" s="7">
        <f t="shared" si="863"/>
        <v>0</v>
      </c>
      <c r="K3540" s="8">
        <f t="shared" si="864"/>
        <v>1</v>
      </c>
      <c r="L3540" s="9">
        <f t="shared" si="865"/>
        <v>1</v>
      </c>
    </row>
    <row r="3541" spans="1:12" x14ac:dyDescent="0.2">
      <c r="A3541" s="39"/>
      <c r="B3541" s="34"/>
      <c r="C3541" s="39" t="s">
        <v>144</v>
      </c>
      <c r="D3541" s="7">
        <v>9</v>
      </c>
      <c r="E3541" s="8">
        <v>2</v>
      </c>
      <c r="F3541" s="17">
        <f t="shared" si="861"/>
        <v>11</v>
      </c>
      <c r="G3541" s="7">
        <v>1</v>
      </c>
      <c r="H3541" s="8">
        <v>0</v>
      </c>
      <c r="I3541" s="17">
        <f t="shared" si="862"/>
        <v>1</v>
      </c>
      <c r="J3541" s="7">
        <f t="shared" si="863"/>
        <v>10</v>
      </c>
      <c r="K3541" s="8">
        <f t="shared" si="864"/>
        <v>2</v>
      </c>
      <c r="L3541" s="9">
        <f t="shared" si="865"/>
        <v>12</v>
      </c>
    </row>
    <row r="3542" spans="1:12" x14ac:dyDescent="0.2">
      <c r="A3542" s="39"/>
      <c r="B3542" s="34"/>
      <c r="C3542" s="39" t="s">
        <v>145</v>
      </c>
      <c r="D3542" s="7">
        <v>2</v>
      </c>
      <c r="E3542" s="8">
        <v>4</v>
      </c>
      <c r="F3542" s="17">
        <f t="shared" si="861"/>
        <v>6</v>
      </c>
      <c r="G3542" s="7">
        <v>0</v>
      </c>
      <c r="H3542" s="8">
        <v>0</v>
      </c>
      <c r="I3542" s="17">
        <f t="shared" si="862"/>
        <v>0</v>
      </c>
      <c r="J3542" s="7">
        <f t="shared" si="863"/>
        <v>2</v>
      </c>
      <c r="K3542" s="8">
        <f t="shared" si="864"/>
        <v>4</v>
      </c>
      <c r="L3542" s="9">
        <f t="shared" si="865"/>
        <v>6</v>
      </c>
    </row>
    <row r="3543" spans="1:12" x14ac:dyDescent="0.2">
      <c r="A3543" s="39"/>
      <c r="B3543" s="34"/>
      <c r="C3543" s="39" t="s">
        <v>146</v>
      </c>
      <c r="D3543" s="7">
        <v>2</v>
      </c>
      <c r="E3543" s="8">
        <v>0</v>
      </c>
      <c r="F3543" s="17">
        <f t="shared" si="861"/>
        <v>2</v>
      </c>
      <c r="G3543" s="7">
        <v>0</v>
      </c>
      <c r="H3543" s="8">
        <v>0</v>
      </c>
      <c r="I3543" s="17">
        <f t="shared" si="862"/>
        <v>0</v>
      </c>
      <c r="J3543" s="7">
        <f t="shared" si="863"/>
        <v>2</v>
      </c>
      <c r="K3543" s="8">
        <f t="shared" si="864"/>
        <v>0</v>
      </c>
      <c r="L3543" s="9">
        <f t="shared" si="865"/>
        <v>2</v>
      </c>
    </row>
    <row r="3544" spans="1:12" x14ac:dyDescent="0.2">
      <c r="A3544" s="39"/>
      <c r="B3544" s="34"/>
      <c r="C3544" s="39" t="s">
        <v>147</v>
      </c>
      <c r="D3544" s="7">
        <v>4</v>
      </c>
      <c r="E3544" s="8">
        <v>7</v>
      </c>
      <c r="F3544" s="17">
        <f t="shared" si="861"/>
        <v>11</v>
      </c>
      <c r="G3544" s="7">
        <v>0</v>
      </c>
      <c r="H3544" s="8">
        <v>0</v>
      </c>
      <c r="I3544" s="17">
        <f t="shared" si="862"/>
        <v>0</v>
      </c>
      <c r="J3544" s="7">
        <f t="shared" si="863"/>
        <v>4</v>
      </c>
      <c r="K3544" s="8">
        <f t="shared" si="864"/>
        <v>7</v>
      </c>
      <c r="L3544" s="9">
        <f t="shared" si="865"/>
        <v>11</v>
      </c>
    </row>
    <row r="3545" spans="1:12" x14ac:dyDescent="0.2">
      <c r="A3545" s="39"/>
      <c r="B3545" s="34"/>
      <c r="C3545" s="39" t="s">
        <v>148</v>
      </c>
      <c r="D3545" s="7">
        <v>2</v>
      </c>
      <c r="E3545" s="8">
        <v>5</v>
      </c>
      <c r="F3545" s="17">
        <f t="shared" si="861"/>
        <v>7</v>
      </c>
      <c r="G3545" s="7">
        <v>0</v>
      </c>
      <c r="H3545" s="8">
        <v>0</v>
      </c>
      <c r="I3545" s="17">
        <f t="shared" si="862"/>
        <v>0</v>
      </c>
      <c r="J3545" s="7">
        <f t="shared" si="863"/>
        <v>2</v>
      </c>
      <c r="K3545" s="8">
        <f t="shared" si="864"/>
        <v>5</v>
      </c>
      <c r="L3545" s="9">
        <f t="shared" si="865"/>
        <v>7</v>
      </c>
    </row>
    <row r="3546" spans="1:12" x14ac:dyDescent="0.2">
      <c r="A3546" s="39"/>
      <c r="B3546" s="34"/>
      <c r="C3546" s="39" t="s">
        <v>149</v>
      </c>
      <c r="D3546" s="7">
        <v>3</v>
      </c>
      <c r="E3546" s="8">
        <v>22</v>
      </c>
      <c r="F3546" s="17">
        <f t="shared" si="861"/>
        <v>25</v>
      </c>
      <c r="G3546" s="7">
        <v>0</v>
      </c>
      <c r="H3546" s="8">
        <v>0</v>
      </c>
      <c r="I3546" s="17">
        <f t="shared" si="862"/>
        <v>0</v>
      </c>
      <c r="J3546" s="7">
        <f t="shared" si="863"/>
        <v>3</v>
      </c>
      <c r="K3546" s="8">
        <f t="shared" si="864"/>
        <v>22</v>
      </c>
      <c r="L3546" s="9">
        <f t="shared" si="865"/>
        <v>25</v>
      </c>
    </row>
    <row r="3547" spans="1:12" x14ac:dyDescent="0.2">
      <c r="A3547" s="39"/>
      <c r="B3547" s="34"/>
      <c r="C3547" s="39" t="s">
        <v>150</v>
      </c>
      <c r="D3547" s="7">
        <v>9</v>
      </c>
      <c r="E3547" s="8">
        <v>31</v>
      </c>
      <c r="F3547" s="17">
        <f t="shared" si="861"/>
        <v>40</v>
      </c>
      <c r="G3547" s="7">
        <v>0</v>
      </c>
      <c r="H3547" s="8">
        <v>10</v>
      </c>
      <c r="I3547" s="17">
        <f t="shared" si="862"/>
        <v>10</v>
      </c>
      <c r="J3547" s="7">
        <f t="shared" si="863"/>
        <v>9</v>
      </c>
      <c r="K3547" s="8">
        <f t="shared" si="864"/>
        <v>41</v>
      </c>
      <c r="L3547" s="9">
        <f t="shared" si="865"/>
        <v>50</v>
      </c>
    </row>
    <row r="3548" spans="1:12" ht="12" thickBot="1" x14ac:dyDescent="0.25">
      <c r="A3548" s="52"/>
      <c r="B3548" s="68"/>
      <c r="C3548" s="52" t="s">
        <v>934</v>
      </c>
      <c r="D3548" s="24">
        <v>0</v>
      </c>
      <c r="E3548" s="25">
        <v>0</v>
      </c>
      <c r="F3548" s="69">
        <f t="shared" si="861"/>
        <v>0</v>
      </c>
      <c r="G3548" s="24">
        <v>7</v>
      </c>
      <c r="H3548" s="25">
        <v>2</v>
      </c>
      <c r="I3548" s="69">
        <f t="shared" si="862"/>
        <v>9</v>
      </c>
      <c r="J3548" s="24">
        <f t="shared" si="863"/>
        <v>7</v>
      </c>
      <c r="K3548" s="25">
        <f t="shared" si="864"/>
        <v>2</v>
      </c>
      <c r="L3548" s="26">
        <f t="shared" si="865"/>
        <v>9</v>
      </c>
    </row>
    <row r="3554" spans="1:12" ht="12" x14ac:dyDescent="0.2">
      <c r="A3554" s="85" t="s">
        <v>109</v>
      </c>
      <c r="B3554" s="85"/>
      <c r="C3554" s="85"/>
      <c r="D3554" s="85"/>
      <c r="E3554" s="85"/>
      <c r="F3554" s="85"/>
      <c r="G3554" s="85"/>
      <c r="H3554" s="85"/>
      <c r="I3554" s="85"/>
      <c r="J3554" s="85"/>
      <c r="K3554" s="85"/>
      <c r="L3554" s="85"/>
    </row>
    <row r="3555" spans="1:12" x14ac:dyDescent="0.2">
      <c r="A3555" s="86" t="s">
        <v>116</v>
      </c>
      <c r="B3555" s="86"/>
      <c r="C3555" s="86"/>
      <c r="D3555" s="86"/>
      <c r="E3555" s="86"/>
      <c r="F3555" s="86"/>
      <c r="G3555" s="86"/>
      <c r="H3555" s="86"/>
      <c r="I3555" s="86"/>
      <c r="J3555" s="86"/>
      <c r="K3555" s="86"/>
      <c r="L3555" s="86"/>
    </row>
    <row r="3556" spans="1:12" x14ac:dyDescent="0.2">
      <c r="A3556" s="86" t="s">
        <v>1066</v>
      </c>
      <c r="B3556" s="86"/>
      <c r="C3556" s="86"/>
      <c r="D3556" s="86"/>
      <c r="E3556" s="86"/>
      <c r="F3556" s="86"/>
      <c r="G3556" s="86"/>
      <c r="H3556" s="86"/>
      <c r="I3556" s="86"/>
      <c r="J3556" s="86"/>
      <c r="K3556" s="86"/>
      <c r="L3556" s="86"/>
    </row>
    <row r="3557" spans="1:12" ht="12" thickBot="1" x14ac:dyDescent="0.25"/>
    <row r="3558" spans="1:12" x14ac:dyDescent="0.2">
      <c r="A3558" s="113" t="s">
        <v>41</v>
      </c>
      <c r="B3558" s="149"/>
      <c r="C3558" s="151" t="s">
        <v>43</v>
      </c>
      <c r="D3558" s="117" t="s">
        <v>355</v>
      </c>
      <c r="E3558" s="118"/>
      <c r="F3558" s="119"/>
      <c r="G3558" s="117" t="s">
        <v>42</v>
      </c>
      <c r="H3558" s="118"/>
      <c r="I3558" s="119"/>
      <c r="J3558" s="117" t="s">
        <v>2</v>
      </c>
      <c r="K3558" s="118"/>
      <c r="L3558" s="119"/>
    </row>
    <row r="3559" spans="1:12" ht="12" thickBot="1" x14ac:dyDescent="0.25">
      <c r="A3559" s="115"/>
      <c r="B3559" s="150"/>
      <c r="C3559" s="152"/>
      <c r="D3559" s="153"/>
      <c r="E3559" s="154"/>
      <c r="F3559" s="155"/>
      <c r="G3559" s="153"/>
      <c r="H3559" s="154"/>
      <c r="I3559" s="155"/>
      <c r="J3559" s="153"/>
      <c r="K3559" s="154"/>
      <c r="L3559" s="155"/>
    </row>
    <row r="3560" spans="1:12" x14ac:dyDescent="0.2">
      <c r="A3560" s="115"/>
      <c r="B3560" s="150"/>
      <c r="C3560" s="152"/>
      <c r="D3560" s="161" t="s">
        <v>44</v>
      </c>
      <c r="E3560" s="157" t="s">
        <v>45</v>
      </c>
      <c r="F3560" s="159" t="s">
        <v>2</v>
      </c>
      <c r="G3560" s="161" t="s">
        <v>44</v>
      </c>
      <c r="H3560" s="157" t="s">
        <v>45</v>
      </c>
      <c r="I3560" s="159" t="s">
        <v>2</v>
      </c>
      <c r="J3560" s="156" t="s">
        <v>44</v>
      </c>
      <c r="K3560" s="157" t="s">
        <v>45</v>
      </c>
      <c r="L3560" s="159" t="s">
        <v>2</v>
      </c>
    </row>
    <row r="3561" spans="1:12" ht="12" thickBot="1" x14ac:dyDescent="0.25">
      <c r="A3561" s="115"/>
      <c r="B3561" s="150"/>
      <c r="C3561" s="152"/>
      <c r="D3561" s="162"/>
      <c r="E3561" s="158"/>
      <c r="F3561" s="160"/>
      <c r="G3561" s="162"/>
      <c r="H3561" s="158"/>
      <c r="I3561" s="160"/>
      <c r="J3561" s="136"/>
      <c r="K3561" s="158"/>
      <c r="L3561" s="160"/>
    </row>
    <row r="3562" spans="1:12" x14ac:dyDescent="0.2">
      <c r="A3562" s="35"/>
      <c r="B3562" s="36"/>
      <c r="C3562" s="35" t="s">
        <v>935</v>
      </c>
      <c r="D3562" s="3">
        <v>0</v>
      </c>
      <c r="E3562" s="4">
        <v>0</v>
      </c>
      <c r="F3562" s="18">
        <f>D3562+E3562</f>
        <v>0</v>
      </c>
      <c r="G3562" s="3">
        <v>7</v>
      </c>
      <c r="H3562" s="4">
        <v>4</v>
      </c>
      <c r="I3562" s="18">
        <f>G3562+H3562</f>
        <v>11</v>
      </c>
      <c r="J3562" s="3">
        <f>D3562+G3562</f>
        <v>7</v>
      </c>
      <c r="K3562" s="4">
        <f>E3562+H3562</f>
        <v>4</v>
      </c>
      <c r="L3562" s="5">
        <f>J3562+K3562</f>
        <v>11</v>
      </c>
    </row>
    <row r="3563" spans="1:12" x14ac:dyDescent="0.2">
      <c r="A3563" s="39"/>
      <c r="B3563" s="34"/>
      <c r="C3563" s="39" t="s">
        <v>936</v>
      </c>
      <c r="D3563" s="7">
        <v>0</v>
      </c>
      <c r="E3563" s="8">
        <v>0</v>
      </c>
      <c r="F3563" s="17">
        <f>D3563+E3563</f>
        <v>0</v>
      </c>
      <c r="G3563" s="7">
        <v>1</v>
      </c>
      <c r="H3563" s="8">
        <v>0</v>
      </c>
      <c r="I3563" s="17">
        <f>G3563+H3563</f>
        <v>1</v>
      </c>
      <c r="J3563" s="7">
        <f>D3563+G3563</f>
        <v>1</v>
      </c>
      <c r="K3563" s="8">
        <f>E3563+H3563</f>
        <v>0</v>
      </c>
      <c r="L3563" s="9">
        <f>J3563+K3563</f>
        <v>1</v>
      </c>
    </row>
    <row r="3564" spans="1:12" x14ac:dyDescent="0.2">
      <c r="A3564" s="39"/>
      <c r="B3564" s="34"/>
      <c r="C3564" s="66" t="s">
        <v>2</v>
      </c>
      <c r="D3564" s="21">
        <f t="shared" ref="D3564:L3564" si="866">SUM(D3519:D3563)</f>
        <v>101</v>
      </c>
      <c r="E3564" s="22">
        <f t="shared" si="866"/>
        <v>486</v>
      </c>
      <c r="F3564" s="67">
        <f t="shared" si="866"/>
        <v>587</v>
      </c>
      <c r="G3564" s="21">
        <f t="shared" si="866"/>
        <v>273</v>
      </c>
      <c r="H3564" s="22">
        <f t="shared" si="866"/>
        <v>714</v>
      </c>
      <c r="I3564" s="67">
        <f t="shared" si="866"/>
        <v>987</v>
      </c>
      <c r="J3564" s="21">
        <f t="shared" si="866"/>
        <v>374</v>
      </c>
      <c r="K3564" s="22">
        <f t="shared" si="866"/>
        <v>1200</v>
      </c>
      <c r="L3564" s="23">
        <f t="shared" si="866"/>
        <v>1574</v>
      </c>
    </row>
    <row r="3565" spans="1:12" x14ac:dyDescent="0.2">
      <c r="A3565" s="65" t="s">
        <v>286</v>
      </c>
      <c r="B3565" s="42"/>
      <c r="C3565" s="41"/>
      <c r="D3565" s="44"/>
      <c r="E3565" s="45"/>
      <c r="F3565" s="47"/>
      <c r="G3565" s="44"/>
      <c r="H3565" s="45"/>
      <c r="I3565" s="47"/>
      <c r="J3565" s="44"/>
      <c r="K3565" s="45"/>
      <c r="L3565" s="46"/>
    </row>
    <row r="3566" spans="1:12" x14ac:dyDescent="0.2">
      <c r="A3566" s="39"/>
      <c r="B3566" s="34"/>
      <c r="C3566" s="39" t="s">
        <v>124</v>
      </c>
      <c r="D3566" s="7">
        <v>20</v>
      </c>
      <c r="E3566" s="8">
        <v>9</v>
      </c>
      <c r="F3566" s="17">
        <f t="shared" ref="F3566:F3589" si="867">D3566+E3566</f>
        <v>29</v>
      </c>
      <c r="G3566" s="7">
        <v>16</v>
      </c>
      <c r="H3566" s="8">
        <v>10</v>
      </c>
      <c r="I3566" s="17">
        <f t="shared" ref="I3566:I3589" si="868">G3566+H3566</f>
        <v>26</v>
      </c>
      <c r="J3566" s="7">
        <f t="shared" ref="J3566:J3589" si="869">D3566+G3566</f>
        <v>36</v>
      </c>
      <c r="K3566" s="8">
        <f t="shared" ref="K3566:K3589" si="870">E3566+H3566</f>
        <v>19</v>
      </c>
      <c r="L3566" s="9">
        <f t="shared" ref="L3566:L3589" si="871">J3566+K3566</f>
        <v>55</v>
      </c>
    </row>
    <row r="3567" spans="1:12" x14ac:dyDescent="0.2">
      <c r="A3567" s="39"/>
      <c r="B3567" s="34"/>
      <c r="C3567" s="39" t="s">
        <v>3</v>
      </c>
      <c r="D3567" s="7">
        <v>0</v>
      </c>
      <c r="E3567" s="8">
        <v>0</v>
      </c>
      <c r="F3567" s="17">
        <f t="shared" si="867"/>
        <v>0</v>
      </c>
      <c r="G3567" s="7">
        <v>9</v>
      </c>
      <c r="H3567" s="8">
        <v>0</v>
      </c>
      <c r="I3567" s="17">
        <f t="shared" si="868"/>
        <v>9</v>
      </c>
      <c r="J3567" s="7">
        <f t="shared" si="869"/>
        <v>9</v>
      </c>
      <c r="K3567" s="8">
        <f t="shared" si="870"/>
        <v>0</v>
      </c>
      <c r="L3567" s="9">
        <f t="shared" si="871"/>
        <v>9</v>
      </c>
    </row>
    <row r="3568" spans="1:12" x14ac:dyDescent="0.2">
      <c r="A3568" s="39"/>
      <c r="B3568" s="34"/>
      <c r="C3568" s="39" t="s">
        <v>125</v>
      </c>
      <c r="D3568" s="7">
        <v>0</v>
      </c>
      <c r="E3568" s="8">
        <v>0</v>
      </c>
      <c r="F3568" s="17">
        <f t="shared" si="867"/>
        <v>0</v>
      </c>
      <c r="G3568" s="7">
        <v>0</v>
      </c>
      <c r="H3568" s="8">
        <v>3</v>
      </c>
      <c r="I3568" s="17">
        <f t="shared" si="868"/>
        <v>3</v>
      </c>
      <c r="J3568" s="7">
        <f t="shared" si="869"/>
        <v>0</v>
      </c>
      <c r="K3568" s="8">
        <f t="shared" si="870"/>
        <v>3</v>
      </c>
      <c r="L3568" s="9">
        <f t="shared" si="871"/>
        <v>3</v>
      </c>
    </row>
    <row r="3569" spans="1:12" x14ac:dyDescent="0.2">
      <c r="A3569" s="39"/>
      <c r="B3569" s="34"/>
      <c r="C3569" s="39" t="s">
        <v>126</v>
      </c>
      <c r="D3569" s="7">
        <v>0</v>
      </c>
      <c r="E3569" s="8">
        <v>0</v>
      </c>
      <c r="F3569" s="17">
        <f t="shared" si="867"/>
        <v>0</v>
      </c>
      <c r="G3569" s="7">
        <v>0</v>
      </c>
      <c r="H3569" s="8">
        <v>2</v>
      </c>
      <c r="I3569" s="17">
        <f t="shared" si="868"/>
        <v>2</v>
      </c>
      <c r="J3569" s="7">
        <f t="shared" si="869"/>
        <v>0</v>
      </c>
      <c r="K3569" s="8">
        <f t="shared" si="870"/>
        <v>2</v>
      </c>
      <c r="L3569" s="9">
        <f t="shared" si="871"/>
        <v>2</v>
      </c>
    </row>
    <row r="3570" spans="1:12" x14ac:dyDescent="0.2">
      <c r="A3570" s="39"/>
      <c r="B3570" s="34"/>
      <c r="C3570" s="39" t="s">
        <v>127</v>
      </c>
      <c r="D3570" s="7">
        <v>0</v>
      </c>
      <c r="E3570" s="8">
        <v>0</v>
      </c>
      <c r="F3570" s="17">
        <f t="shared" si="867"/>
        <v>0</v>
      </c>
      <c r="G3570" s="7">
        <v>2</v>
      </c>
      <c r="H3570" s="8">
        <v>5</v>
      </c>
      <c r="I3570" s="17">
        <f t="shared" si="868"/>
        <v>7</v>
      </c>
      <c r="J3570" s="7">
        <f t="shared" si="869"/>
        <v>2</v>
      </c>
      <c r="K3570" s="8">
        <f t="shared" si="870"/>
        <v>5</v>
      </c>
      <c r="L3570" s="9">
        <f t="shared" si="871"/>
        <v>7</v>
      </c>
    </row>
    <row r="3571" spans="1:12" x14ac:dyDescent="0.2">
      <c r="A3571" s="39"/>
      <c r="B3571" s="34"/>
      <c r="C3571" s="39" t="s">
        <v>128</v>
      </c>
      <c r="D3571" s="7">
        <v>0</v>
      </c>
      <c r="E3571" s="8">
        <v>0</v>
      </c>
      <c r="F3571" s="17">
        <f t="shared" si="867"/>
        <v>0</v>
      </c>
      <c r="G3571" s="7">
        <v>5</v>
      </c>
      <c r="H3571" s="8">
        <v>7</v>
      </c>
      <c r="I3571" s="17">
        <f t="shared" si="868"/>
        <v>12</v>
      </c>
      <c r="J3571" s="7">
        <f t="shared" si="869"/>
        <v>5</v>
      </c>
      <c r="K3571" s="8">
        <f t="shared" si="870"/>
        <v>7</v>
      </c>
      <c r="L3571" s="9">
        <f t="shared" si="871"/>
        <v>12</v>
      </c>
    </row>
    <row r="3572" spans="1:12" x14ac:dyDescent="0.2">
      <c r="A3572" s="39"/>
      <c r="B3572" s="34"/>
      <c r="C3572" s="39" t="s">
        <v>131</v>
      </c>
      <c r="D3572" s="7">
        <v>1</v>
      </c>
      <c r="E3572" s="8">
        <v>0</v>
      </c>
      <c r="F3572" s="17">
        <f t="shared" si="867"/>
        <v>1</v>
      </c>
      <c r="G3572" s="7">
        <v>0</v>
      </c>
      <c r="H3572" s="8">
        <v>2</v>
      </c>
      <c r="I3572" s="17">
        <f t="shared" si="868"/>
        <v>2</v>
      </c>
      <c r="J3572" s="7">
        <f t="shared" si="869"/>
        <v>1</v>
      </c>
      <c r="K3572" s="8">
        <f t="shared" si="870"/>
        <v>2</v>
      </c>
      <c r="L3572" s="9">
        <f t="shared" si="871"/>
        <v>3</v>
      </c>
    </row>
    <row r="3573" spans="1:12" x14ac:dyDescent="0.2">
      <c r="A3573" s="39"/>
      <c r="B3573" s="34"/>
      <c r="C3573" s="39" t="s">
        <v>133</v>
      </c>
      <c r="D3573" s="7">
        <v>1</v>
      </c>
      <c r="E3573" s="8">
        <v>0</v>
      </c>
      <c r="F3573" s="17">
        <f t="shared" si="867"/>
        <v>1</v>
      </c>
      <c r="G3573" s="7">
        <v>0</v>
      </c>
      <c r="H3573" s="8">
        <v>0</v>
      </c>
      <c r="I3573" s="17">
        <f t="shared" si="868"/>
        <v>0</v>
      </c>
      <c r="J3573" s="7">
        <f t="shared" si="869"/>
        <v>1</v>
      </c>
      <c r="K3573" s="8">
        <f t="shared" si="870"/>
        <v>0</v>
      </c>
      <c r="L3573" s="9">
        <f t="shared" si="871"/>
        <v>1</v>
      </c>
    </row>
    <row r="3574" spans="1:12" x14ac:dyDescent="0.2">
      <c r="A3574" s="39"/>
      <c r="B3574" s="34"/>
      <c r="C3574" s="39" t="s">
        <v>692</v>
      </c>
      <c r="D3574" s="7">
        <v>0</v>
      </c>
      <c r="E3574" s="8">
        <v>0</v>
      </c>
      <c r="F3574" s="17">
        <f t="shared" si="867"/>
        <v>0</v>
      </c>
      <c r="G3574" s="7">
        <v>1</v>
      </c>
      <c r="H3574" s="8">
        <v>0</v>
      </c>
      <c r="I3574" s="17">
        <f t="shared" si="868"/>
        <v>1</v>
      </c>
      <c r="J3574" s="7">
        <f t="shared" si="869"/>
        <v>1</v>
      </c>
      <c r="K3574" s="8">
        <f t="shared" si="870"/>
        <v>0</v>
      </c>
      <c r="L3574" s="9">
        <f t="shared" si="871"/>
        <v>1</v>
      </c>
    </row>
    <row r="3575" spans="1:12" x14ac:dyDescent="0.2">
      <c r="A3575" s="39"/>
      <c r="B3575" s="34"/>
      <c r="C3575" s="39" t="s">
        <v>134</v>
      </c>
      <c r="D3575" s="7">
        <v>0</v>
      </c>
      <c r="E3575" s="8">
        <v>0</v>
      </c>
      <c r="F3575" s="17">
        <f t="shared" si="867"/>
        <v>0</v>
      </c>
      <c r="G3575" s="7">
        <v>1</v>
      </c>
      <c r="H3575" s="8">
        <v>0</v>
      </c>
      <c r="I3575" s="17">
        <f t="shared" si="868"/>
        <v>1</v>
      </c>
      <c r="J3575" s="7">
        <f t="shared" si="869"/>
        <v>1</v>
      </c>
      <c r="K3575" s="8">
        <f t="shared" si="870"/>
        <v>0</v>
      </c>
      <c r="L3575" s="9">
        <f t="shared" si="871"/>
        <v>1</v>
      </c>
    </row>
    <row r="3576" spans="1:12" x14ac:dyDescent="0.2">
      <c r="A3576" s="39"/>
      <c r="B3576" s="34"/>
      <c r="C3576" s="39" t="s">
        <v>135</v>
      </c>
      <c r="D3576" s="7">
        <v>2</v>
      </c>
      <c r="E3576" s="8">
        <v>1</v>
      </c>
      <c r="F3576" s="17">
        <f t="shared" si="867"/>
        <v>3</v>
      </c>
      <c r="G3576" s="7">
        <v>1</v>
      </c>
      <c r="H3576" s="8">
        <v>0</v>
      </c>
      <c r="I3576" s="17">
        <f t="shared" si="868"/>
        <v>1</v>
      </c>
      <c r="J3576" s="7">
        <f t="shared" si="869"/>
        <v>3</v>
      </c>
      <c r="K3576" s="8">
        <f t="shared" si="870"/>
        <v>1</v>
      </c>
      <c r="L3576" s="9">
        <f t="shared" si="871"/>
        <v>4</v>
      </c>
    </row>
    <row r="3577" spans="1:12" x14ac:dyDescent="0.2">
      <c r="A3577" s="39"/>
      <c r="B3577" s="34"/>
      <c r="C3577" s="39" t="s">
        <v>136</v>
      </c>
      <c r="D3577" s="7">
        <v>3</v>
      </c>
      <c r="E3577" s="8">
        <v>1</v>
      </c>
      <c r="F3577" s="17">
        <f t="shared" si="867"/>
        <v>4</v>
      </c>
      <c r="G3577" s="7">
        <v>4</v>
      </c>
      <c r="H3577" s="8">
        <v>0</v>
      </c>
      <c r="I3577" s="17">
        <f t="shared" si="868"/>
        <v>4</v>
      </c>
      <c r="J3577" s="7">
        <f t="shared" si="869"/>
        <v>7</v>
      </c>
      <c r="K3577" s="8">
        <f t="shared" si="870"/>
        <v>1</v>
      </c>
      <c r="L3577" s="9">
        <f t="shared" si="871"/>
        <v>8</v>
      </c>
    </row>
    <row r="3578" spans="1:12" x14ac:dyDescent="0.2">
      <c r="A3578" s="39"/>
      <c r="B3578" s="34"/>
      <c r="C3578" s="39" t="s">
        <v>137</v>
      </c>
      <c r="D3578" s="7">
        <v>2</v>
      </c>
      <c r="E3578" s="8">
        <v>0</v>
      </c>
      <c r="F3578" s="17">
        <f t="shared" si="867"/>
        <v>2</v>
      </c>
      <c r="G3578" s="7">
        <v>1</v>
      </c>
      <c r="H3578" s="8">
        <v>0</v>
      </c>
      <c r="I3578" s="17">
        <f t="shared" si="868"/>
        <v>1</v>
      </c>
      <c r="J3578" s="7">
        <f t="shared" si="869"/>
        <v>3</v>
      </c>
      <c r="K3578" s="8">
        <f t="shared" si="870"/>
        <v>0</v>
      </c>
      <c r="L3578" s="9">
        <f t="shared" si="871"/>
        <v>3</v>
      </c>
    </row>
    <row r="3579" spans="1:12" x14ac:dyDescent="0.2">
      <c r="A3579" s="39"/>
      <c r="B3579" s="34"/>
      <c r="C3579" s="39" t="s">
        <v>138</v>
      </c>
      <c r="D3579" s="7">
        <v>4</v>
      </c>
      <c r="E3579" s="8">
        <v>3</v>
      </c>
      <c r="F3579" s="17">
        <f t="shared" si="867"/>
        <v>7</v>
      </c>
      <c r="G3579" s="7">
        <v>0</v>
      </c>
      <c r="H3579" s="8">
        <v>0</v>
      </c>
      <c r="I3579" s="17">
        <f t="shared" si="868"/>
        <v>0</v>
      </c>
      <c r="J3579" s="7">
        <f t="shared" si="869"/>
        <v>4</v>
      </c>
      <c r="K3579" s="8">
        <f t="shared" si="870"/>
        <v>3</v>
      </c>
      <c r="L3579" s="9">
        <f t="shared" si="871"/>
        <v>7</v>
      </c>
    </row>
    <row r="3580" spans="1:12" x14ac:dyDescent="0.2">
      <c r="A3580" s="39"/>
      <c r="B3580" s="34"/>
      <c r="C3580" s="39" t="s">
        <v>139</v>
      </c>
      <c r="D3580" s="7">
        <v>0</v>
      </c>
      <c r="E3580" s="8">
        <v>0</v>
      </c>
      <c r="F3580" s="17">
        <f t="shared" si="867"/>
        <v>0</v>
      </c>
      <c r="G3580" s="7">
        <v>5</v>
      </c>
      <c r="H3580" s="8">
        <v>5</v>
      </c>
      <c r="I3580" s="17">
        <f t="shared" si="868"/>
        <v>10</v>
      </c>
      <c r="J3580" s="7">
        <f t="shared" si="869"/>
        <v>5</v>
      </c>
      <c r="K3580" s="8">
        <f t="shared" si="870"/>
        <v>5</v>
      </c>
      <c r="L3580" s="9">
        <f t="shared" si="871"/>
        <v>10</v>
      </c>
    </row>
    <row r="3581" spans="1:12" x14ac:dyDescent="0.2">
      <c r="A3581" s="39"/>
      <c r="B3581" s="34"/>
      <c r="C3581" s="39" t="s">
        <v>141</v>
      </c>
      <c r="D3581" s="7">
        <v>0</v>
      </c>
      <c r="E3581" s="8">
        <v>0</v>
      </c>
      <c r="F3581" s="17">
        <f t="shared" si="867"/>
        <v>0</v>
      </c>
      <c r="G3581" s="7">
        <v>1</v>
      </c>
      <c r="H3581" s="8">
        <v>1</v>
      </c>
      <c r="I3581" s="17">
        <f t="shared" si="868"/>
        <v>2</v>
      </c>
      <c r="J3581" s="7">
        <f t="shared" si="869"/>
        <v>1</v>
      </c>
      <c r="K3581" s="8">
        <f t="shared" si="870"/>
        <v>1</v>
      </c>
      <c r="L3581" s="9">
        <f t="shared" si="871"/>
        <v>2</v>
      </c>
    </row>
    <row r="3582" spans="1:12" x14ac:dyDescent="0.2">
      <c r="A3582" s="39"/>
      <c r="B3582" s="34"/>
      <c r="C3582" s="39" t="s">
        <v>142</v>
      </c>
      <c r="D3582" s="7">
        <v>1</v>
      </c>
      <c r="E3582" s="8">
        <v>1</v>
      </c>
      <c r="F3582" s="17">
        <f t="shared" si="867"/>
        <v>2</v>
      </c>
      <c r="G3582" s="7">
        <v>2</v>
      </c>
      <c r="H3582" s="8">
        <v>0</v>
      </c>
      <c r="I3582" s="17">
        <f t="shared" si="868"/>
        <v>2</v>
      </c>
      <c r="J3582" s="7">
        <f t="shared" si="869"/>
        <v>3</v>
      </c>
      <c r="K3582" s="8">
        <f t="shared" si="870"/>
        <v>1</v>
      </c>
      <c r="L3582" s="9">
        <f t="shared" si="871"/>
        <v>4</v>
      </c>
    </row>
    <row r="3583" spans="1:12" x14ac:dyDescent="0.2">
      <c r="A3583" s="39"/>
      <c r="B3583" s="34"/>
      <c r="C3583" s="39" t="s">
        <v>143</v>
      </c>
      <c r="D3583" s="7">
        <v>3</v>
      </c>
      <c r="E3583" s="8">
        <v>0</v>
      </c>
      <c r="F3583" s="17">
        <f t="shared" si="867"/>
        <v>3</v>
      </c>
      <c r="G3583" s="7">
        <v>0</v>
      </c>
      <c r="H3583" s="8">
        <v>0</v>
      </c>
      <c r="I3583" s="17">
        <f t="shared" si="868"/>
        <v>0</v>
      </c>
      <c r="J3583" s="7">
        <f t="shared" si="869"/>
        <v>3</v>
      </c>
      <c r="K3583" s="8">
        <f t="shared" si="870"/>
        <v>0</v>
      </c>
      <c r="L3583" s="9">
        <f t="shared" si="871"/>
        <v>3</v>
      </c>
    </row>
    <row r="3584" spans="1:12" x14ac:dyDescent="0.2">
      <c r="A3584" s="39"/>
      <c r="B3584" s="34"/>
      <c r="C3584" s="39" t="s">
        <v>145</v>
      </c>
      <c r="D3584" s="7">
        <v>1</v>
      </c>
      <c r="E3584" s="8">
        <v>0</v>
      </c>
      <c r="F3584" s="17">
        <f t="shared" si="867"/>
        <v>1</v>
      </c>
      <c r="G3584" s="7">
        <v>0</v>
      </c>
      <c r="H3584" s="8">
        <v>0</v>
      </c>
      <c r="I3584" s="17">
        <f t="shared" si="868"/>
        <v>0</v>
      </c>
      <c r="J3584" s="7">
        <f t="shared" si="869"/>
        <v>1</v>
      </c>
      <c r="K3584" s="8">
        <f t="shared" si="870"/>
        <v>0</v>
      </c>
      <c r="L3584" s="9">
        <f t="shared" si="871"/>
        <v>1</v>
      </c>
    </row>
    <row r="3585" spans="1:12" x14ac:dyDescent="0.2">
      <c r="A3585" s="39"/>
      <c r="B3585" s="34"/>
      <c r="C3585" s="39" t="s">
        <v>146</v>
      </c>
      <c r="D3585" s="7">
        <v>0</v>
      </c>
      <c r="E3585" s="8">
        <v>0</v>
      </c>
      <c r="F3585" s="17">
        <f t="shared" si="867"/>
        <v>0</v>
      </c>
      <c r="G3585" s="7">
        <v>1</v>
      </c>
      <c r="H3585" s="8">
        <v>1</v>
      </c>
      <c r="I3585" s="17">
        <f t="shared" si="868"/>
        <v>2</v>
      </c>
      <c r="J3585" s="7">
        <f t="shared" si="869"/>
        <v>1</v>
      </c>
      <c r="K3585" s="8">
        <f t="shared" si="870"/>
        <v>1</v>
      </c>
      <c r="L3585" s="9">
        <f t="shared" si="871"/>
        <v>2</v>
      </c>
    </row>
    <row r="3586" spans="1:12" x14ac:dyDescent="0.2">
      <c r="A3586" s="39"/>
      <c r="B3586" s="34"/>
      <c r="C3586" s="39" t="s">
        <v>147</v>
      </c>
      <c r="D3586" s="7">
        <v>2</v>
      </c>
      <c r="E3586" s="8">
        <v>3</v>
      </c>
      <c r="F3586" s="17">
        <f t="shared" si="867"/>
        <v>5</v>
      </c>
      <c r="G3586" s="7">
        <v>0</v>
      </c>
      <c r="H3586" s="8">
        <v>0</v>
      </c>
      <c r="I3586" s="17">
        <f t="shared" si="868"/>
        <v>0</v>
      </c>
      <c r="J3586" s="7">
        <f t="shared" si="869"/>
        <v>2</v>
      </c>
      <c r="K3586" s="8">
        <f t="shared" si="870"/>
        <v>3</v>
      </c>
      <c r="L3586" s="9">
        <f t="shared" si="871"/>
        <v>5</v>
      </c>
    </row>
    <row r="3587" spans="1:12" x14ac:dyDescent="0.2">
      <c r="A3587" s="39"/>
      <c r="B3587" s="34"/>
      <c r="C3587" s="39" t="s">
        <v>149</v>
      </c>
      <c r="D3587" s="7">
        <v>2</v>
      </c>
      <c r="E3587" s="8">
        <v>4</v>
      </c>
      <c r="F3587" s="17">
        <f t="shared" si="867"/>
        <v>6</v>
      </c>
      <c r="G3587" s="7">
        <v>0</v>
      </c>
      <c r="H3587" s="8">
        <v>0</v>
      </c>
      <c r="I3587" s="17">
        <f t="shared" si="868"/>
        <v>0</v>
      </c>
      <c r="J3587" s="7">
        <f t="shared" si="869"/>
        <v>2</v>
      </c>
      <c r="K3587" s="8">
        <f t="shared" si="870"/>
        <v>4</v>
      </c>
      <c r="L3587" s="9">
        <f t="shared" si="871"/>
        <v>6</v>
      </c>
    </row>
    <row r="3588" spans="1:12" x14ac:dyDescent="0.2">
      <c r="A3588" s="39"/>
      <c r="B3588" s="34"/>
      <c r="C3588" s="39" t="s">
        <v>150</v>
      </c>
      <c r="D3588" s="7">
        <v>10</v>
      </c>
      <c r="E3588" s="8">
        <v>6</v>
      </c>
      <c r="F3588" s="17">
        <f t="shared" si="867"/>
        <v>16</v>
      </c>
      <c r="G3588" s="7">
        <v>1</v>
      </c>
      <c r="H3588" s="8">
        <v>5</v>
      </c>
      <c r="I3588" s="17">
        <f t="shared" si="868"/>
        <v>6</v>
      </c>
      <c r="J3588" s="7">
        <f t="shared" si="869"/>
        <v>11</v>
      </c>
      <c r="K3588" s="8">
        <f t="shared" si="870"/>
        <v>11</v>
      </c>
      <c r="L3588" s="9">
        <f t="shared" si="871"/>
        <v>22</v>
      </c>
    </row>
    <row r="3589" spans="1:12" x14ac:dyDescent="0.2">
      <c r="A3589" s="39"/>
      <c r="B3589" s="34"/>
      <c r="C3589" s="39" t="s">
        <v>934</v>
      </c>
      <c r="D3589" s="7">
        <v>0</v>
      </c>
      <c r="E3589" s="8">
        <v>0</v>
      </c>
      <c r="F3589" s="17">
        <f t="shared" si="867"/>
        <v>0</v>
      </c>
      <c r="G3589" s="7">
        <v>1</v>
      </c>
      <c r="H3589" s="8">
        <v>2</v>
      </c>
      <c r="I3589" s="17">
        <f t="shared" si="868"/>
        <v>3</v>
      </c>
      <c r="J3589" s="7">
        <f t="shared" si="869"/>
        <v>1</v>
      </c>
      <c r="K3589" s="8">
        <f t="shared" si="870"/>
        <v>2</v>
      </c>
      <c r="L3589" s="9">
        <f t="shared" si="871"/>
        <v>3</v>
      </c>
    </row>
    <row r="3590" spans="1:12" x14ac:dyDescent="0.2">
      <c r="A3590" s="39"/>
      <c r="B3590" s="34"/>
      <c r="C3590" s="66" t="s">
        <v>2</v>
      </c>
      <c r="D3590" s="21">
        <f t="shared" ref="D3590:L3590" si="872">SUM(D3565:D3589)</f>
        <v>52</v>
      </c>
      <c r="E3590" s="22">
        <f t="shared" si="872"/>
        <v>28</v>
      </c>
      <c r="F3590" s="67">
        <f t="shared" si="872"/>
        <v>80</v>
      </c>
      <c r="G3590" s="21">
        <f t="shared" si="872"/>
        <v>51</v>
      </c>
      <c r="H3590" s="22">
        <f t="shared" si="872"/>
        <v>43</v>
      </c>
      <c r="I3590" s="67">
        <f t="shared" si="872"/>
        <v>94</v>
      </c>
      <c r="J3590" s="21">
        <f t="shared" si="872"/>
        <v>103</v>
      </c>
      <c r="K3590" s="22">
        <f t="shared" si="872"/>
        <v>71</v>
      </c>
      <c r="L3590" s="23">
        <f t="shared" si="872"/>
        <v>174</v>
      </c>
    </row>
    <row r="3591" spans="1:12" x14ac:dyDescent="0.2">
      <c r="A3591" s="65" t="s">
        <v>287</v>
      </c>
      <c r="B3591" s="42"/>
      <c r="C3591" s="41"/>
      <c r="D3591" s="44"/>
      <c r="E3591" s="45"/>
      <c r="F3591" s="47"/>
      <c r="G3591" s="44"/>
      <c r="H3591" s="45"/>
      <c r="I3591" s="47"/>
      <c r="J3591" s="44"/>
      <c r="K3591" s="45"/>
      <c r="L3591" s="46"/>
    </row>
    <row r="3592" spans="1:12" x14ac:dyDescent="0.2">
      <c r="A3592" s="39"/>
      <c r="B3592" s="34"/>
      <c r="C3592" s="39" t="s">
        <v>124</v>
      </c>
      <c r="D3592" s="7">
        <v>32</v>
      </c>
      <c r="E3592" s="8">
        <v>20</v>
      </c>
      <c r="F3592" s="17">
        <f>D3592+E3592</f>
        <v>52</v>
      </c>
      <c r="G3592" s="7">
        <v>28</v>
      </c>
      <c r="H3592" s="8">
        <v>20</v>
      </c>
      <c r="I3592" s="17">
        <f>G3592+H3592</f>
        <v>48</v>
      </c>
      <c r="J3592" s="7">
        <f t="shared" ref="J3592:K3596" si="873">D3592+G3592</f>
        <v>60</v>
      </c>
      <c r="K3592" s="8">
        <f t="shared" si="873"/>
        <v>40</v>
      </c>
      <c r="L3592" s="9">
        <f>J3592+K3592</f>
        <v>100</v>
      </c>
    </row>
    <row r="3593" spans="1:12" x14ac:dyDescent="0.2">
      <c r="A3593" s="39"/>
      <c r="B3593" s="34"/>
      <c r="C3593" s="39" t="s">
        <v>3</v>
      </c>
      <c r="D3593" s="7">
        <v>0</v>
      </c>
      <c r="E3593" s="8">
        <v>0</v>
      </c>
      <c r="F3593" s="17">
        <f>D3593+E3593</f>
        <v>0</v>
      </c>
      <c r="G3593" s="7">
        <v>17</v>
      </c>
      <c r="H3593" s="8">
        <v>2</v>
      </c>
      <c r="I3593" s="17">
        <f>G3593+H3593</f>
        <v>19</v>
      </c>
      <c r="J3593" s="7">
        <f t="shared" si="873"/>
        <v>17</v>
      </c>
      <c r="K3593" s="8">
        <f t="shared" si="873"/>
        <v>2</v>
      </c>
      <c r="L3593" s="9">
        <f>J3593+K3593</f>
        <v>19</v>
      </c>
    </row>
    <row r="3594" spans="1:12" x14ac:dyDescent="0.2">
      <c r="A3594" s="39"/>
      <c r="B3594" s="34"/>
      <c r="C3594" s="39" t="s">
        <v>125</v>
      </c>
      <c r="D3594" s="7">
        <v>0</v>
      </c>
      <c r="E3594" s="8">
        <v>0</v>
      </c>
      <c r="F3594" s="17">
        <f>D3594+E3594</f>
        <v>0</v>
      </c>
      <c r="G3594" s="7">
        <v>1</v>
      </c>
      <c r="H3594" s="8">
        <v>1</v>
      </c>
      <c r="I3594" s="17">
        <f>G3594+H3594</f>
        <v>2</v>
      </c>
      <c r="J3594" s="7">
        <f t="shared" si="873"/>
        <v>1</v>
      </c>
      <c r="K3594" s="8">
        <f t="shared" si="873"/>
        <v>1</v>
      </c>
      <c r="L3594" s="9">
        <f>J3594+K3594</f>
        <v>2</v>
      </c>
    </row>
    <row r="3595" spans="1:12" x14ac:dyDescent="0.2">
      <c r="A3595" s="39"/>
      <c r="B3595" s="34"/>
      <c r="C3595" s="39" t="s">
        <v>126</v>
      </c>
      <c r="D3595" s="7">
        <v>0</v>
      </c>
      <c r="E3595" s="8">
        <v>0</v>
      </c>
      <c r="F3595" s="17">
        <f>D3595+E3595</f>
        <v>0</v>
      </c>
      <c r="G3595" s="7">
        <v>1</v>
      </c>
      <c r="H3595" s="8">
        <v>0</v>
      </c>
      <c r="I3595" s="17">
        <f>G3595+H3595</f>
        <v>1</v>
      </c>
      <c r="J3595" s="7">
        <f t="shared" si="873"/>
        <v>1</v>
      </c>
      <c r="K3595" s="8">
        <f t="shared" si="873"/>
        <v>0</v>
      </c>
      <c r="L3595" s="9">
        <f>J3595+K3595</f>
        <v>1</v>
      </c>
    </row>
    <row r="3596" spans="1:12" ht="12" thickBot="1" x14ac:dyDescent="0.25">
      <c r="A3596" s="52"/>
      <c r="B3596" s="68"/>
      <c r="C3596" s="52" t="s">
        <v>127</v>
      </c>
      <c r="D3596" s="24">
        <v>1</v>
      </c>
      <c r="E3596" s="25">
        <v>1</v>
      </c>
      <c r="F3596" s="69">
        <f>D3596+E3596</f>
        <v>2</v>
      </c>
      <c r="G3596" s="24">
        <v>4</v>
      </c>
      <c r="H3596" s="25">
        <v>2</v>
      </c>
      <c r="I3596" s="69">
        <f>G3596+H3596</f>
        <v>6</v>
      </c>
      <c r="J3596" s="24">
        <f t="shared" si="873"/>
        <v>5</v>
      </c>
      <c r="K3596" s="25">
        <f t="shared" si="873"/>
        <v>3</v>
      </c>
      <c r="L3596" s="26">
        <f>J3596+K3596</f>
        <v>8</v>
      </c>
    </row>
    <row r="3602" spans="1:12" ht="12" x14ac:dyDescent="0.2">
      <c r="A3602" s="85" t="s">
        <v>109</v>
      </c>
      <c r="B3602" s="85"/>
      <c r="C3602" s="85"/>
      <c r="D3602" s="85"/>
      <c r="E3602" s="85"/>
      <c r="F3602" s="85"/>
      <c r="G3602" s="85"/>
      <c r="H3602" s="85"/>
      <c r="I3602" s="85"/>
      <c r="J3602" s="85"/>
      <c r="K3602" s="85"/>
      <c r="L3602" s="85"/>
    </row>
    <row r="3603" spans="1:12" x14ac:dyDescent="0.2">
      <c r="A3603" s="86" t="s">
        <v>116</v>
      </c>
      <c r="B3603" s="86"/>
      <c r="C3603" s="86"/>
      <c r="D3603" s="86"/>
      <c r="E3603" s="86"/>
      <c r="F3603" s="86"/>
      <c r="G3603" s="86"/>
      <c r="H3603" s="86"/>
      <c r="I3603" s="86"/>
      <c r="J3603" s="86"/>
      <c r="K3603" s="86"/>
      <c r="L3603" s="86"/>
    </row>
    <row r="3604" spans="1:12" x14ac:dyDescent="0.2">
      <c r="A3604" s="86" t="s">
        <v>1066</v>
      </c>
      <c r="B3604" s="86"/>
      <c r="C3604" s="86"/>
      <c r="D3604" s="86"/>
      <c r="E3604" s="86"/>
      <c r="F3604" s="86"/>
      <c r="G3604" s="86"/>
      <c r="H3604" s="86"/>
      <c r="I3604" s="86"/>
      <c r="J3604" s="86"/>
      <c r="K3604" s="86"/>
      <c r="L3604" s="86"/>
    </row>
    <row r="3605" spans="1:12" ht="12" thickBot="1" x14ac:dyDescent="0.25"/>
    <row r="3606" spans="1:12" x14ac:dyDescent="0.2">
      <c r="A3606" s="113" t="s">
        <v>41</v>
      </c>
      <c r="B3606" s="149"/>
      <c r="C3606" s="151" t="s">
        <v>43</v>
      </c>
      <c r="D3606" s="117" t="s">
        <v>355</v>
      </c>
      <c r="E3606" s="118"/>
      <c r="F3606" s="119"/>
      <c r="G3606" s="117" t="s">
        <v>42</v>
      </c>
      <c r="H3606" s="118"/>
      <c r="I3606" s="119"/>
      <c r="J3606" s="117" t="s">
        <v>2</v>
      </c>
      <c r="K3606" s="118"/>
      <c r="L3606" s="119"/>
    </row>
    <row r="3607" spans="1:12" ht="12" thickBot="1" x14ac:dyDescent="0.25">
      <c r="A3607" s="115"/>
      <c r="B3607" s="150"/>
      <c r="C3607" s="152"/>
      <c r="D3607" s="153"/>
      <c r="E3607" s="154"/>
      <c r="F3607" s="155"/>
      <c r="G3607" s="153"/>
      <c r="H3607" s="154"/>
      <c r="I3607" s="155"/>
      <c r="J3607" s="153"/>
      <c r="K3607" s="154"/>
      <c r="L3607" s="155"/>
    </row>
    <row r="3608" spans="1:12" x14ac:dyDescent="0.2">
      <c r="A3608" s="115"/>
      <c r="B3608" s="150"/>
      <c r="C3608" s="152"/>
      <c r="D3608" s="161" t="s">
        <v>44</v>
      </c>
      <c r="E3608" s="157" t="s">
        <v>45</v>
      </c>
      <c r="F3608" s="159" t="s">
        <v>2</v>
      </c>
      <c r="G3608" s="161" t="s">
        <v>44</v>
      </c>
      <c r="H3608" s="157" t="s">
        <v>45</v>
      </c>
      <c r="I3608" s="159" t="s">
        <v>2</v>
      </c>
      <c r="J3608" s="156" t="s">
        <v>44</v>
      </c>
      <c r="K3608" s="157" t="s">
        <v>45</v>
      </c>
      <c r="L3608" s="159" t="s">
        <v>2</v>
      </c>
    </row>
    <row r="3609" spans="1:12" ht="12" thickBot="1" x14ac:dyDescent="0.25">
      <c r="A3609" s="115"/>
      <c r="B3609" s="150"/>
      <c r="C3609" s="152"/>
      <c r="D3609" s="162"/>
      <c r="E3609" s="158"/>
      <c r="F3609" s="160"/>
      <c r="G3609" s="162"/>
      <c r="H3609" s="158"/>
      <c r="I3609" s="160"/>
      <c r="J3609" s="136"/>
      <c r="K3609" s="158"/>
      <c r="L3609" s="160"/>
    </row>
    <row r="3610" spans="1:12" x14ac:dyDescent="0.2">
      <c r="A3610" s="35"/>
      <c r="B3610" s="36"/>
      <c r="C3610" s="35" t="s">
        <v>128</v>
      </c>
      <c r="D3610" s="3">
        <v>0</v>
      </c>
      <c r="E3610" s="4">
        <v>0</v>
      </c>
      <c r="F3610" s="18">
        <f t="shared" ref="F3610:F3634" si="874">D3610+E3610</f>
        <v>0</v>
      </c>
      <c r="G3610" s="3">
        <v>12</v>
      </c>
      <c r="H3610" s="4">
        <v>4</v>
      </c>
      <c r="I3610" s="18">
        <f t="shared" ref="I3610:I3634" si="875">G3610+H3610</f>
        <v>16</v>
      </c>
      <c r="J3610" s="3">
        <f t="shared" ref="J3610:J3634" si="876">D3610+G3610</f>
        <v>12</v>
      </c>
      <c r="K3610" s="4">
        <f t="shared" ref="K3610:K3634" si="877">E3610+H3610</f>
        <v>4</v>
      </c>
      <c r="L3610" s="5">
        <f t="shared" ref="L3610:L3634" si="878">J3610+K3610</f>
        <v>16</v>
      </c>
    </row>
    <row r="3611" spans="1:12" x14ac:dyDescent="0.2">
      <c r="A3611" s="39"/>
      <c r="B3611" s="34"/>
      <c r="C3611" s="39" t="s">
        <v>931</v>
      </c>
      <c r="D3611" s="7">
        <v>0</v>
      </c>
      <c r="E3611" s="8">
        <v>0</v>
      </c>
      <c r="F3611" s="17">
        <f t="shared" si="874"/>
        <v>0</v>
      </c>
      <c r="G3611" s="7">
        <v>1</v>
      </c>
      <c r="H3611" s="8">
        <v>0</v>
      </c>
      <c r="I3611" s="17">
        <f t="shared" si="875"/>
        <v>1</v>
      </c>
      <c r="J3611" s="7">
        <f t="shared" si="876"/>
        <v>1</v>
      </c>
      <c r="K3611" s="8">
        <f t="shared" si="877"/>
        <v>0</v>
      </c>
      <c r="L3611" s="9">
        <f t="shared" si="878"/>
        <v>1</v>
      </c>
    </row>
    <row r="3612" spans="1:12" x14ac:dyDescent="0.2">
      <c r="A3612" s="39"/>
      <c r="B3612" s="34"/>
      <c r="C3612" s="39" t="s">
        <v>129</v>
      </c>
      <c r="D3612" s="7">
        <v>0</v>
      </c>
      <c r="E3612" s="8">
        <v>0</v>
      </c>
      <c r="F3612" s="17">
        <f t="shared" si="874"/>
        <v>0</v>
      </c>
      <c r="G3612" s="7">
        <v>0</v>
      </c>
      <c r="H3612" s="8">
        <v>1</v>
      </c>
      <c r="I3612" s="17">
        <f t="shared" si="875"/>
        <v>1</v>
      </c>
      <c r="J3612" s="7">
        <f t="shared" si="876"/>
        <v>0</v>
      </c>
      <c r="K3612" s="8">
        <f t="shared" si="877"/>
        <v>1</v>
      </c>
      <c r="L3612" s="9">
        <f t="shared" si="878"/>
        <v>1</v>
      </c>
    </row>
    <row r="3613" spans="1:12" x14ac:dyDescent="0.2">
      <c r="A3613" s="39"/>
      <c r="B3613" s="34"/>
      <c r="C3613" s="39" t="s">
        <v>131</v>
      </c>
      <c r="D3613" s="7">
        <v>0</v>
      </c>
      <c r="E3613" s="8">
        <v>1</v>
      </c>
      <c r="F3613" s="17">
        <f t="shared" si="874"/>
        <v>1</v>
      </c>
      <c r="G3613" s="7">
        <v>0</v>
      </c>
      <c r="H3613" s="8">
        <v>0</v>
      </c>
      <c r="I3613" s="17">
        <f t="shared" si="875"/>
        <v>0</v>
      </c>
      <c r="J3613" s="7">
        <f t="shared" si="876"/>
        <v>0</v>
      </c>
      <c r="K3613" s="8">
        <f t="shared" si="877"/>
        <v>1</v>
      </c>
      <c r="L3613" s="9">
        <f t="shared" si="878"/>
        <v>1</v>
      </c>
    </row>
    <row r="3614" spans="1:12" x14ac:dyDescent="0.2">
      <c r="A3614" s="39"/>
      <c r="B3614" s="34"/>
      <c r="C3614" s="39" t="s">
        <v>133</v>
      </c>
      <c r="D3614" s="7">
        <v>0</v>
      </c>
      <c r="E3614" s="8">
        <v>2</v>
      </c>
      <c r="F3614" s="17">
        <f t="shared" si="874"/>
        <v>2</v>
      </c>
      <c r="G3614" s="7">
        <v>0</v>
      </c>
      <c r="H3614" s="8">
        <v>0</v>
      </c>
      <c r="I3614" s="17">
        <f t="shared" si="875"/>
        <v>0</v>
      </c>
      <c r="J3614" s="7">
        <f t="shared" si="876"/>
        <v>0</v>
      </c>
      <c r="K3614" s="8">
        <f t="shared" si="877"/>
        <v>2</v>
      </c>
      <c r="L3614" s="9">
        <f t="shared" si="878"/>
        <v>2</v>
      </c>
    </row>
    <row r="3615" spans="1:12" x14ac:dyDescent="0.2">
      <c r="A3615" s="39"/>
      <c r="B3615" s="34"/>
      <c r="C3615" s="39" t="s">
        <v>134</v>
      </c>
      <c r="D3615" s="7">
        <v>0</v>
      </c>
      <c r="E3615" s="8">
        <v>0</v>
      </c>
      <c r="F3615" s="17">
        <f t="shared" si="874"/>
        <v>0</v>
      </c>
      <c r="G3615" s="7">
        <v>0</v>
      </c>
      <c r="H3615" s="8">
        <v>1</v>
      </c>
      <c r="I3615" s="17">
        <f t="shared" si="875"/>
        <v>1</v>
      </c>
      <c r="J3615" s="7">
        <f t="shared" si="876"/>
        <v>0</v>
      </c>
      <c r="K3615" s="8">
        <f t="shared" si="877"/>
        <v>1</v>
      </c>
      <c r="L3615" s="9">
        <f t="shared" si="878"/>
        <v>1</v>
      </c>
    </row>
    <row r="3616" spans="1:12" x14ac:dyDescent="0.2">
      <c r="A3616" s="39"/>
      <c r="B3616" s="34"/>
      <c r="C3616" s="39" t="s">
        <v>135</v>
      </c>
      <c r="D3616" s="7">
        <v>9</v>
      </c>
      <c r="E3616" s="8">
        <v>5</v>
      </c>
      <c r="F3616" s="17">
        <f t="shared" si="874"/>
        <v>14</v>
      </c>
      <c r="G3616" s="7">
        <v>5</v>
      </c>
      <c r="H3616" s="8">
        <v>2</v>
      </c>
      <c r="I3616" s="17">
        <f t="shared" si="875"/>
        <v>7</v>
      </c>
      <c r="J3616" s="7">
        <f t="shared" si="876"/>
        <v>14</v>
      </c>
      <c r="K3616" s="8">
        <f t="shared" si="877"/>
        <v>7</v>
      </c>
      <c r="L3616" s="9">
        <f t="shared" si="878"/>
        <v>21</v>
      </c>
    </row>
    <row r="3617" spans="1:12" x14ac:dyDescent="0.2">
      <c r="A3617" s="39"/>
      <c r="B3617" s="34"/>
      <c r="C3617" s="39" t="s">
        <v>932</v>
      </c>
      <c r="D3617" s="7">
        <v>1</v>
      </c>
      <c r="E3617" s="8">
        <v>0</v>
      </c>
      <c r="F3617" s="17">
        <f t="shared" si="874"/>
        <v>1</v>
      </c>
      <c r="G3617" s="7">
        <v>2</v>
      </c>
      <c r="H3617" s="8">
        <v>0</v>
      </c>
      <c r="I3617" s="17">
        <f t="shared" si="875"/>
        <v>2</v>
      </c>
      <c r="J3617" s="7">
        <f t="shared" si="876"/>
        <v>3</v>
      </c>
      <c r="K3617" s="8">
        <f t="shared" si="877"/>
        <v>0</v>
      </c>
      <c r="L3617" s="9">
        <f t="shared" si="878"/>
        <v>3</v>
      </c>
    </row>
    <row r="3618" spans="1:12" x14ac:dyDescent="0.2">
      <c r="A3618" s="39"/>
      <c r="B3618" s="34"/>
      <c r="C3618" s="39" t="s">
        <v>136</v>
      </c>
      <c r="D3618" s="7">
        <v>6</v>
      </c>
      <c r="E3618" s="8">
        <v>0</v>
      </c>
      <c r="F3618" s="17">
        <f t="shared" si="874"/>
        <v>6</v>
      </c>
      <c r="G3618" s="7">
        <v>3</v>
      </c>
      <c r="H3618" s="8">
        <v>0</v>
      </c>
      <c r="I3618" s="17">
        <f t="shared" si="875"/>
        <v>3</v>
      </c>
      <c r="J3618" s="7">
        <f t="shared" si="876"/>
        <v>9</v>
      </c>
      <c r="K3618" s="8">
        <f t="shared" si="877"/>
        <v>0</v>
      </c>
      <c r="L3618" s="9">
        <f t="shared" si="878"/>
        <v>9</v>
      </c>
    </row>
    <row r="3619" spans="1:12" x14ac:dyDescent="0.2">
      <c r="A3619" s="39"/>
      <c r="B3619" s="34"/>
      <c r="C3619" s="39" t="s">
        <v>137</v>
      </c>
      <c r="D3619" s="7">
        <v>5</v>
      </c>
      <c r="E3619" s="8">
        <v>0</v>
      </c>
      <c r="F3619" s="17">
        <f t="shared" si="874"/>
        <v>5</v>
      </c>
      <c r="G3619" s="7">
        <v>5</v>
      </c>
      <c r="H3619" s="8">
        <v>0</v>
      </c>
      <c r="I3619" s="17">
        <f t="shared" si="875"/>
        <v>5</v>
      </c>
      <c r="J3619" s="7">
        <f t="shared" si="876"/>
        <v>10</v>
      </c>
      <c r="K3619" s="8">
        <f t="shared" si="877"/>
        <v>0</v>
      </c>
      <c r="L3619" s="9">
        <f t="shared" si="878"/>
        <v>10</v>
      </c>
    </row>
    <row r="3620" spans="1:12" x14ac:dyDescent="0.2">
      <c r="A3620" s="39"/>
      <c r="B3620" s="34"/>
      <c r="C3620" s="39" t="s">
        <v>138</v>
      </c>
      <c r="D3620" s="7">
        <v>2</v>
      </c>
      <c r="E3620" s="8">
        <v>3</v>
      </c>
      <c r="F3620" s="17">
        <f t="shared" si="874"/>
        <v>5</v>
      </c>
      <c r="G3620" s="7">
        <v>0</v>
      </c>
      <c r="H3620" s="8">
        <v>0</v>
      </c>
      <c r="I3620" s="17">
        <f t="shared" si="875"/>
        <v>0</v>
      </c>
      <c r="J3620" s="7">
        <f t="shared" si="876"/>
        <v>2</v>
      </c>
      <c r="K3620" s="8">
        <f t="shared" si="877"/>
        <v>3</v>
      </c>
      <c r="L3620" s="9">
        <f t="shared" si="878"/>
        <v>5</v>
      </c>
    </row>
    <row r="3621" spans="1:12" x14ac:dyDescent="0.2">
      <c r="A3621" s="39"/>
      <c r="B3621" s="34"/>
      <c r="C3621" s="39" t="s">
        <v>139</v>
      </c>
      <c r="D3621" s="7">
        <v>2</v>
      </c>
      <c r="E3621" s="8">
        <v>0</v>
      </c>
      <c r="F3621" s="17">
        <f t="shared" si="874"/>
        <v>2</v>
      </c>
      <c r="G3621" s="7">
        <v>4</v>
      </c>
      <c r="H3621" s="8">
        <v>6</v>
      </c>
      <c r="I3621" s="17">
        <f t="shared" si="875"/>
        <v>10</v>
      </c>
      <c r="J3621" s="7">
        <f t="shared" si="876"/>
        <v>6</v>
      </c>
      <c r="K3621" s="8">
        <f t="shared" si="877"/>
        <v>6</v>
      </c>
      <c r="L3621" s="9">
        <f t="shared" si="878"/>
        <v>12</v>
      </c>
    </row>
    <row r="3622" spans="1:12" x14ac:dyDescent="0.2">
      <c r="A3622" s="39"/>
      <c r="B3622" s="34"/>
      <c r="C3622" s="39" t="s">
        <v>141</v>
      </c>
      <c r="D3622" s="7">
        <v>0</v>
      </c>
      <c r="E3622" s="8">
        <v>0</v>
      </c>
      <c r="F3622" s="17">
        <f t="shared" si="874"/>
        <v>0</v>
      </c>
      <c r="G3622" s="7">
        <v>2</v>
      </c>
      <c r="H3622" s="8">
        <v>0</v>
      </c>
      <c r="I3622" s="17">
        <f t="shared" si="875"/>
        <v>2</v>
      </c>
      <c r="J3622" s="7">
        <f t="shared" si="876"/>
        <v>2</v>
      </c>
      <c r="K3622" s="8">
        <f t="shared" si="877"/>
        <v>0</v>
      </c>
      <c r="L3622" s="9">
        <f t="shared" si="878"/>
        <v>2</v>
      </c>
    </row>
    <row r="3623" spans="1:12" x14ac:dyDescent="0.2">
      <c r="A3623" s="39"/>
      <c r="B3623" s="34"/>
      <c r="C3623" s="39" t="s">
        <v>142</v>
      </c>
      <c r="D3623" s="7">
        <v>1</v>
      </c>
      <c r="E3623" s="8">
        <v>0</v>
      </c>
      <c r="F3623" s="17">
        <f t="shared" si="874"/>
        <v>1</v>
      </c>
      <c r="G3623" s="7">
        <v>1</v>
      </c>
      <c r="H3623" s="8">
        <v>0</v>
      </c>
      <c r="I3623" s="17">
        <f t="shared" si="875"/>
        <v>1</v>
      </c>
      <c r="J3623" s="7">
        <f t="shared" si="876"/>
        <v>2</v>
      </c>
      <c r="K3623" s="8">
        <f t="shared" si="877"/>
        <v>0</v>
      </c>
      <c r="L3623" s="9">
        <f t="shared" si="878"/>
        <v>2</v>
      </c>
    </row>
    <row r="3624" spans="1:12" x14ac:dyDescent="0.2">
      <c r="A3624" s="39"/>
      <c r="B3624" s="34"/>
      <c r="C3624" s="39" t="s">
        <v>143</v>
      </c>
      <c r="D3624" s="7">
        <v>2</v>
      </c>
      <c r="E3624" s="8">
        <v>3</v>
      </c>
      <c r="F3624" s="17">
        <f t="shared" si="874"/>
        <v>5</v>
      </c>
      <c r="G3624" s="7">
        <v>0</v>
      </c>
      <c r="H3624" s="8">
        <v>1</v>
      </c>
      <c r="I3624" s="17">
        <f t="shared" si="875"/>
        <v>1</v>
      </c>
      <c r="J3624" s="7">
        <f t="shared" si="876"/>
        <v>2</v>
      </c>
      <c r="K3624" s="8">
        <f t="shared" si="877"/>
        <v>4</v>
      </c>
      <c r="L3624" s="9">
        <f t="shared" si="878"/>
        <v>6</v>
      </c>
    </row>
    <row r="3625" spans="1:12" x14ac:dyDescent="0.2">
      <c r="A3625" s="39"/>
      <c r="B3625" s="34"/>
      <c r="C3625" s="39" t="s">
        <v>144</v>
      </c>
      <c r="D3625" s="7">
        <v>1</v>
      </c>
      <c r="E3625" s="8">
        <v>1</v>
      </c>
      <c r="F3625" s="17">
        <f t="shared" si="874"/>
        <v>2</v>
      </c>
      <c r="G3625" s="7">
        <v>0</v>
      </c>
      <c r="H3625" s="8">
        <v>0</v>
      </c>
      <c r="I3625" s="17">
        <f t="shared" si="875"/>
        <v>0</v>
      </c>
      <c r="J3625" s="7">
        <f t="shared" si="876"/>
        <v>1</v>
      </c>
      <c r="K3625" s="8">
        <f t="shared" si="877"/>
        <v>1</v>
      </c>
      <c r="L3625" s="9">
        <f t="shared" si="878"/>
        <v>2</v>
      </c>
    </row>
    <row r="3626" spans="1:12" x14ac:dyDescent="0.2">
      <c r="A3626" s="39"/>
      <c r="B3626" s="34"/>
      <c r="C3626" s="39" t="s">
        <v>145</v>
      </c>
      <c r="D3626" s="7">
        <v>2</v>
      </c>
      <c r="E3626" s="8">
        <v>1</v>
      </c>
      <c r="F3626" s="17">
        <f t="shared" si="874"/>
        <v>3</v>
      </c>
      <c r="G3626" s="7">
        <v>0</v>
      </c>
      <c r="H3626" s="8">
        <v>0</v>
      </c>
      <c r="I3626" s="17">
        <f t="shared" si="875"/>
        <v>0</v>
      </c>
      <c r="J3626" s="7">
        <f t="shared" si="876"/>
        <v>2</v>
      </c>
      <c r="K3626" s="8">
        <f t="shared" si="877"/>
        <v>1</v>
      </c>
      <c r="L3626" s="9">
        <f t="shared" si="878"/>
        <v>3</v>
      </c>
    </row>
    <row r="3627" spans="1:12" x14ac:dyDescent="0.2">
      <c r="A3627" s="39"/>
      <c r="B3627" s="34"/>
      <c r="C3627" s="39" t="s">
        <v>146</v>
      </c>
      <c r="D3627" s="7">
        <v>0</v>
      </c>
      <c r="E3627" s="8">
        <v>1</v>
      </c>
      <c r="F3627" s="17">
        <f t="shared" si="874"/>
        <v>1</v>
      </c>
      <c r="G3627" s="7">
        <v>0</v>
      </c>
      <c r="H3627" s="8">
        <v>0</v>
      </c>
      <c r="I3627" s="17">
        <f t="shared" si="875"/>
        <v>0</v>
      </c>
      <c r="J3627" s="7">
        <f t="shared" si="876"/>
        <v>0</v>
      </c>
      <c r="K3627" s="8">
        <f t="shared" si="877"/>
        <v>1</v>
      </c>
      <c r="L3627" s="9">
        <f t="shared" si="878"/>
        <v>1</v>
      </c>
    </row>
    <row r="3628" spans="1:12" x14ac:dyDescent="0.2">
      <c r="A3628" s="39"/>
      <c r="B3628" s="34"/>
      <c r="C3628" s="39" t="s">
        <v>147</v>
      </c>
      <c r="D3628" s="7">
        <v>4</v>
      </c>
      <c r="E3628" s="8">
        <v>5</v>
      </c>
      <c r="F3628" s="17">
        <f t="shared" si="874"/>
        <v>9</v>
      </c>
      <c r="G3628" s="7">
        <v>0</v>
      </c>
      <c r="H3628" s="8">
        <v>0</v>
      </c>
      <c r="I3628" s="17">
        <f t="shared" si="875"/>
        <v>0</v>
      </c>
      <c r="J3628" s="7">
        <f t="shared" si="876"/>
        <v>4</v>
      </c>
      <c r="K3628" s="8">
        <f t="shared" si="877"/>
        <v>5</v>
      </c>
      <c r="L3628" s="9">
        <f t="shared" si="878"/>
        <v>9</v>
      </c>
    </row>
    <row r="3629" spans="1:12" x14ac:dyDescent="0.2">
      <c r="A3629" s="39"/>
      <c r="B3629" s="34"/>
      <c r="C3629" s="39" t="s">
        <v>148</v>
      </c>
      <c r="D3629" s="7">
        <v>2</v>
      </c>
      <c r="E3629" s="8">
        <v>0</v>
      </c>
      <c r="F3629" s="17">
        <f t="shared" si="874"/>
        <v>2</v>
      </c>
      <c r="G3629" s="7">
        <v>0</v>
      </c>
      <c r="H3629" s="8">
        <v>0</v>
      </c>
      <c r="I3629" s="17">
        <f t="shared" si="875"/>
        <v>0</v>
      </c>
      <c r="J3629" s="7">
        <f t="shared" si="876"/>
        <v>2</v>
      </c>
      <c r="K3629" s="8">
        <f t="shared" si="877"/>
        <v>0</v>
      </c>
      <c r="L3629" s="9">
        <f t="shared" si="878"/>
        <v>2</v>
      </c>
    </row>
    <row r="3630" spans="1:12" x14ac:dyDescent="0.2">
      <c r="A3630" s="39"/>
      <c r="B3630" s="34"/>
      <c r="C3630" s="39" t="s">
        <v>150</v>
      </c>
      <c r="D3630" s="7">
        <v>3</v>
      </c>
      <c r="E3630" s="8">
        <v>2</v>
      </c>
      <c r="F3630" s="17">
        <f t="shared" si="874"/>
        <v>5</v>
      </c>
      <c r="G3630" s="7">
        <v>0</v>
      </c>
      <c r="H3630" s="8">
        <v>0</v>
      </c>
      <c r="I3630" s="17">
        <f t="shared" si="875"/>
        <v>0</v>
      </c>
      <c r="J3630" s="7">
        <f t="shared" si="876"/>
        <v>3</v>
      </c>
      <c r="K3630" s="8">
        <f t="shared" si="877"/>
        <v>2</v>
      </c>
      <c r="L3630" s="9">
        <f t="shared" si="878"/>
        <v>5</v>
      </c>
    </row>
    <row r="3631" spans="1:12" x14ac:dyDescent="0.2">
      <c r="A3631" s="39"/>
      <c r="B3631" s="34"/>
      <c r="C3631" s="39" t="s">
        <v>933</v>
      </c>
      <c r="D3631" s="7">
        <v>1</v>
      </c>
      <c r="E3631" s="8">
        <v>1</v>
      </c>
      <c r="F3631" s="17">
        <f t="shared" si="874"/>
        <v>2</v>
      </c>
      <c r="G3631" s="7">
        <v>0</v>
      </c>
      <c r="H3631" s="8">
        <v>0</v>
      </c>
      <c r="I3631" s="17">
        <f t="shared" si="875"/>
        <v>0</v>
      </c>
      <c r="J3631" s="7">
        <f t="shared" si="876"/>
        <v>1</v>
      </c>
      <c r="K3631" s="8">
        <f t="shared" si="877"/>
        <v>1</v>
      </c>
      <c r="L3631" s="9">
        <f t="shared" si="878"/>
        <v>2</v>
      </c>
    </row>
    <row r="3632" spans="1:12" x14ac:dyDescent="0.2">
      <c r="A3632" s="39"/>
      <c r="B3632" s="34"/>
      <c r="C3632" s="39" t="s">
        <v>934</v>
      </c>
      <c r="D3632" s="7">
        <v>0</v>
      </c>
      <c r="E3632" s="8">
        <v>0</v>
      </c>
      <c r="F3632" s="17">
        <f t="shared" si="874"/>
        <v>0</v>
      </c>
      <c r="G3632" s="7">
        <v>1</v>
      </c>
      <c r="H3632" s="8">
        <v>1</v>
      </c>
      <c r="I3632" s="17">
        <f t="shared" si="875"/>
        <v>2</v>
      </c>
      <c r="J3632" s="7">
        <f t="shared" si="876"/>
        <v>1</v>
      </c>
      <c r="K3632" s="8">
        <f t="shared" si="877"/>
        <v>1</v>
      </c>
      <c r="L3632" s="9">
        <f t="shared" si="878"/>
        <v>2</v>
      </c>
    </row>
    <row r="3633" spans="1:12" x14ac:dyDescent="0.2">
      <c r="A3633" s="39"/>
      <c r="B3633" s="34"/>
      <c r="C3633" s="39" t="s">
        <v>935</v>
      </c>
      <c r="D3633" s="7">
        <v>0</v>
      </c>
      <c r="E3633" s="8">
        <v>0</v>
      </c>
      <c r="F3633" s="17">
        <f t="shared" si="874"/>
        <v>0</v>
      </c>
      <c r="G3633" s="7">
        <v>3</v>
      </c>
      <c r="H3633" s="8">
        <v>0</v>
      </c>
      <c r="I3633" s="17">
        <f t="shared" si="875"/>
        <v>3</v>
      </c>
      <c r="J3633" s="7">
        <f t="shared" si="876"/>
        <v>3</v>
      </c>
      <c r="K3633" s="8">
        <f t="shared" si="877"/>
        <v>0</v>
      </c>
      <c r="L3633" s="9">
        <f t="shared" si="878"/>
        <v>3</v>
      </c>
    </row>
    <row r="3634" spans="1:12" x14ac:dyDescent="0.2">
      <c r="A3634" s="39"/>
      <c r="B3634" s="34"/>
      <c r="C3634" s="39" t="s">
        <v>936</v>
      </c>
      <c r="D3634" s="7">
        <v>0</v>
      </c>
      <c r="E3634" s="8">
        <v>0</v>
      </c>
      <c r="F3634" s="17">
        <f t="shared" si="874"/>
        <v>0</v>
      </c>
      <c r="G3634" s="7">
        <v>1</v>
      </c>
      <c r="H3634" s="8">
        <v>0</v>
      </c>
      <c r="I3634" s="17">
        <f t="shared" si="875"/>
        <v>1</v>
      </c>
      <c r="J3634" s="7">
        <f t="shared" si="876"/>
        <v>1</v>
      </c>
      <c r="K3634" s="8">
        <f t="shared" si="877"/>
        <v>0</v>
      </c>
      <c r="L3634" s="9">
        <f t="shared" si="878"/>
        <v>1</v>
      </c>
    </row>
    <row r="3635" spans="1:12" x14ac:dyDescent="0.2">
      <c r="A3635" s="39"/>
      <c r="B3635" s="34"/>
      <c r="C3635" s="66" t="s">
        <v>2</v>
      </c>
      <c r="D3635" s="21">
        <f t="shared" ref="D3635:L3635" si="879">SUM(D3591:D3634)</f>
        <v>74</v>
      </c>
      <c r="E3635" s="22">
        <f t="shared" si="879"/>
        <v>46</v>
      </c>
      <c r="F3635" s="67">
        <f t="shared" si="879"/>
        <v>120</v>
      </c>
      <c r="G3635" s="21">
        <f t="shared" si="879"/>
        <v>91</v>
      </c>
      <c r="H3635" s="22">
        <f t="shared" si="879"/>
        <v>41</v>
      </c>
      <c r="I3635" s="67">
        <f t="shared" si="879"/>
        <v>132</v>
      </c>
      <c r="J3635" s="21">
        <f t="shared" si="879"/>
        <v>165</v>
      </c>
      <c r="K3635" s="22">
        <f t="shared" si="879"/>
        <v>87</v>
      </c>
      <c r="L3635" s="23">
        <f t="shared" si="879"/>
        <v>252</v>
      </c>
    </row>
    <row r="3636" spans="1:12" x14ac:dyDescent="0.2">
      <c r="A3636" s="65" t="s">
        <v>288</v>
      </c>
      <c r="B3636" s="42"/>
      <c r="C3636" s="41"/>
      <c r="D3636" s="44"/>
      <c r="E3636" s="45"/>
      <c r="F3636" s="47"/>
      <c r="G3636" s="44"/>
      <c r="H3636" s="45"/>
      <c r="I3636" s="47"/>
      <c r="J3636" s="44"/>
      <c r="K3636" s="45"/>
      <c r="L3636" s="46"/>
    </row>
    <row r="3637" spans="1:12" x14ac:dyDescent="0.2">
      <c r="A3637" s="39"/>
      <c r="B3637" s="34"/>
      <c r="C3637" s="39" t="s">
        <v>138</v>
      </c>
      <c r="D3637" s="7">
        <v>1</v>
      </c>
      <c r="E3637" s="8">
        <v>0</v>
      </c>
      <c r="F3637" s="17">
        <f>D3637+E3637</f>
        <v>1</v>
      </c>
      <c r="G3637" s="7">
        <v>0</v>
      </c>
      <c r="H3637" s="8">
        <v>0</v>
      </c>
      <c r="I3637" s="17">
        <f>G3637+H3637</f>
        <v>0</v>
      </c>
      <c r="J3637" s="7">
        <f>D3637+G3637</f>
        <v>1</v>
      </c>
      <c r="K3637" s="8">
        <f>E3637+H3637</f>
        <v>0</v>
      </c>
      <c r="L3637" s="9">
        <f>J3637+K3637</f>
        <v>1</v>
      </c>
    </row>
    <row r="3638" spans="1:12" x14ac:dyDescent="0.2">
      <c r="A3638" s="39"/>
      <c r="B3638" s="34"/>
      <c r="C3638" s="66" t="s">
        <v>2</v>
      </c>
      <c r="D3638" s="21">
        <f t="shared" ref="D3638:L3638" si="880">SUM(D3636:D3637)</f>
        <v>1</v>
      </c>
      <c r="E3638" s="22">
        <f t="shared" si="880"/>
        <v>0</v>
      </c>
      <c r="F3638" s="67">
        <f t="shared" si="880"/>
        <v>1</v>
      </c>
      <c r="G3638" s="21">
        <f t="shared" si="880"/>
        <v>0</v>
      </c>
      <c r="H3638" s="22">
        <f t="shared" si="880"/>
        <v>0</v>
      </c>
      <c r="I3638" s="67">
        <f t="shared" si="880"/>
        <v>0</v>
      </c>
      <c r="J3638" s="21">
        <f t="shared" si="880"/>
        <v>1</v>
      </c>
      <c r="K3638" s="22">
        <f t="shared" si="880"/>
        <v>0</v>
      </c>
      <c r="L3638" s="23">
        <f t="shared" si="880"/>
        <v>1</v>
      </c>
    </row>
    <row r="3639" spans="1:12" x14ac:dyDescent="0.2">
      <c r="A3639" s="65" t="s">
        <v>289</v>
      </c>
      <c r="B3639" s="42"/>
      <c r="C3639" s="41"/>
      <c r="D3639" s="44"/>
      <c r="E3639" s="45"/>
      <c r="F3639" s="47"/>
      <c r="G3639" s="44"/>
      <c r="H3639" s="45"/>
      <c r="I3639" s="47"/>
      <c r="J3639" s="44"/>
      <c r="K3639" s="45"/>
      <c r="L3639" s="46"/>
    </row>
    <row r="3640" spans="1:12" x14ac:dyDescent="0.2">
      <c r="A3640" s="39"/>
      <c r="B3640" s="34"/>
      <c r="C3640" s="39" t="s">
        <v>124</v>
      </c>
      <c r="D3640" s="7">
        <v>37</v>
      </c>
      <c r="E3640" s="8">
        <v>21</v>
      </c>
      <c r="F3640" s="17">
        <f>D3640+E3640</f>
        <v>58</v>
      </c>
      <c r="G3640" s="7">
        <v>86</v>
      </c>
      <c r="H3640" s="8">
        <v>44</v>
      </c>
      <c r="I3640" s="17">
        <f>G3640+H3640</f>
        <v>130</v>
      </c>
      <c r="J3640" s="7">
        <f t="shared" ref="J3640:K3644" si="881">D3640+G3640</f>
        <v>123</v>
      </c>
      <c r="K3640" s="8">
        <f t="shared" si="881"/>
        <v>65</v>
      </c>
      <c r="L3640" s="9">
        <f>J3640+K3640</f>
        <v>188</v>
      </c>
    </row>
    <row r="3641" spans="1:12" x14ac:dyDescent="0.2">
      <c r="A3641" s="39"/>
      <c r="B3641" s="34"/>
      <c r="C3641" s="39" t="s">
        <v>3</v>
      </c>
      <c r="D3641" s="7">
        <v>0</v>
      </c>
      <c r="E3641" s="8">
        <v>0</v>
      </c>
      <c r="F3641" s="17">
        <f>D3641+E3641</f>
        <v>0</v>
      </c>
      <c r="G3641" s="7">
        <v>24</v>
      </c>
      <c r="H3641" s="8">
        <v>31</v>
      </c>
      <c r="I3641" s="17">
        <f>G3641+H3641</f>
        <v>55</v>
      </c>
      <c r="J3641" s="7">
        <f t="shared" si="881"/>
        <v>24</v>
      </c>
      <c r="K3641" s="8">
        <f t="shared" si="881"/>
        <v>31</v>
      </c>
      <c r="L3641" s="9">
        <f>J3641+K3641</f>
        <v>55</v>
      </c>
    </row>
    <row r="3642" spans="1:12" x14ac:dyDescent="0.2">
      <c r="A3642" s="39"/>
      <c r="B3642" s="34"/>
      <c r="C3642" s="39" t="s">
        <v>125</v>
      </c>
      <c r="D3642" s="7">
        <v>0</v>
      </c>
      <c r="E3642" s="8">
        <v>0</v>
      </c>
      <c r="F3642" s="17">
        <f>D3642+E3642</f>
        <v>0</v>
      </c>
      <c r="G3642" s="7">
        <v>11</v>
      </c>
      <c r="H3642" s="8">
        <v>13</v>
      </c>
      <c r="I3642" s="17">
        <f>G3642+H3642</f>
        <v>24</v>
      </c>
      <c r="J3642" s="7">
        <f t="shared" si="881"/>
        <v>11</v>
      </c>
      <c r="K3642" s="8">
        <f t="shared" si="881"/>
        <v>13</v>
      </c>
      <c r="L3642" s="9">
        <f>J3642+K3642</f>
        <v>24</v>
      </c>
    </row>
    <row r="3643" spans="1:12" x14ac:dyDescent="0.2">
      <c r="A3643" s="39"/>
      <c r="B3643" s="34"/>
      <c r="C3643" s="39" t="s">
        <v>127</v>
      </c>
      <c r="D3643" s="7">
        <v>0</v>
      </c>
      <c r="E3643" s="8">
        <v>0</v>
      </c>
      <c r="F3643" s="17">
        <f>D3643+E3643</f>
        <v>0</v>
      </c>
      <c r="G3643" s="7">
        <v>34</v>
      </c>
      <c r="H3643" s="8">
        <v>37</v>
      </c>
      <c r="I3643" s="17">
        <f>G3643+H3643</f>
        <v>71</v>
      </c>
      <c r="J3643" s="7">
        <f t="shared" si="881"/>
        <v>34</v>
      </c>
      <c r="K3643" s="8">
        <f t="shared" si="881"/>
        <v>37</v>
      </c>
      <c r="L3643" s="9">
        <f>J3643+K3643</f>
        <v>71</v>
      </c>
    </row>
    <row r="3644" spans="1:12" ht="12" thickBot="1" x14ac:dyDescent="0.25">
      <c r="A3644" s="52"/>
      <c r="B3644" s="68"/>
      <c r="C3644" s="52" t="s">
        <v>128</v>
      </c>
      <c r="D3644" s="24">
        <v>0</v>
      </c>
      <c r="E3644" s="25">
        <v>0</v>
      </c>
      <c r="F3644" s="69">
        <f>D3644+E3644</f>
        <v>0</v>
      </c>
      <c r="G3644" s="24">
        <v>31</v>
      </c>
      <c r="H3644" s="25">
        <v>44</v>
      </c>
      <c r="I3644" s="69">
        <f>G3644+H3644</f>
        <v>75</v>
      </c>
      <c r="J3644" s="24">
        <f t="shared" si="881"/>
        <v>31</v>
      </c>
      <c r="K3644" s="25">
        <f t="shared" si="881"/>
        <v>44</v>
      </c>
      <c r="L3644" s="26">
        <f>J3644+K3644</f>
        <v>75</v>
      </c>
    </row>
    <row r="3650" spans="1:12" ht="12" x14ac:dyDescent="0.2">
      <c r="A3650" s="85" t="s">
        <v>109</v>
      </c>
      <c r="B3650" s="85"/>
      <c r="C3650" s="85"/>
      <c r="D3650" s="85"/>
      <c r="E3650" s="85"/>
      <c r="F3650" s="85"/>
      <c r="G3650" s="85"/>
      <c r="H3650" s="85"/>
      <c r="I3650" s="85"/>
      <c r="J3650" s="85"/>
      <c r="K3650" s="85"/>
      <c r="L3650" s="85"/>
    </row>
    <row r="3651" spans="1:12" x14ac:dyDescent="0.2">
      <c r="A3651" s="86" t="s">
        <v>116</v>
      </c>
      <c r="B3651" s="86"/>
      <c r="C3651" s="86"/>
      <c r="D3651" s="86"/>
      <c r="E3651" s="86"/>
      <c r="F3651" s="86"/>
      <c r="G3651" s="86"/>
      <c r="H3651" s="86"/>
      <c r="I3651" s="86"/>
      <c r="J3651" s="86"/>
      <c r="K3651" s="86"/>
      <c r="L3651" s="86"/>
    </row>
    <row r="3652" spans="1:12" x14ac:dyDescent="0.2">
      <c r="A3652" s="86" t="s">
        <v>1066</v>
      </c>
      <c r="B3652" s="86"/>
      <c r="C3652" s="86"/>
      <c r="D3652" s="86"/>
      <c r="E3652" s="86"/>
      <c r="F3652" s="86"/>
      <c r="G3652" s="86"/>
      <c r="H3652" s="86"/>
      <c r="I3652" s="86"/>
      <c r="J3652" s="86"/>
      <c r="K3652" s="86"/>
      <c r="L3652" s="86"/>
    </row>
    <row r="3653" spans="1:12" ht="12" thickBot="1" x14ac:dyDescent="0.25"/>
    <row r="3654" spans="1:12" x14ac:dyDescent="0.2">
      <c r="A3654" s="113" t="s">
        <v>41</v>
      </c>
      <c r="B3654" s="149"/>
      <c r="C3654" s="151" t="s">
        <v>43</v>
      </c>
      <c r="D3654" s="117" t="s">
        <v>355</v>
      </c>
      <c r="E3654" s="118"/>
      <c r="F3654" s="119"/>
      <c r="G3654" s="117" t="s">
        <v>42</v>
      </c>
      <c r="H3654" s="118"/>
      <c r="I3654" s="119"/>
      <c r="J3654" s="117" t="s">
        <v>2</v>
      </c>
      <c r="K3654" s="118"/>
      <c r="L3654" s="119"/>
    </row>
    <row r="3655" spans="1:12" ht="12" thickBot="1" x14ac:dyDescent="0.25">
      <c r="A3655" s="115"/>
      <c r="B3655" s="150"/>
      <c r="C3655" s="152"/>
      <c r="D3655" s="153"/>
      <c r="E3655" s="154"/>
      <c r="F3655" s="155"/>
      <c r="G3655" s="153"/>
      <c r="H3655" s="154"/>
      <c r="I3655" s="155"/>
      <c r="J3655" s="153"/>
      <c r="K3655" s="154"/>
      <c r="L3655" s="155"/>
    </row>
    <row r="3656" spans="1:12" x14ac:dyDescent="0.2">
      <c r="A3656" s="115"/>
      <c r="B3656" s="150"/>
      <c r="C3656" s="152"/>
      <c r="D3656" s="161" t="s">
        <v>44</v>
      </c>
      <c r="E3656" s="157" t="s">
        <v>45</v>
      </c>
      <c r="F3656" s="159" t="s">
        <v>2</v>
      </c>
      <c r="G3656" s="161" t="s">
        <v>44</v>
      </c>
      <c r="H3656" s="157" t="s">
        <v>45</v>
      </c>
      <c r="I3656" s="159" t="s">
        <v>2</v>
      </c>
      <c r="J3656" s="156" t="s">
        <v>44</v>
      </c>
      <c r="K3656" s="157" t="s">
        <v>45</v>
      </c>
      <c r="L3656" s="159" t="s">
        <v>2</v>
      </c>
    </row>
    <row r="3657" spans="1:12" ht="12" thickBot="1" x14ac:dyDescent="0.25">
      <c r="A3657" s="115"/>
      <c r="B3657" s="150"/>
      <c r="C3657" s="152"/>
      <c r="D3657" s="162"/>
      <c r="E3657" s="158"/>
      <c r="F3657" s="160"/>
      <c r="G3657" s="162"/>
      <c r="H3657" s="158"/>
      <c r="I3657" s="160"/>
      <c r="J3657" s="136"/>
      <c r="K3657" s="158"/>
      <c r="L3657" s="160"/>
    </row>
    <row r="3658" spans="1:12" x14ac:dyDescent="0.2">
      <c r="A3658" s="35"/>
      <c r="B3658" s="36"/>
      <c r="C3658" s="35" t="s">
        <v>931</v>
      </c>
      <c r="D3658" s="3">
        <v>0</v>
      </c>
      <c r="E3658" s="4">
        <v>0</v>
      </c>
      <c r="F3658" s="18">
        <f t="shared" ref="F3658:F3678" si="882">D3658+E3658</f>
        <v>0</v>
      </c>
      <c r="G3658" s="3">
        <v>4</v>
      </c>
      <c r="H3658" s="4">
        <v>4</v>
      </c>
      <c r="I3658" s="18">
        <f t="shared" ref="I3658:I3678" si="883">G3658+H3658</f>
        <v>8</v>
      </c>
      <c r="J3658" s="3">
        <f t="shared" ref="J3658:J3678" si="884">D3658+G3658</f>
        <v>4</v>
      </c>
      <c r="K3658" s="4">
        <f t="shared" ref="K3658:K3678" si="885">E3658+H3658</f>
        <v>4</v>
      </c>
      <c r="L3658" s="5">
        <f t="shared" ref="L3658:L3678" si="886">J3658+K3658</f>
        <v>8</v>
      </c>
    </row>
    <row r="3659" spans="1:12" x14ac:dyDescent="0.2">
      <c r="A3659" s="39"/>
      <c r="B3659" s="34"/>
      <c r="C3659" s="39" t="s">
        <v>133</v>
      </c>
      <c r="D3659" s="7">
        <v>2</v>
      </c>
      <c r="E3659" s="8">
        <v>1</v>
      </c>
      <c r="F3659" s="17">
        <f t="shared" si="882"/>
        <v>3</v>
      </c>
      <c r="G3659" s="7">
        <v>0</v>
      </c>
      <c r="H3659" s="8">
        <v>0</v>
      </c>
      <c r="I3659" s="17">
        <f t="shared" si="883"/>
        <v>0</v>
      </c>
      <c r="J3659" s="7">
        <f t="shared" si="884"/>
        <v>2</v>
      </c>
      <c r="K3659" s="8">
        <f t="shared" si="885"/>
        <v>1</v>
      </c>
      <c r="L3659" s="9">
        <f t="shared" si="886"/>
        <v>3</v>
      </c>
    </row>
    <row r="3660" spans="1:12" x14ac:dyDescent="0.2">
      <c r="A3660" s="39"/>
      <c r="B3660" s="34"/>
      <c r="C3660" s="39" t="s">
        <v>692</v>
      </c>
      <c r="D3660" s="7">
        <v>0</v>
      </c>
      <c r="E3660" s="8">
        <v>0</v>
      </c>
      <c r="F3660" s="17">
        <f t="shared" si="882"/>
        <v>0</v>
      </c>
      <c r="G3660" s="7">
        <v>0</v>
      </c>
      <c r="H3660" s="8">
        <v>1</v>
      </c>
      <c r="I3660" s="17">
        <f t="shared" si="883"/>
        <v>1</v>
      </c>
      <c r="J3660" s="7">
        <f t="shared" si="884"/>
        <v>0</v>
      </c>
      <c r="K3660" s="8">
        <f t="shared" si="885"/>
        <v>1</v>
      </c>
      <c r="L3660" s="9">
        <f t="shared" si="886"/>
        <v>1</v>
      </c>
    </row>
    <row r="3661" spans="1:12" x14ac:dyDescent="0.2">
      <c r="A3661" s="39"/>
      <c r="B3661" s="34"/>
      <c r="C3661" s="39" t="s">
        <v>134</v>
      </c>
      <c r="D3661" s="7">
        <v>0</v>
      </c>
      <c r="E3661" s="8">
        <v>0</v>
      </c>
      <c r="F3661" s="17">
        <f t="shared" si="882"/>
        <v>0</v>
      </c>
      <c r="G3661" s="7">
        <v>2</v>
      </c>
      <c r="H3661" s="8">
        <v>0</v>
      </c>
      <c r="I3661" s="17">
        <f t="shared" si="883"/>
        <v>2</v>
      </c>
      <c r="J3661" s="7">
        <f t="shared" si="884"/>
        <v>2</v>
      </c>
      <c r="K3661" s="8">
        <f t="shared" si="885"/>
        <v>0</v>
      </c>
      <c r="L3661" s="9">
        <f t="shared" si="886"/>
        <v>2</v>
      </c>
    </row>
    <row r="3662" spans="1:12" x14ac:dyDescent="0.2">
      <c r="A3662" s="39"/>
      <c r="B3662" s="34"/>
      <c r="C3662" s="39" t="s">
        <v>135</v>
      </c>
      <c r="D3662" s="7">
        <v>2</v>
      </c>
      <c r="E3662" s="8">
        <v>10</v>
      </c>
      <c r="F3662" s="17">
        <f t="shared" si="882"/>
        <v>12</v>
      </c>
      <c r="G3662" s="7">
        <v>2</v>
      </c>
      <c r="H3662" s="8">
        <v>4</v>
      </c>
      <c r="I3662" s="17">
        <f t="shared" si="883"/>
        <v>6</v>
      </c>
      <c r="J3662" s="7">
        <f t="shared" si="884"/>
        <v>4</v>
      </c>
      <c r="K3662" s="8">
        <f t="shared" si="885"/>
        <v>14</v>
      </c>
      <c r="L3662" s="9">
        <f t="shared" si="886"/>
        <v>18</v>
      </c>
    </row>
    <row r="3663" spans="1:12" x14ac:dyDescent="0.2">
      <c r="A3663" s="39"/>
      <c r="B3663" s="34"/>
      <c r="C3663" s="39" t="s">
        <v>136</v>
      </c>
      <c r="D3663" s="7">
        <v>6</v>
      </c>
      <c r="E3663" s="8">
        <v>10</v>
      </c>
      <c r="F3663" s="17">
        <f t="shared" si="882"/>
        <v>16</v>
      </c>
      <c r="G3663" s="7">
        <v>3</v>
      </c>
      <c r="H3663" s="8">
        <v>0</v>
      </c>
      <c r="I3663" s="17">
        <f t="shared" si="883"/>
        <v>3</v>
      </c>
      <c r="J3663" s="7">
        <f t="shared" si="884"/>
        <v>9</v>
      </c>
      <c r="K3663" s="8">
        <f t="shared" si="885"/>
        <v>10</v>
      </c>
      <c r="L3663" s="9">
        <f t="shared" si="886"/>
        <v>19</v>
      </c>
    </row>
    <row r="3664" spans="1:12" x14ac:dyDescent="0.2">
      <c r="A3664" s="39"/>
      <c r="B3664" s="34"/>
      <c r="C3664" s="39" t="s">
        <v>137</v>
      </c>
      <c r="D3664" s="7">
        <v>5</v>
      </c>
      <c r="E3664" s="8">
        <v>0</v>
      </c>
      <c r="F3664" s="17">
        <f t="shared" si="882"/>
        <v>5</v>
      </c>
      <c r="G3664" s="7">
        <v>9</v>
      </c>
      <c r="H3664" s="8">
        <v>21</v>
      </c>
      <c r="I3664" s="17">
        <f t="shared" si="883"/>
        <v>30</v>
      </c>
      <c r="J3664" s="7">
        <f t="shared" si="884"/>
        <v>14</v>
      </c>
      <c r="K3664" s="8">
        <f t="shared" si="885"/>
        <v>21</v>
      </c>
      <c r="L3664" s="9">
        <f t="shared" si="886"/>
        <v>35</v>
      </c>
    </row>
    <row r="3665" spans="1:12" x14ac:dyDescent="0.2">
      <c r="A3665" s="39"/>
      <c r="B3665" s="34"/>
      <c r="C3665" s="39" t="s">
        <v>138</v>
      </c>
      <c r="D3665" s="7">
        <v>8</v>
      </c>
      <c r="E3665" s="8">
        <v>10</v>
      </c>
      <c r="F3665" s="17">
        <f t="shared" si="882"/>
        <v>18</v>
      </c>
      <c r="G3665" s="7">
        <v>6</v>
      </c>
      <c r="H3665" s="8">
        <v>1</v>
      </c>
      <c r="I3665" s="17">
        <f t="shared" si="883"/>
        <v>7</v>
      </c>
      <c r="J3665" s="7">
        <f t="shared" si="884"/>
        <v>14</v>
      </c>
      <c r="K3665" s="8">
        <f t="shared" si="885"/>
        <v>11</v>
      </c>
      <c r="L3665" s="9">
        <f t="shared" si="886"/>
        <v>25</v>
      </c>
    </row>
    <row r="3666" spans="1:12" x14ac:dyDescent="0.2">
      <c r="A3666" s="39"/>
      <c r="B3666" s="34"/>
      <c r="C3666" s="39" t="s">
        <v>139</v>
      </c>
      <c r="D3666" s="7">
        <v>0</v>
      </c>
      <c r="E3666" s="8">
        <v>7</v>
      </c>
      <c r="F3666" s="17">
        <f t="shared" si="882"/>
        <v>7</v>
      </c>
      <c r="G3666" s="7">
        <v>16</v>
      </c>
      <c r="H3666" s="8">
        <v>14</v>
      </c>
      <c r="I3666" s="17">
        <f t="shared" si="883"/>
        <v>30</v>
      </c>
      <c r="J3666" s="7">
        <f t="shared" si="884"/>
        <v>16</v>
      </c>
      <c r="K3666" s="8">
        <f t="shared" si="885"/>
        <v>21</v>
      </c>
      <c r="L3666" s="9">
        <f t="shared" si="886"/>
        <v>37</v>
      </c>
    </row>
    <row r="3667" spans="1:12" x14ac:dyDescent="0.2">
      <c r="A3667" s="39"/>
      <c r="B3667" s="34"/>
      <c r="C3667" s="39" t="s">
        <v>141</v>
      </c>
      <c r="D3667" s="7">
        <v>0</v>
      </c>
      <c r="E3667" s="8">
        <v>0</v>
      </c>
      <c r="F3667" s="17">
        <f t="shared" si="882"/>
        <v>0</v>
      </c>
      <c r="G3667" s="7">
        <v>6</v>
      </c>
      <c r="H3667" s="8">
        <v>2</v>
      </c>
      <c r="I3667" s="17">
        <f t="shared" si="883"/>
        <v>8</v>
      </c>
      <c r="J3667" s="7">
        <f t="shared" si="884"/>
        <v>6</v>
      </c>
      <c r="K3667" s="8">
        <f t="shared" si="885"/>
        <v>2</v>
      </c>
      <c r="L3667" s="9">
        <f t="shared" si="886"/>
        <v>8</v>
      </c>
    </row>
    <row r="3668" spans="1:12" x14ac:dyDescent="0.2">
      <c r="A3668" s="39"/>
      <c r="B3668" s="34"/>
      <c r="C3668" s="39" t="s">
        <v>142</v>
      </c>
      <c r="D3668" s="7">
        <v>1</v>
      </c>
      <c r="E3668" s="8">
        <v>1</v>
      </c>
      <c r="F3668" s="17">
        <f t="shared" si="882"/>
        <v>2</v>
      </c>
      <c r="G3668" s="7">
        <v>1</v>
      </c>
      <c r="H3668" s="8">
        <v>0</v>
      </c>
      <c r="I3668" s="17">
        <f t="shared" si="883"/>
        <v>1</v>
      </c>
      <c r="J3668" s="7">
        <f t="shared" si="884"/>
        <v>2</v>
      </c>
      <c r="K3668" s="8">
        <f t="shared" si="885"/>
        <v>1</v>
      </c>
      <c r="L3668" s="9">
        <f t="shared" si="886"/>
        <v>3</v>
      </c>
    </row>
    <row r="3669" spans="1:12" x14ac:dyDescent="0.2">
      <c r="A3669" s="39"/>
      <c r="B3669" s="34"/>
      <c r="C3669" s="39" t="s">
        <v>144</v>
      </c>
      <c r="D3669" s="7">
        <v>3</v>
      </c>
      <c r="E3669" s="8">
        <v>2</v>
      </c>
      <c r="F3669" s="17">
        <f t="shared" si="882"/>
        <v>5</v>
      </c>
      <c r="G3669" s="7">
        <v>1</v>
      </c>
      <c r="H3669" s="8">
        <v>1</v>
      </c>
      <c r="I3669" s="17">
        <f t="shared" si="883"/>
        <v>2</v>
      </c>
      <c r="J3669" s="7">
        <f t="shared" si="884"/>
        <v>4</v>
      </c>
      <c r="K3669" s="8">
        <f t="shared" si="885"/>
        <v>3</v>
      </c>
      <c r="L3669" s="9">
        <f t="shared" si="886"/>
        <v>7</v>
      </c>
    </row>
    <row r="3670" spans="1:12" x14ac:dyDescent="0.2">
      <c r="A3670" s="39"/>
      <c r="B3670" s="34"/>
      <c r="C3670" s="39" t="s">
        <v>145</v>
      </c>
      <c r="D3670" s="7">
        <v>1</v>
      </c>
      <c r="E3670" s="8">
        <v>1</v>
      </c>
      <c r="F3670" s="17">
        <f t="shared" si="882"/>
        <v>2</v>
      </c>
      <c r="G3670" s="7">
        <v>0</v>
      </c>
      <c r="H3670" s="8">
        <v>0</v>
      </c>
      <c r="I3670" s="17">
        <f t="shared" si="883"/>
        <v>0</v>
      </c>
      <c r="J3670" s="7">
        <f t="shared" si="884"/>
        <v>1</v>
      </c>
      <c r="K3670" s="8">
        <f t="shared" si="885"/>
        <v>1</v>
      </c>
      <c r="L3670" s="9">
        <f t="shared" si="886"/>
        <v>2</v>
      </c>
    </row>
    <row r="3671" spans="1:12" x14ac:dyDescent="0.2">
      <c r="A3671" s="39"/>
      <c r="B3671" s="34"/>
      <c r="C3671" s="39" t="s">
        <v>146</v>
      </c>
      <c r="D3671" s="7">
        <v>0</v>
      </c>
      <c r="E3671" s="8">
        <v>1</v>
      </c>
      <c r="F3671" s="17">
        <f t="shared" si="882"/>
        <v>1</v>
      </c>
      <c r="G3671" s="7">
        <v>0</v>
      </c>
      <c r="H3671" s="8">
        <v>0</v>
      </c>
      <c r="I3671" s="17">
        <f t="shared" si="883"/>
        <v>0</v>
      </c>
      <c r="J3671" s="7">
        <f t="shared" si="884"/>
        <v>0</v>
      </c>
      <c r="K3671" s="8">
        <f t="shared" si="885"/>
        <v>1</v>
      </c>
      <c r="L3671" s="9">
        <f t="shared" si="886"/>
        <v>1</v>
      </c>
    </row>
    <row r="3672" spans="1:12" x14ac:dyDescent="0.2">
      <c r="A3672" s="39"/>
      <c r="B3672" s="34"/>
      <c r="C3672" s="39" t="s">
        <v>147</v>
      </c>
      <c r="D3672" s="7">
        <v>5</v>
      </c>
      <c r="E3672" s="8">
        <v>2</v>
      </c>
      <c r="F3672" s="17">
        <f t="shared" si="882"/>
        <v>7</v>
      </c>
      <c r="G3672" s="7">
        <v>0</v>
      </c>
      <c r="H3672" s="8">
        <v>0</v>
      </c>
      <c r="I3672" s="17">
        <f t="shared" si="883"/>
        <v>0</v>
      </c>
      <c r="J3672" s="7">
        <f t="shared" si="884"/>
        <v>5</v>
      </c>
      <c r="K3672" s="8">
        <f t="shared" si="885"/>
        <v>2</v>
      </c>
      <c r="L3672" s="9">
        <f t="shared" si="886"/>
        <v>7</v>
      </c>
    </row>
    <row r="3673" spans="1:12" x14ac:dyDescent="0.2">
      <c r="A3673" s="39"/>
      <c r="B3673" s="34"/>
      <c r="C3673" s="39" t="s">
        <v>148</v>
      </c>
      <c r="D3673" s="7">
        <v>2</v>
      </c>
      <c r="E3673" s="8">
        <v>1</v>
      </c>
      <c r="F3673" s="17">
        <f t="shared" si="882"/>
        <v>3</v>
      </c>
      <c r="G3673" s="7">
        <v>0</v>
      </c>
      <c r="H3673" s="8">
        <v>0</v>
      </c>
      <c r="I3673" s="17">
        <f t="shared" si="883"/>
        <v>0</v>
      </c>
      <c r="J3673" s="7">
        <f t="shared" si="884"/>
        <v>2</v>
      </c>
      <c r="K3673" s="8">
        <f t="shared" si="885"/>
        <v>1</v>
      </c>
      <c r="L3673" s="9">
        <f t="shared" si="886"/>
        <v>3</v>
      </c>
    </row>
    <row r="3674" spans="1:12" x14ac:dyDescent="0.2">
      <c r="A3674" s="39"/>
      <c r="B3674" s="34"/>
      <c r="C3674" s="39" t="s">
        <v>149</v>
      </c>
      <c r="D3674" s="7">
        <v>1</v>
      </c>
      <c r="E3674" s="8">
        <v>1</v>
      </c>
      <c r="F3674" s="17">
        <f t="shared" si="882"/>
        <v>2</v>
      </c>
      <c r="G3674" s="7">
        <v>0</v>
      </c>
      <c r="H3674" s="8">
        <v>0</v>
      </c>
      <c r="I3674" s="17">
        <f t="shared" si="883"/>
        <v>0</v>
      </c>
      <c r="J3674" s="7">
        <f t="shared" si="884"/>
        <v>1</v>
      </c>
      <c r="K3674" s="8">
        <f t="shared" si="885"/>
        <v>1</v>
      </c>
      <c r="L3674" s="9">
        <f t="shared" si="886"/>
        <v>2</v>
      </c>
    </row>
    <row r="3675" spans="1:12" x14ac:dyDescent="0.2">
      <c r="A3675" s="39"/>
      <c r="B3675" s="34"/>
      <c r="C3675" s="39" t="s">
        <v>150</v>
      </c>
      <c r="D3675" s="7">
        <v>5</v>
      </c>
      <c r="E3675" s="8">
        <v>0</v>
      </c>
      <c r="F3675" s="17">
        <f t="shared" si="882"/>
        <v>5</v>
      </c>
      <c r="G3675" s="7">
        <v>0</v>
      </c>
      <c r="H3675" s="8">
        <v>0</v>
      </c>
      <c r="I3675" s="17">
        <f t="shared" si="883"/>
        <v>0</v>
      </c>
      <c r="J3675" s="7">
        <f t="shared" si="884"/>
        <v>5</v>
      </c>
      <c r="K3675" s="8">
        <f t="shared" si="885"/>
        <v>0</v>
      </c>
      <c r="L3675" s="9">
        <f t="shared" si="886"/>
        <v>5</v>
      </c>
    </row>
    <row r="3676" spans="1:12" x14ac:dyDescent="0.2">
      <c r="A3676" s="39"/>
      <c r="B3676" s="34"/>
      <c r="C3676" s="39" t="s">
        <v>933</v>
      </c>
      <c r="D3676" s="7">
        <v>0</v>
      </c>
      <c r="E3676" s="8">
        <v>1</v>
      </c>
      <c r="F3676" s="17">
        <f t="shared" si="882"/>
        <v>1</v>
      </c>
      <c r="G3676" s="7">
        <v>0</v>
      </c>
      <c r="H3676" s="8">
        <v>0</v>
      </c>
      <c r="I3676" s="17">
        <f t="shared" si="883"/>
        <v>0</v>
      </c>
      <c r="J3676" s="7">
        <f t="shared" si="884"/>
        <v>0</v>
      </c>
      <c r="K3676" s="8">
        <f t="shared" si="885"/>
        <v>1</v>
      </c>
      <c r="L3676" s="9">
        <f t="shared" si="886"/>
        <v>1</v>
      </c>
    </row>
    <row r="3677" spans="1:12" x14ac:dyDescent="0.2">
      <c r="A3677" s="39"/>
      <c r="B3677" s="34"/>
      <c r="C3677" s="39" t="s">
        <v>934</v>
      </c>
      <c r="D3677" s="7">
        <v>0</v>
      </c>
      <c r="E3677" s="8">
        <v>0</v>
      </c>
      <c r="F3677" s="17">
        <f t="shared" si="882"/>
        <v>0</v>
      </c>
      <c r="G3677" s="7">
        <v>2</v>
      </c>
      <c r="H3677" s="8">
        <v>0</v>
      </c>
      <c r="I3677" s="17">
        <f t="shared" si="883"/>
        <v>2</v>
      </c>
      <c r="J3677" s="7">
        <f t="shared" si="884"/>
        <v>2</v>
      </c>
      <c r="K3677" s="8">
        <f t="shared" si="885"/>
        <v>0</v>
      </c>
      <c r="L3677" s="9">
        <f t="shared" si="886"/>
        <v>2</v>
      </c>
    </row>
    <row r="3678" spans="1:12" x14ac:dyDescent="0.2">
      <c r="A3678" s="39"/>
      <c r="B3678" s="34"/>
      <c r="C3678" s="39" t="s">
        <v>935</v>
      </c>
      <c r="D3678" s="7">
        <v>0</v>
      </c>
      <c r="E3678" s="8">
        <v>0</v>
      </c>
      <c r="F3678" s="17">
        <f t="shared" si="882"/>
        <v>0</v>
      </c>
      <c r="G3678" s="7">
        <v>1</v>
      </c>
      <c r="H3678" s="8">
        <v>0</v>
      </c>
      <c r="I3678" s="17">
        <f t="shared" si="883"/>
        <v>1</v>
      </c>
      <c r="J3678" s="7">
        <f t="shared" si="884"/>
        <v>1</v>
      </c>
      <c r="K3678" s="8">
        <f t="shared" si="885"/>
        <v>0</v>
      </c>
      <c r="L3678" s="9">
        <f t="shared" si="886"/>
        <v>1</v>
      </c>
    </row>
    <row r="3679" spans="1:12" x14ac:dyDescent="0.2">
      <c r="A3679" s="39"/>
      <c r="B3679" s="34"/>
      <c r="C3679" s="66" t="s">
        <v>2</v>
      </c>
      <c r="D3679" s="21">
        <f t="shared" ref="D3679:L3679" si="887">SUM(D3639:D3678)</f>
        <v>78</v>
      </c>
      <c r="E3679" s="22">
        <f t="shared" si="887"/>
        <v>69</v>
      </c>
      <c r="F3679" s="67">
        <f t="shared" si="887"/>
        <v>147</v>
      </c>
      <c r="G3679" s="21">
        <f t="shared" si="887"/>
        <v>239</v>
      </c>
      <c r="H3679" s="22">
        <f t="shared" si="887"/>
        <v>217</v>
      </c>
      <c r="I3679" s="67">
        <f t="shared" si="887"/>
        <v>456</v>
      </c>
      <c r="J3679" s="21">
        <f t="shared" si="887"/>
        <v>317</v>
      </c>
      <c r="K3679" s="22">
        <f t="shared" si="887"/>
        <v>286</v>
      </c>
      <c r="L3679" s="23">
        <f t="shared" si="887"/>
        <v>603</v>
      </c>
    </row>
    <row r="3680" spans="1:12" x14ac:dyDescent="0.2">
      <c r="A3680" s="65" t="s">
        <v>290</v>
      </c>
      <c r="B3680" s="42"/>
      <c r="C3680" s="41"/>
      <c r="D3680" s="44"/>
      <c r="E3680" s="45"/>
      <c r="F3680" s="47"/>
      <c r="G3680" s="44"/>
      <c r="H3680" s="45"/>
      <c r="I3680" s="47"/>
      <c r="J3680" s="44"/>
      <c r="K3680" s="45"/>
      <c r="L3680" s="46"/>
    </row>
    <row r="3681" spans="1:12" x14ac:dyDescent="0.2">
      <c r="A3681" s="39"/>
      <c r="B3681" s="34"/>
      <c r="C3681" s="39" t="s">
        <v>124</v>
      </c>
      <c r="D3681" s="7">
        <v>55</v>
      </c>
      <c r="E3681" s="8">
        <v>9</v>
      </c>
      <c r="F3681" s="17">
        <f t="shared" ref="F3681:F3692" si="888">D3681+E3681</f>
        <v>64</v>
      </c>
      <c r="G3681" s="7">
        <v>43</v>
      </c>
      <c r="H3681" s="8">
        <v>23</v>
      </c>
      <c r="I3681" s="17">
        <f t="shared" ref="I3681:I3692" si="889">G3681+H3681</f>
        <v>66</v>
      </c>
      <c r="J3681" s="7">
        <f t="shared" ref="J3681:J3692" si="890">D3681+G3681</f>
        <v>98</v>
      </c>
      <c r="K3681" s="8">
        <f t="shared" ref="K3681:K3692" si="891">E3681+H3681</f>
        <v>32</v>
      </c>
      <c r="L3681" s="9">
        <f t="shared" ref="L3681:L3692" si="892">J3681+K3681</f>
        <v>130</v>
      </c>
    </row>
    <row r="3682" spans="1:12" x14ac:dyDescent="0.2">
      <c r="A3682" s="39"/>
      <c r="B3682" s="34"/>
      <c r="C3682" s="39" t="s">
        <v>3</v>
      </c>
      <c r="D3682" s="7">
        <v>0</v>
      </c>
      <c r="E3682" s="8">
        <v>0</v>
      </c>
      <c r="F3682" s="17">
        <f t="shared" si="888"/>
        <v>0</v>
      </c>
      <c r="G3682" s="7">
        <v>18</v>
      </c>
      <c r="H3682" s="8">
        <v>2</v>
      </c>
      <c r="I3682" s="17">
        <f t="shared" si="889"/>
        <v>20</v>
      </c>
      <c r="J3682" s="7">
        <f t="shared" si="890"/>
        <v>18</v>
      </c>
      <c r="K3682" s="8">
        <f t="shared" si="891"/>
        <v>2</v>
      </c>
      <c r="L3682" s="9">
        <f t="shared" si="892"/>
        <v>20</v>
      </c>
    </row>
    <row r="3683" spans="1:12" x14ac:dyDescent="0.2">
      <c r="A3683" s="39"/>
      <c r="B3683" s="34"/>
      <c r="C3683" s="39" t="s">
        <v>125</v>
      </c>
      <c r="D3683" s="7">
        <v>0</v>
      </c>
      <c r="E3683" s="8">
        <v>0</v>
      </c>
      <c r="F3683" s="17">
        <f t="shared" si="888"/>
        <v>0</v>
      </c>
      <c r="G3683" s="7">
        <v>1</v>
      </c>
      <c r="H3683" s="8">
        <v>0</v>
      </c>
      <c r="I3683" s="17">
        <f t="shared" si="889"/>
        <v>1</v>
      </c>
      <c r="J3683" s="7">
        <f t="shared" si="890"/>
        <v>1</v>
      </c>
      <c r="K3683" s="8">
        <f t="shared" si="891"/>
        <v>0</v>
      </c>
      <c r="L3683" s="9">
        <f t="shared" si="892"/>
        <v>1</v>
      </c>
    </row>
    <row r="3684" spans="1:12" x14ac:dyDescent="0.2">
      <c r="A3684" s="39"/>
      <c r="B3684" s="34"/>
      <c r="C3684" s="39" t="s">
        <v>127</v>
      </c>
      <c r="D3684" s="7">
        <v>0</v>
      </c>
      <c r="E3684" s="8">
        <v>0</v>
      </c>
      <c r="F3684" s="17">
        <f t="shared" si="888"/>
        <v>0</v>
      </c>
      <c r="G3684" s="7">
        <v>8</v>
      </c>
      <c r="H3684" s="8">
        <v>7</v>
      </c>
      <c r="I3684" s="17">
        <f t="shared" si="889"/>
        <v>15</v>
      </c>
      <c r="J3684" s="7">
        <f t="shared" si="890"/>
        <v>8</v>
      </c>
      <c r="K3684" s="8">
        <f t="shared" si="891"/>
        <v>7</v>
      </c>
      <c r="L3684" s="9">
        <f t="shared" si="892"/>
        <v>15</v>
      </c>
    </row>
    <row r="3685" spans="1:12" x14ac:dyDescent="0.2">
      <c r="A3685" s="39"/>
      <c r="B3685" s="34"/>
      <c r="C3685" s="39" t="s">
        <v>128</v>
      </c>
      <c r="D3685" s="7">
        <v>0</v>
      </c>
      <c r="E3685" s="8">
        <v>0</v>
      </c>
      <c r="F3685" s="17">
        <f t="shared" si="888"/>
        <v>0</v>
      </c>
      <c r="G3685" s="7">
        <v>25</v>
      </c>
      <c r="H3685" s="8">
        <v>0</v>
      </c>
      <c r="I3685" s="17">
        <f t="shared" si="889"/>
        <v>25</v>
      </c>
      <c r="J3685" s="7">
        <f t="shared" si="890"/>
        <v>25</v>
      </c>
      <c r="K3685" s="8">
        <f t="shared" si="891"/>
        <v>0</v>
      </c>
      <c r="L3685" s="9">
        <f t="shared" si="892"/>
        <v>25</v>
      </c>
    </row>
    <row r="3686" spans="1:12" x14ac:dyDescent="0.2">
      <c r="A3686" s="39"/>
      <c r="B3686" s="34"/>
      <c r="C3686" s="39" t="s">
        <v>931</v>
      </c>
      <c r="D3686" s="7">
        <v>0</v>
      </c>
      <c r="E3686" s="8">
        <v>0</v>
      </c>
      <c r="F3686" s="17">
        <f t="shared" si="888"/>
        <v>0</v>
      </c>
      <c r="G3686" s="7">
        <v>2</v>
      </c>
      <c r="H3686" s="8">
        <v>1</v>
      </c>
      <c r="I3686" s="17">
        <f t="shared" si="889"/>
        <v>3</v>
      </c>
      <c r="J3686" s="7">
        <f t="shared" si="890"/>
        <v>2</v>
      </c>
      <c r="K3686" s="8">
        <f t="shared" si="891"/>
        <v>1</v>
      </c>
      <c r="L3686" s="9">
        <f t="shared" si="892"/>
        <v>3</v>
      </c>
    </row>
    <row r="3687" spans="1:12" x14ac:dyDescent="0.2">
      <c r="A3687" s="39"/>
      <c r="B3687" s="34"/>
      <c r="C3687" s="39" t="s">
        <v>130</v>
      </c>
      <c r="D3687" s="7">
        <v>1</v>
      </c>
      <c r="E3687" s="8">
        <v>0</v>
      </c>
      <c r="F3687" s="17">
        <f t="shared" si="888"/>
        <v>1</v>
      </c>
      <c r="G3687" s="7">
        <v>0</v>
      </c>
      <c r="H3687" s="8">
        <v>0</v>
      </c>
      <c r="I3687" s="17">
        <f t="shared" si="889"/>
        <v>0</v>
      </c>
      <c r="J3687" s="7">
        <f t="shared" si="890"/>
        <v>1</v>
      </c>
      <c r="K3687" s="8">
        <f t="shared" si="891"/>
        <v>0</v>
      </c>
      <c r="L3687" s="9">
        <f t="shared" si="892"/>
        <v>1</v>
      </c>
    </row>
    <row r="3688" spans="1:12" x14ac:dyDescent="0.2">
      <c r="A3688" s="39"/>
      <c r="B3688" s="34"/>
      <c r="C3688" s="39" t="s">
        <v>131</v>
      </c>
      <c r="D3688" s="7">
        <v>0</v>
      </c>
      <c r="E3688" s="8">
        <v>0</v>
      </c>
      <c r="F3688" s="17">
        <f t="shared" si="888"/>
        <v>0</v>
      </c>
      <c r="G3688" s="7">
        <v>1</v>
      </c>
      <c r="H3688" s="8">
        <v>0</v>
      </c>
      <c r="I3688" s="17">
        <f t="shared" si="889"/>
        <v>1</v>
      </c>
      <c r="J3688" s="7">
        <f t="shared" si="890"/>
        <v>1</v>
      </c>
      <c r="K3688" s="8">
        <f t="shared" si="891"/>
        <v>0</v>
      </c>
      <c r="L3688" s="9">
        <f t="shared" si="892"/>
        <v>1</v>
      </c>
    </row>
    <row r="3689" spans="1:12" x14ac:dyDescent="0.2">
      <c r="A3689" s="39"/>
      <c r="B3689" s="34"/>
      <c r="C3689" s="39" t="s">
        <v>692</v>
      </c>
      <c r="D3689" s="7">
        <v>0</v>
      </c>
      <c r="E3689" s="8">
        <v>0</v>
      </c>
      <c r="F3689" s="17">
        <f t="shared" si="888"/>
        <v>0</v>
      </c>
      <c r="G3689" s="7">
        <v>2</v>
      </c>
      <c r="H3689" s="8">
        <v>1</v>
      </c>
      <c r="I3689" s="17">
        <f t="shared" si="889"/>
        <v>3</v>
      </c>
      <c r="J3689" s="7">
        <f t="shared" si="890"/>
        <v>2</v>
      </c>
      <c r="K3689" s="8">
        <f t="shared" si="891"/>
        <v>1</v>
      </c>
      <c r="L3689" s="9">
        <f t="shared" si="892"/>
        <v>3</v>
      </c>
    </row>
    <row r="3690" spans="1:12" x14ac:dyDescent="0.2">
      <c r="A3690" s="39"/>
      <c r="B3690" s="34"/>
      <c r="C3690" s="39" t="s">
        <v>135</v>
      </c>
      <c r="D3690" s="7">
        <v>7</v>
      </c>
      <c r="E3690" s="8">
        <v>0</v>
      </c>
      <c r="F3690" s="17">
        <f t="shared" si="888"/>
        <v>7</v>
      </c>
      <c r="G3690" s="7">
        <v>3</v>
      </c>
      <c r="H3690" s="8">
        <v>0</v>
      </c>
      <c r="I3690" s="17">
        <f t="shared" si="889"/>
        <v>3</v>
      </c>
      <c r="J3690" s="7">
        <f t="shared" si="890"/>
        <v>10</v>
      </c>
      <c r="K3690" s="8">
        <f t="shared" si="891"/>
        <v>0</v>
      </c>
      <c r="L3690" s="9">
        <f t="shared" si="892"/>
        <v>10</v>
      </c>
    </row>
    <row r="3691" spans="1:12" x14ac:dyDescent="0.2">
      <c r="A3691" s="39"/>
      <c r="B3691" s="34"/>
      <c r="C3691" s="39" t="s">
        <v>136</v>
      </c>
      <c r="D3691" s="7">
        <v>5</v>
      </c>
      <c r="E3691" s="8">
        <v>0</v>
      </c>
      <c r="F3691" s="17">
        <f t="shared" si="888"/>
        <v>5</v>
      </c>
      <c r="G3691" s="7">
        <v>10</v>
      </c>
      <c r="H3691" s="8">
        <v>1</v>
      </c>
      <c r="I3691" s="17">
        <f t="shared" si="889"/>
        <v>11</v>
      </c>
      <c r="J3691" s="7">
        <f t="shared" si="890"/>
        <v>15</v>
      </c>
      <c r="K3691" s="8">
        <f t="shared" si="891"/>
        <v>1</v>
      </c>
      <c r="L3691" s="9">
        <f t="shared" si="892"/>
        <v>16</v>
      </c>
    </row>
    <row r="3692" spans="1:12" ht="12" thickBot="1" x14ac:dyDescent="0.25">
      <c r="A3692" s="52"/>
      <c r="B3692" s="68"/>
      <c r="C3692" s="52" t="s">
        <v>137</v>
      </c>
      <c r="D3692" s="24">
        <v>6</v>
      </c>
      <c r="E3692" s="25">
        <v>0</v>
      </c>
      <c r="F3692" s="69">
        <f t="shared" si="888"/>
        <v>6</v>
      </c>
      <c r="G3692" s="24">
        <v>6</v>
      </c>
      <c r="H3692" s="25">
        <v>0</v>
      </c>
      <c r="I3692" s="69">
        <f t="shared" si="889"/>
        <v>6</v>
      </c>
      <c r="J3692" s="24">
        <f t="shared" si="890"/>
        <v>12</v>
      </c>
      <c r="K3692" s="25">
        <f t="shared" si="891"/>
        <v>0</v>
      </c>
      <c r="L3692" s="26">
        <f t="shared" si="892"/>
        <v>12</v>
      </c>
    </row>
    <row r="3698" spans="1:12" ht="12" x14ac:dyDescent="0.2">
      <c r="A3698" s="85" t="s">
        <v>109</v>
      </c>
      <c r="B3698" s="85"/>
      <c r="C3698" s="85"/>
      <c r="D3698" s="85"/>
      <c r="E3698" s="85"/>
      <c r="F3698" s="85"/>
      <c r="G3698" s="85"/>
      <c r="H3698" s="85"/>
      <c r="I3698" s="85"/>
      <c r="J3698" s="85"/>
      <c r="K3698" s="85"/>
      <c r="L3698" s="85"/>
    </row>
    <row r="3699" spans="1:12" x14ac:dyDescent="0.2">
      <c r="A3699" s="86" t="s">
        <v>116</v>
      </c>
      <c r="B3699" s="86"/>
      <c r="C3699" s="86"/>
      <c r="D3699" s="86"/>
      <c r="E3699" s="86"/>
      <c r="F3699" s="86"/>
      <c r="G3699" s="86"/>
      <c r="H3699" s="86"/>
      <c r="I3699" s="86"/>
      <c r="J3699" s="86"/>
      <c r="K3699" s="86"/>
      <c r="L3699" s="86"/>
    </row>
    <row r="3700" spans="1:12" x14ac:dyDescent="0.2">
      <c r="A3700" s="86" t="s">
        <v>1066</v>
      </c>
      <c r="B3700" s="86"/>
      <c r="C3700" s="86"/>
      <c r="D3700" s="86"/>
      <c r="E3700" s="86"/>
      <c r="F3700" s="86"/>
      <c r="G3700" s="86"/>
      <c r="H3700" s="86"/>
      <c r="I3700" s="86"/>
      <c r="J3700" s="86"/>
      <c r="K3700" s="86"/>
      <c r="L3700" s="86"/>
    </row>
    <row r="3701" spans="1:12" ht="12" thickBot="1" x14ac:dyDescent="0.25"/>
    <row r="3702" spans="1:12" x14ac:dyDescent="0.2">
      <c r="A3702" s="113" t="s">
        <v>41</v>
      </c>
      <c r="B3702" s="149"/>
      <c r="C3702" s="151" t="s">
        <v>43</v>
      </c>
      <c r="D3702" s="117" t="s">
        <v>355</v>
      </c>
      <c r="E3702" s="118"/>
      <c r="F3702" s="119"/>
      <c r="G3702" s="117" t="s">
        <v>42</v>
      </c>
      <c r="H3702" s="118"/>
      <c r="I3702" s="119"/>
      <c r="J3702" s="117" t="s">
        <v>2</v>
      </c>
      <c r="K3702" s="118"/>
      <c r="L3702" s="119"/>
    </row>
    <row r="3703" spans="1:12" ht="12" thickBot="1" x14ac:dyDescent="0.25">
      <c r="A3703" s="115"/>
      <c r="B3703" s="150"/>
      <c r="C3703" s="152"/>
      <c r="D3703" s="153"/>
      <c r="E3703" s="154"/>
      <c r="F3703" s="155"/>
      <c r="G3703" s="153"/>
      <c r="H3703" s="154"/>
      <c r="I3703" s="155"/>
      <c r="J3703" s="153"/>
      <c r="K3703" s="154"/>
      <c r="L3703" s="155"/>
    </row>
    <row r="3704" spans="1:12" x14ac:dyDescent="0.2">
      <c r="A3704" s="115"/>
      <c r="B3704" s="150"/>
      <c r="C3704" s="152"/>
      <c r="D3704" s="161" t="s">
        <v>44</v>
      </c>
      <c r="E3704" s="157" t="s">
        <v>45</v>
      </c>
      <c r="F3704" s="159" t="s">
        <v>2</v>
      </c>
      <c r="G3704" s="161" t="s">
        <v>44</v>
      </c>
      <c r="H3704" s="157" t="s">
        <v>45</v>
      </c>
      <c r="I3704" s="159" t="s">
        <v>2</v>
      </c>
      <c r="J3704" s="156" t="s">
        <v>44</v>
      </c>
      <c r="K3704" s="157" t="s">
        <v>45</v>
      </c>
      <c r="L3704" s="159" t="s">
        <v>2</v>
      </c>
    </row>
    <row r="3705" spans="1:12" ht="12" thickBot="1" x14ac:dyDescent="0.25">
      <c r="A3705" s="115"/>
      <c r="B3705" s="150"/>
      <c r="C3705" s="152"/>
      <c r="D3705" s="162"/>
      <c r="E3705" s="158"/>
      <c r="F3705" s="160"/>
      <c r="G3705" s="162"/>
      <c r="H3705" s="158"/>
      <c r="I3705" s="160"/>
      <c r="J3705" s="136"/>
      <c r="K3705" s="158"/>
      <c r="L3705" s="160"/>
    </row>
    <row r="3706" spans="1:12" x14ac:dyDescent="0.2">
      <c r="A3706" s="35"/>
      <c r="B3706" s="36"/>
      <c r="C3706" s="35" t="s">
        <v>138</v>
      </c>
      <c r="D3706" s="3">
        <v>10</v>
      </c>
      <c r="E3706" s="4">
        <v>0</v>
      </c>
      <c r="F3706" s="18">
        <f t="shared" ref="F3706:F3716" si="893">D3706+E3706</f>
        <v>10</v>
      </c>
      <c r="G3706" s="3">
        <v>6</v>
      </c>
      <c r="H3706" s="4">
        <v>0</v>
      </c>
      <c r="I3706" s="18">
        <f t="shared" ref="I3706:I3716" si="894">G3706+H3706</f>
        <v>6</v>
      </c>
      <c r="J3706" s="3">
        <f t="shared" ref="J3706:J3716" si="895">D3706+G3706</f>
        <v>16</v>
      </c>
      <c r="K3706" s="4">
        <f t="shared" ref="K3706:K3716" si="896">E3706+H3706</f>
        <v>0</v>
      </c>
      <c r="L3706" s="5">
        <f t="shared" ref="L3706:L3716" si="897">J3706+K3706</f>
        <v>16</v>
      </c>
    </row>
    <row r="3707" spans="1:12" x14ac:dyDescent="0.2">
      <c r="A3707" s="39"/>
      <c r="B3707" s="34"/>
      <c r="C3707" s="39" t="s">
        <v>139</v>
      </c>
      <c r="D3707" s="7">
        <v>5</v>
      </c>
      <c r="E3707" s="8">
        <v>0</v>
      </c>
      <c r="F3707" s="17">
        <f t="shared" si="893"/>
        <v>5</v>
      </c>
      <c r="G3707" s="7">
        <v>13</v>
      </c>
      <c r="H3707" s="8">
        <v>1</v>
      </c>
      <c r="I3707" s="17">
        <f t="shared" si="894"/>
        <v>14</v>
      </c>
      <c r="J3707" s="7">
        <f t="shared" si="895"/>
        <v>18</v>
      </c>
      <c r="K3707" s="8">
        <f t="shared" si="896"/>
        <v>1</v>
      </c>
      <c r="L3707" s="9">
        <f t="shared" si="897"/>
        <v>19</v>
      </c>
    </row>
    <row r="3708" spans="1:12" x14ac:dyDescent="0.2">
      <c r="A3708" s="39"/>
      <c r="B3708" s="34"/>
      <c r="C3708" s="39" t="s">
        <v>143</v>
      </c>
      <c r="D3708" s="7">
        <v>1</v>
      </c>
      <c r="E3708" s="8">
        <v>0</v>
      </c>
      <c r="F3708" s="17">
        <f t="shared" si="893"/>
        <v>1</v>
      </c>
      <c r="G3708" s="7">
        <v>1</v>
      </c>
      <c r="H3708" s="8">
        <v>0</v>
      </c>
      <c r="I3708" s="17">
        <f t="shared" si="894"/>
        <v>1</v>
      </c>
      <c r="J3708" s="7">
        <f t="shared" si="895"/>
        <v>2</v>
      </c>
      <c r="K3708" s="8">
        <f t="shared" si="896"/>
        <v>0</v>
      </c>
      <c r="L3708" s="9">
        <f t="shared" si="897"/>
        <v>2</v>
      </c>
    </row>
    <row r="3709" spans="1:12" x14ac:dyDescent="0.2">
      <c r="A3709" s="39"/>
      <c r="B3709" s="34"/>
      <c r="C3709" s="39" t="s">
        <v>145</v>
      </c>
      <c r="D3709" s="7">
        <v>2</v>
      </c>
      <c r="E3709" s="8">
        <v>0</v>
      </c>
      <c r="F3709" s="17">
        <f t="shared" si="893"/>
        <v>2</v>
      </c>
      <c r="G3709" s="7">
        <v>0</v>
      </c>
      <c r="H3709" s="8">
        <v>0</v>
      </c>
      <c r="I3709" s="17">
        <f t="shared" si="894"/>
        <v>0</v>
      </c>
      <c r="J3709" s="7">
        <f t="shared" si="895"/>
        <v>2</v>
      </c>
      <c r="K3709" s="8">
        <f t="shared" si="896"/>
        <v>0</v>
      </c>
      <c r="L3709" s="9">
        <f t="shared" si="897"/>
        <v>2</v>
      </c>
    </row>
    <row r="3710" spans="1:12" x14ac:dyDescent="0.2">
      <c r="A3710" s="39"/>
      <c r="B3710" s="34"/>
      <c r="C3710" s="39" t="s">
        <v>146</v>
      </c>
      <c r="D3710" s="7">
        <v>2</v>
      </c>
      <c r="E3710" s="8">
        <v>0</v>
      </c>
      <c r="F3710" s="17">
        <f t="shared" si="893"/>
        <v>2</v>
      </c>
      <c r="G3710" s="7">
        <v>0</v>
      </c>
      <c r="H3710" s="8">
        <v>0</v>
      </c>
      <c r="I3710" s="17">
        <f t="shared" si="894"/>
        <v>0</v>
      </c>
      <c r="J3710" s="7">
        <f t="shared" si="895"/>
        <v>2</v>
      </c>
      <c r="K3710" s="8">
        <f t="shared" si="896"/>
        <v>0</v>
      </c>
      <c r="L3710" s="9">
        <f t="shared" si="897"/>
        <v>2</v>
      </c>
    </row>
    <row r="3711" spans="1:12" x14ac:dyDescent="0.2">
      <c r="A3711" s="39"/>
      <c r="B3711" s="34"/>
      <c r="C3711" s="39" t="s">
        <v>147</v>
      </c>
      <c r="D3711" s="7">
        <v>6</v>
      </c>
      <c r="E3711" s="8">
        <v>8</v>
      </c>
      <c r="F3711" s="17">
        <f t="shared" si="893"/>
        <v>14</v>
      </c>
      <c r="G3711" s="7">
        <v>2</v>
      </c>
      <c r="H3711" s="8">
        <v>0</v>
      </c>
      <c r="I3711" s="17">
        <f t="shared" si="894"/>
        <v>2</v>
      </c>
      <c r="J3711" s="7">
        <f t="shared" si="895"/>
        <v>8</v>
      </c>
      <c r="K3711" s="8">
        <f t="shared" si="896"/>
        <v>8</v>
      </c>
      <c r="L3711" s="9">
        <f t="shared" si="897"/>
        <v>16</v>
      </c>
    </row>
    <row r="3712" spans="1:12" x14ac:dyDescent="0.2">
      <c r="A3712" s="39"/>
      <c r="B3712" s="34"/>
      <c r="C3712" s="39" t="s">
        <v>148</v>
      </c>
      <c r="D3712" s="7">
        <v>2</v>
      </c>
      <c r="E3712" s="8">
        <v>0</v>
      </c>
      <c r="F3712" s="17">
        <f t="shared" si="893"/>
        <v>2</v>
      </c>
      <c r="G3712" s="7">
        <v>2</v>
      </c>
      <c r="H3712" s="8">
        <v>0</v>
      </c>
      <c r="I3712" s="17">
        <f t="shared" si="894"/>
        <v>2</v>
      </c>
      <c r="J3712" s="7">
        <f t="shared" si="895"/>
        <v>4</v>
      </c>
      <c r="K3712" s="8">
        <f t="shared" si="896"/>
        <v>0</v>
      </c>
      <c r="L3712" s="9">
        <f t="shared" si="897"/>
        <v>4</v>
      </c>
    </row>
    <row r="3713" spans="1:12" x14ac:dyDescent="0.2">
      <c r="A3713" s="39"/>
      <c r="B3713" s="34"/>
      <c r="C3713" s="39" t="s">
        <v>149</v>
      </c>
      <c r="D3713" s="7">
        <v>1</v>
      </c>
      <c r="E3713" s="8">
        <v>0</v>
      </c>
      <c r="F3713" s="17">
        <f t="shared" si="893"/>
        <v>1</v>
      </c>
      <c r="G3713" s="7">
        <v>0</v>
      </c>
      <c r="H3713" s="8">
        <v>0</v>
      </c>
      <c r="I3713" s="17">
        <f t="shared" si="894"/>
        <v>0</v>
      </c>
      <c r="J3713" s="7">
        <f t="shared" si="895"/>
        <v>1</v>
      </c>
      <c r="K3713" s="8">
        <f t="shared" si="896"/>
        <v>0</v>
      </c>
      <c r="L3713" s="9">
        <f t="shared" si="897"/>
        <v>1</v>
      </c>
    </row>
    <row r="3714" spans="1:12" x14ac:dyDescent="0.2">
      <c r="A3714" s="39"/>
      <c r="B3714" s="34"/>
      <c r="C3714" s="39" t="s">
        <v>150</v>
      </c>
      <c r="D3714" s="7">
        <v>28</v>
      </c>
      <c r="E3714" s="8">
        <v>1</v>
      </c>
      <c r="F3714" s="17">
        <f t="shared" si="893"/>
        <v>29</v>
      </c>
      <c r="G3714" s="7">
        <v>6</v>
      </c>
      <c r="H3714" s="8">
        <v>0</v>
      </c>
      <c r="I3714" s="17">
        <f t="shared" si="894"/>
        <v>6</v>
      </c>
      <c r="J3714" s="7">
        <f t="shared" si="895"/>
        <v>34</v>
      </c>
      <c r="K3714" s="8">
        <f t="shared" si="896"/>
        <v>1</v>
      </c>
      <c r="L3714" s="9">
        <f t="shared" si="897"/>
        <v>35</v>
      </c>
    </row>
    <row r="3715" spans="1:12" x14ac:dyDescent="0.2">
      <c r="A3715" s="39"/>
      <c r="B3715" s="34"/>
      <c r="C3715" s="39" t="s">
        <v>933</v>
      </c>
      <c r="D3715" s="7">
        <v>2</v>
      </c>
      <c r="E3715" s="8">
        <v>1</v>
      </c>
      <c r="F3715" s="17">
        <f t="shared" si="893"/>
        <v>3</v>
      </c>
      <c r="G3715" s="7">
        <v>0</v>
      </c>
      <c r="H3715" s="8">
        <v>0</v>
      </c>
      <c r="I3715" s="17">
        <f t="shared" si="894"/>
        <v>0</v>
      </c>
      <c r="J3715" s="7">
        <f t="shared" si="895"/>
        <v>2</v>
      </c>
      <c r="K3715" s="8">
        <f t="shared" si="896"/>
        <v>1</v>
      </c>
      <c r="L3715" s="9">
        <f t="shared" si="897"/>
        <v>3</v>
      </c>
    </row>
    <row r="3716" spans="1:12" x14ac:dyDescent="0.2">
      <c r="A3716" s="39"/>
      <c r="B3716" s="34"/>
      <c r="C3716" s="39" t="s">
        <v>934</v>
      </c>
      <c r="D3716" s="7">
        <v>0</v>
      </c>
      <c r="E3716" s="8">
        <v>0</v>
      </c>
      <c r="F3716" s="17">
        <f t="shared" si="893"/>
        <v>0</v>
      </c>
      <c r="G3716" s="7">
        <v>3</v>
      </c>
      <c r="H3716" s="8">
        <v>0</v>
      </c>
      <c r="I3716" s="17">
        <f t="shared" si="894"/>
        <v>3</v>
      </c>
      <c r="J3716" s="7">
        <f t="shared" si="895"/>
        <v>3</v>
      </c>
      <c r="K3716" s="8">
        <f t="shared" si="896"/>
        <v>0</v>
      </c>
      <c r="L3716" s="9">
        <f t="shared" si="897"/>
        <v>3</v>
      </c>
    </row>
    <row r="3717" spans="1:12" x14ac:dyDescent="0.2">
      <c r="A3717" s="39"/>
      <c r="B3717" s="34"/>
      <c r="C3717" s="66" t="s">
        <v>2</v>
      </c>
      <c r="D3717" s="21">
        <f t="shared" ref="D3717:L3717" si="898">SUM(D3680:D3716)</f>
        <v>133</v>
      </c>
      <c r="E3717" s="22">
        <f t="shared" si="898"/>
        <v>19</v>
      </c>
      <c r="F3717" s="67">
        <f t="shared" si="898"/>
        <v>152</v>
      </c>
      <c r="G3717" s="21">
        <f t="shared" si="898"/>
        <v>152</v>
      </c>
      <c r="H3717" s="22">
        <f t="shared" si="898"/>
        <v>36</v>
      </c>
      <c r="I3717" s="67">
        <f t="shared" si="898"/>
        <v>188</v>
      </c>
      <c r="J3717" s="21">
        <f t="shared" si="898"/>
        <v>285</v>
      </c>
      <c r="K3717" s="22">
        <f t="shared" si="898"/>
        <v>55</v>
      </c>
      <c r="L3717" s="23">
        <f t="shared" si="898"/>
        <v>340</v>
      </c>
    </row>
    <row r="3718" spans="1:12" x14ac:dyDescent="0.2">
      <c r="A3718" s="65" t="s">
        <v>291</v>
      </c>
      <c r="B3718" s="42"/>
      <c r="C3718" s="41"/>
      <c r="D3718" s="44"/>
      <c r="E3718" s="45"/>
      <c r="F3718" s="47"/>
      <c r="G3718" s="44"/>
      <c r="H3718" s="45"/>
      <c r="I3718" s="47"/>
      <c r="J3718" s="44"/>
      <c r="K3718" s="45"/>
      <c r="L3718" s="46"/>
    </row>
    <row r="3719" spans="1:12" x14ac:dyDescent="0.2">
      <c r="A3719" s="39"/>
      <c r="B3719" s="34"/>
      <c r="C3719" s="39" t="s">
        <v>124</v>
      </c>
      <c r="D3719" s="7">
        <v>7</v>
      </c>
      <c r="E3719" s="8">
        <v>3</v>
      </c>
      <c r="F3719" s="17">
        <f t="shared" ref="F3719:F3736" si="899">D3719+E3719</f>
        <v>10</v>
      </c>
      <c r="G3719" s="7">
        <v>4</v>
      </c>
      <c r="H3719" s="8">
        <v>0</v>
      </c>
      <c r="I3719" s="17">
        <f t="shared" ref="I3719:I3736" si="900">G3719+H3719</f>
        <v>4</v>
      </c>
      <c r="J3719" s="7">
        <f t="shared" ref="J3719:J3736" si="901">D3719+G3719</f>
        <v>11</v>
      </c>
      <c r="K3719" s="8">
        <f t="shared" ref="K3719:K3736" si="902">E3719+H3719</f>
        <v>3</v>
      </c>
      <c r="L3719" s="9">
        <f t="shared" ref="L3719:L3736" si="903">J3719+K3719</f>
        <v>14</v>
      </c>
    </row>
    <row r="3720" spans="1:12" x14ac:dyDescent="0.2">
      <c r="A3720" s="39"/>
      <c r="B3720" s="34"/>
      <c r="C3720" s="39" t="s">
        <v>3</v>
      </c>
      <c r="D3720" s="7">
        <v>0</v>
      </c>
      <c r="E3720" s="8">
        <v>0</v>
      </c>
      <c r="F3720" s="17">
        <f t="shared" si="899"/>
        <v>0</v>
      </c>
      <c r="G3720" s="7">
        <v>9</v>
      </c>
      <c r="H3720" s="8">
        <v>19</v>
      </c>
      <c r="I3720" s="17">
        <f t="shared" si="900"/>
        <v>28</v>
      </c>
      <c r="J3720" s="7">
        <f t="shared" si="901"/>
        <v>9</v>
      </c>
      <c r="K3720" s="8">
        <f t="shared" si="902"/>
        <v>19</v>
      </c>
      <c r="L3720" s="9">
        <f t="shared" si="903"/>
        <v>28</v>
      </c>
    </row>
    <row r="3721" spans="1:12" x14ac:dyDescent="0.2">
      <c r="A3721" s="39"/>
      <c r="B3721" s="34"/>
      <c r="C3721" s="39" t="s">
        <v>125</v>
      </c>
      <c r="D3721" s="7">
        <v>0</v>
      </c>
      <c r="E3721" s="8">
        <v>0</v>
      </c>
      <c r="F3721" s="17">
        <f t="shared" si="899"/>
        <v>0</v>
      </c>
      <c r="G3721" s="7">
        <v>0</v>
      </c>
      <c r="H3721" s="8">
        <v>5</v>
      </c>
      <c r="I3721" s="17">
        <f t="shared" si="900"/>
        <v>5</v>
      </c>
      <c r="J3721" s="7">
        <f t="shared" si="901"/>
        <v>0</v>
      </c>
      <c r="K3721" s="8">
        <f t="shared" si="902"/>
        <v>5</v>
      </c>
      <c r="L3721" s="9">
        <f t="shared" si="903"/>
        <v>5</v>
      </c>
    </row>
    <row r="3722" spans="1:12" x14ac:dyDescent="0.2">
      <c r="A3722" s="39"/>
      <c r="B3722" s="34"/>
      <c r="C3722" s="39" t="s">
        <v>127</v>
      </c>
      <c r="D3722" s="7">
        <v>0</v>
      </c>
      <c r="E3722" s="8">
        <v>0</v>
      </c>
      <c r="F3722" s="17">
        <f t="shared" si="899"/>
        <v>0</v>
      </c>
      <c r="G3722" s="7">
        <v>8</v>
      </c>
      <c r="H3722" s="8">
        <v>3</v>
      </c>
      <c r="I3722" s="17">
        <f t="shared" si="900"/>
        <v>11</v>
      </c>
      <c r="J3722" s="7">
        <f t="shared" si="901"/>
        <v>8</v>
      </c>
      <c r="K3722" s="8">
        <f t="shared" si="902"/>
        <v>3</v>
      </c>
      <c r="L3722" s="9">
        <f t="shared" si="903"/>
        <v>11</v>
      </c>
    </row>
    <row r="3723" spans="1:12" x14ac:dyDescent="0.2">
      <c r="A3723" s="39"/>
      <c r="B3723" s="34"/>
      <c r="C3723" s="39" t="s">
        <v>128</v>
      </c>
      <c r="D3723" s="7">
        <v>0</v>
      </c>
      <c r="E3723" s="8">
        <v>0</v>
      </c>
      <c r="F3723" s="17">
        <f t="shared" si="899"/>
        <v>0</v>
      </c>
      <c r="G3723" s="7">
        <v>9</v>
      </c>
      <c r="H3723" s="8">
        <v>9</v>
      </c>
      <c r="I3723" s="17">
        <f t="shared" si="900"/>
        <v>18</v>
      </c>
      <c r="J3723" s="7">
        <f t="shared" si="901"/>
        <v>9</v>
      </c>
      <c r="K3723" s="8">
        <f t="shared" si="902"/>
        <v>9</v>
      </c>
      <c r="L3723" s="9">
        <f t="shared" si="903"/>
        <v>18</v>
      </c>
    </row>
    <row r="3724" spans="1:12" x14ac:dyDescent="0.2">
      <c r="A3724" s="39"/>
      <c r="B3724" s="34"/>
      <c r="C3724" s="39" t="s">
        <v>931</v>
      </c>
      <c r="D3724" s="7">
        <v>0</v>
      </c>
      <c r="E3724" s="8">
        <v>0</v>
      </c>
      <c r="F3724" s="17">
        <f t="shared" si="899"/>
        <v>0</v>
      </c>
      <c r="G3724" s="7">
        <v>0</v>
      </c>
      <c r="H3724" s="8">
        <v>1</v>
      </c>
      <c r="I3724" s="17">
        <f t="shared" si="900"/>
        <v>1</v>
      </c>
      <c r="J3724" s="7">
        <f t="shared" si="901"/>
        <v>0</v>
      </c>
      <c r="K3724" s="8">
        <f t="shared" si="902"/>
        <v>1</v>
      </c>
      <c r="L3724" s="9">
        <f t="shared" si="903"/>
        <v>1</v>
      </c>
    </row>
    <row r="3725" spans="1:12" x14ac:dyDescent="0.2">
      <c r="A3725" s="39"/>
      <c r="B3725" s="34"/>
      <c r="C3725" s="39" t="s">
        <v>135</v>
      </c>
      <c r="D3725" s="7">
        <v>1</v>
      </c>
      <c r="E3725" s="8">
        <v>0</v>
      </c>
      <c r="F3725" s="17">
        <f t="shared" si="899"/>
        <v>1</v>
      </c>
      <c r="G3725" s="7">
        <v>0</v>
      </c>
      <c r="H3725" s="8">
        <v>0</v>
      </c>
      <c r="I3725" s="17">
        <f t="shared" si="900"/>
        <v>0</v>
      </c>
      <c r="J3725" s="7">
        <f t="shared" si="901"/>
        <v>1</v>
      </c>
      <c r="K3725" s="8">
        <f t="shared" si="902"/>
        <v>0</v>
      </c>
      <c r="L3725" s="9">
        <f t="shared" si="903"/>
        <v>1</v>
      </c>
    </row>
    <row r="3726" spans="1:12" x14ac:dyDescent="0.2">
      <c r="A3726" s="39"/>
      <c r="B3726" s="34"/>
      <c r="C3726" s="39" t="s">
        <v>136</v>
      </c>
      <c r="D3726" s="7">
        <v>5</v>
      </c>
      <c r="E3726" s="8">
        <v>0</v>
      </c>
      <c r="F3726" s="17">
        <f t="shared" si="899"/>
        <v>5</v>
      </c>
      <c r="G3726" s="7">
        <v>0</v>
      </c>
      <c r="H3726" s="8">
        <v>0</v>
      </c>
      <c r="I3726" s="17">
        <f t="shared" si="900"/>
        <v>0</v>
      </c>
      <c r="J3726" s="7">
        <f t="shared" si="901"/>
        <v>5</v>
      </c>
      <c r="K3726" s="8">
        <f t="shared" si="902"/>
        <v>0</v>
      </c>
      <c r="L3726" s="9">
        <f t="shared" si="903"/>
        <v>5</v>
      </c>
    </row>
    <row r="3727" spans="1:12" x14ac:dyDescent="0.2">
      <c r="A3727" s="39"/>
      <c r="B3727" s="34"/>
      <c r="C3727" s="39" t="s">
        <v>137</v>
      </c>
      <c r="D3727" s="7">
        <v>1</v>
      </c>
      <c r="E3727" s="8">
        <v>0</v>
      </c>
      <c r="F3727" s="17">
        <f t="shared" si="899"/>
        <v>1</v>
      </c>
      <c r="G3727" s="7">
        <v>0</v>
      </c>
      <c r="H3727" s="8">
        <v>0</v>
      </c>
      <c r="I3727" s="17">
        <f t="shared" si="900"/>
        <v>0</v>
      </c>
      <c r="J3727" s="7">
        <f t="shared" si="901"/>
        <v>1</v>
      </c>
      <c r="K3727" s="8">
        <f t="shared" si="902"/>
        <v>0</v>
      </c>
      <c r="L3727" s="9">
        <f t="shared" si="903"/>
        <v>1</v>
      </c>
    </row>
    <row r="3728" spans="1:12" x14ac:dyDescent="0.2">
      <c r="A3728" s="39"/>
      <c r="B3728" s="34"/>
      <c r="C3728" s="39" t="s">
        <v>138</v>
      </c>
      <c r="D3728" s="7">
        <v>2</v>
      </c>
      <c r="E3728" s="8">
        <v>0</v>
      </c>
      <c r="F3728" s="17">
        <f t="shared" si="899"/>
        <v>2</v>
      </c>
      <c r="G3728" s="7">
        <v>0</v>
      </c>
      <c r="H3728" s="8">
        <v>0</v>
      </c>
      <c r="I3728" s="17">
        <f t="shared" si="900"/>
        <v>0</v>
      </c>
      <c r="J3728" s="7">
        <f t="shared" si="901"/>
        <v>2</v>
      </c>
      <c r="K3728" s="8">
        <f t="shared" si="902"/>
        <v>0</v>
      </c>
      <c r="L3728" s="9">
        <f t="shared" si="903"/>
        <v>2</v>
      </c>
    </row>
    <row r="3729" spans="1:12" x14ac:dyDescent="0.2">
      <c r="A3729" s="39"/>
      <c r="B3729" s="34"/>
      <c r="C3729" s="39" t="s">
        <v>139</v>
      </c>
      <c r="D3729" s="7">
        <v>2</v>
      </c>
      <c r="E3729" s="8">
        <v>2</v>
      </c>
      <c r="F3729" s="17">
        <f t="shared" si="899"/>
        <v>4</v>
      </c>
      <c r="G3729" s="7">
        <v>6</v>
      </c>
      <c r="H3729" s="8">
        <v>3</v>
      </c>
      <c r="I3729" s="17">
        <f t="shared" si="900"/>
        <v>9</v>
      </c>
      <c r="J3729" s="7">
        <f t="shared" si="901"/>
        <v>8</v>
      </c>
      <c r="K3729" s="8">
        <f t="shared" si="902"/>
        <v>5</v>
      </c>
      <c r="L3729" s="9">
        <f t="shared" si="903"/>
        <v>13</v>
      </c>
    </row>
    <row r="3730" spans="1:12" x14ac:dyDescent="0.2">
      <c r="A3730" s="39"/>
      <c r="B3730" s="34"/>
      <c r="C3730" s="39" t="s">
        <v>141</v>
      </c>
      <c r="D3730" s="7">
        <v>0</v>
      </c>
      <c r="E3730" s="8">
        <v>0</v>
      </c>
      <c r="F3730" s="17">
        <f t="shared" si="899"/>
        <v>0</v>
      </c>
      <c r="G3730" s="7">
        <v>5</v>
      </c>
      <c r="H3730" s="8">
        <v>0</v>
      </c>
      <c r="I3730" s="17">
        <f t="shared" si="900"/>
        <v>5</v>
      </c>
      <c r="J3730" s="7">
        <f t="shared" si="901"/>
        <v>5</v>
      </c>
      <c r="K3730" s="8">
        <f t="shared" si="902"/>
        <v>0</v>
      </c>
      <c r="L3730" s="9">
        <f t="shared" si="903"/>
        <v>5</v>
      </c>
    </row>
    <row r="3731" spans="1:12" x14ac:dyDescent="0.2">
      <c r="A3731" s="39"/>
      <c r="B3731" s="34"/>
      <c r="C3731" s="39" t="s">
        <v>142</v>
      </c>
      <c r="D3731" s="7">
        <v>0</v>
      </c>
      <c r="E3731" s="8">
        <v>0</v>
      </c>
      <c r="F3731" s="17">
        <f t="shared" si="899"/>
        <v>0</v>
      </c>
      <c r="G3731" s="7">
        <v>1</v>
      </c>
      <c r="H3731" s="8">
        <v>0</v>
      </c>
      <c r="I3731" s="17">
        <f t="shared" si="900"/>
        <v>1</v>
      </c>
      <c r="J3731" s="7">
        <f t="shared" si="901"/>
        <v>1</v>
      </c>
      <c r="K3731" s="8">
        <f t="shared" si="902"/>
        <v>0</v>
      </c>
      <c r="L3731" s="9">
        <f t="shared" si="903"/>
        <v>1</v>
      </c>
    </row>
    <row r="3732" spans="1:12" x14ac:dyDescent="0.2">
      <c r="A3732" s="39"/>
      <c r="B3732" s="34"/>
      <c r="C3732" s="39" t="s">
        <v>144</v>
      </c>
      <c r="D3732" s="7">
        <v>1</v>
      </c>
      <c r="E3732" s="8">
        <v>0</v>
      </c>
      <c r="F3732" s="17">
        <f t="shared" si="899"/>
        <v>1</v>
      </c>
      <c r="G3732" s="7">
        <v>1</v>
      </c>
      <c r="H3732" s="8">
        <v>0</v>
      </c>
      <c r="I3732" s="17">
        <f t="shared" si="900"/>
        <v>1</v>
      </c>
      <c r="J3732" s="7">
        <f t="shared" si="901"/>
        <v>2</v>
      </c>
      <c r="K3732" s="8">
        <f t="shared" si="902"/>
        <v>0</v>
      </c>
      <c r="L3732" s="9">
        <f t="shared" si="903"/>
        <v>2</v>
      </c>
    </row>
    <row r="3733" spans="1:12" x14ac:dyDescent="0.2">
      <c r="A3733" s="39"/>
      <c r="B3733" s="34"/>
      <c r="C3733" s="39" t="s">
        <v>145</v>
      </c>
      <c r="D3733" s="7">
        <v>1</v>
      </c>
      <c r="E3733" s="8">
        <v>0</v>
      </c>
      <c r="F3733" s="17">
        <f t="shared" si="899"/>
        <v>1</v>
      </c>
      <c r="G3733" s="7">
        <v>0</v>
      </c>
      <c r="H3733" s="8">
        <v>0</v>
      </c>
      <c r="I3733" s="17">
        <f t="shared" si="900"/>
        <v>0</v>
      </c>
      <c r="J3733" s="7">
        <f t="shared" si="901"/>
        <v>1</v>
      </c>
      <c r="K3733" s="8">
        <f t="shared" si="902"/>
        <v>0</v>
      </c>
      <c r="L3733" s="9">
        <f t="shared" si="903"/>
        <v>1</v>
      </c>
    </row>
    <row r="3734" spans="1:12" x14ac:dyDescent="0.2">
      <c r="A3734" s="39"/>
      <c r="B3734" s="34"/>
      <c r="C3734" s="39" t="s">
        <v>150</v>
      </c>
      <c r="D3734" s="7">
        <v>1</v>
      </c>
      <c r="E3734" s="8">
        <v>2</v>
      </c>
      <c r="F3734" s="17">
        <f t="shared" si="899"/>
        <v>3</v>
      </c>
      <c r="G3734" s="7">
        <v>0</v>
      </c>
      <c r="H3734" s="8">
        <v>0</v>
      </c>
      <c r="I3734" s="17">
        <f t="shared" si="900"/>
        <v>0</v>
      </c>
      <c r="J3734" s="7">
        <f t="shared" si="901"/>
        <v>1</v>
      </c>
      <c r="K3734" s="8">
        <f t="shared" si="902"/>
        <v>2</v>
      </c>
      <c r="L3734" s="9">
        <f t="shared" si="903"/>
        <v>3</v>
      </c>
    </row>
    <row r="3735" spans="1:12" x14ac:dyDescent="0.2">
      <c r="A3735" s="39"/>
      <c r="B3735" s="34"/>
      <c r="C3735" s="39" t="s">
        <v>933</v>
      </c>
      <c r="D3735" s="7">
        <v>0</v>
      </c>
      <c r="E3735" s="8">
        <v>1</v>
      </c>
      <c r="F3735" s="17">
        <f t="shared" si="899"/>
        <v>1</v>
      </c>
      <c r="G3735" s="7">
        <v>0</v>
      </c>
      <c r="H3735" s="8">
        <v>0</v>
      </c>
      <c r="I3735" s="17">
        <f t="shared" si="900"/>
        <v>0</v>
      </c>
      <c r="J3735" s="7">
        <f t="shared" si="901"/>
        <v>0</v>
      </c>
      <c r="K3735" s="8">
        <f t="shared" si="902"/>
        <v>1</v>
      </c>
      <c r="L3735" s="9">
        <f t="shared" si="903"/>
        <v>1</v>
      </c>
    </row>
    <row r="3736" spans="1:12" x14ac:dyDescent="0.2">
      <c r="A3736" s="39"/>
      <c r="B3736" s="34"/>
      <c r="C3736" s="39" t="s">
        <v>934</v>
      </c>
      <c r="D3736" s="7">
        <v>0</v>
      </c>
      <c r="E3736" s="8">
        <v>0</v>
      </c>
      <c r="F3736" s="17">
        <f t="shared" si="899"/>
        <v>0</v>
      </c>
      <c r="G3736" s="7">
        <v>0</v>
      </c>
      <c r="H3736" s="8">
        <v>1</v>
      </c>
      <c r="I3736" s="17">
        <f t="shared" si="900"/>
        <v>1</v>
      </c>
      <c r="J3736" s="7">
        <f t="shared" si="901"/>
        <v>0</v>
      </c>
      <c r="K3736" s="8">
        <f t="shared" si="902"/>
        <v>1</v>
      </c>
      <c r="L3736" s="9">
        <f t="shared" si="903"/>
        <v>1</v>
      </c>
    </row>
    <row r="3737" spans="1:12" x14ac:dyDescent="0.2">
      <c r="A3737" s="39"/>
      <c r="B3737" s="34"/>
      <c r="C3737" s="66" t="s">
        <v>2</v>
      </c>
      <c r="D3737" s="21">
        <f t="shared" ref="D3737:L3737" si="904">SUM(D3718:D3736)</f>
        <v>21</v>
      </c>
      <c r="E3737" s="22">
        <f t="shared" si="904"/>
        <v>8</v>
      </c>
      <c r="F3737" s="67">
        <f t="shared" si="904"/>
        <v>29</v>
      </c>
      <c r="G3737" s="21">
        <f t="shared" si="904"/>
        <v>43</v>
      </c>
      <c r="H3737" s="22">
        <f t="shared" si="904"/>
        <v>41</v>
      </c>
      <c r="I3737" s="67">
        <f t="shared" si="904"/>
        <v>84</v>
      </c>
      <c r="J3737" s="21">
        <f t="shared" si="904"/>
        <v>64</v>
      </c>
      <c r="K3737" s="22">
        <f t="shared" si="904"/>
        <v>49</v>
      </c>
      <c r="L3737" s="23">
        <f t="shared" si="904"/>
        <v>113</v>
      </c>
    </row>
    <row r="3738" spans="1:12" x14ac:dyDescent="0.2">
      <c r="A3738" s="65" t="s">
        <v>292</v>
      </c>
      <c r="B3738" s="42"/>
      <c r="C3738" s="41"/>
      <c r="D3738" s="44"/>
      <c r="E3738" s="45"/>
      <c r="F3738" s="47"/>
      <c r="G3738" s="44"/>
      <c r="H3738" s="45"/>
      <c r="I3738" s="47"/>
      <c r="J3738" s="44"/>
      <c r="K3738" s="45"/>
      <c r="L3738" s="46"/>
    </row>
    <row r="3739" spans="1:12" x14ac:dyDescent="0.2">
      <c r="A3739" s="39"/>
      <c r="B3739" s="34"/>
      <c r="C3739" s="39" t="s">
        <v>124</v>
      </c>
      <c r="D3739" s="7">
        <v>7</v>
      </c>
      <c r="E3739" s="8">
        <v>1</v>
      </c>
      <c r="F3739" s="17">
        <f>D3739+E3739</f>
        <v>8</v>
      </c>
      <c r="G3739" s="7">
        <v>11</v>
      </c>
      <c r="H3739" s="8">
        <v>10</v>
      </c>
      <c r="I3739" s="17">
        <f>G3739+H3739</f>
        <v>21</v>
      </c>
      <c r="J3739" s="7">
        <f>D3739+G3739</f>
        <v>18</v>
      </c>
      <c r="K3739" s="8">
        <f>E3739+H3739</f>
        <v>11</v>
      </c>
      <c r="L3739" s="9">
        <f>J3739+K3739</f>
        <v>29</v>
      </c>
    </row>
    <row r="3740" spans="1:12" ht="12" thickBot="1" x14ac:dyDescent="0.25">
      <c r="A3740" s="52"/>
      <c r="B3740" s="68"/>
      <c r="C3740" s="52" t="s">
        <v>3</v>
      </c>
      <c r="D3740" s="24">
        <v>0</v>
      </c>
      <c r="E3740" s="25">
        <v>0</v>
      </c>
      <c r="F3740" s="69">
        <f>D3740+E3740</f>
        <v>0</v>
      </c>
      <c r="G3740" s="24">
        <v>5</v>
      </c>
      <c r="H3740" s="25">
        <v>17</v>
      </c>
      <c r="I3740" s="69">
        <f>G3740+H3740</f>
        <v>22</v>
      </c>
      <c r="J3740" s="24">
        <f>D3740+G3740</f>
        <v>5</v>
      </c>
      <c r="K3740" s="25">
        <f>E3740+H3740</f>
        <v>17</v>
      </c>
      <c r="L3740" s="26">
        <f>J3740+K3740</f>
        <v>22</v>
      </c>
    </row>
    <row r="3746" spans="1:12" ht="12" x14ac:dyDescent="0.2">
      <c r="A3746" s="85" t="s">
        <v>109</v>
      </c>
      <c r="B3746" s="85"/>
      <c r="C3746" s="85"/>
      <c r="D3746" s="85"/>
      <c r="E3746" s="85"/>
      <c r="F3746" s="85"/>
      <c r="G3746" s="85"/>
      <c r="H3746" s="85"/>
      <c r="I3746" s="85"/>
      <c r="J3746" s="85"/>
      <c r="K3746" s="85"/>
      <c r="L3746" s="85"/>
    </row>
    <row r="3747" spans="1:12" x14ac:dyDescent="0.2">
      <c r="A3747" s="86" t="s">
        <v>116</v>
      </c>
      <c r="B3747" s="86"/>
      <c r="C3747" s="86"/>
      <c r="D3747" s="86"/>
      <c r="E3747" s="86"/>
      <c r="F3747" s="86"/>
      <c r="G3747" s="86"/>
      <c r="H3747" s="86"/>
      <c r="I3747" s="86"/>
      <c r="J3747" s="86"/>
      <c r="K3747" s="86"/>
      <c r="L3747" s="86"/>
    </row>
    <row r="3748" spans="1:12" x14ac:dyDescent="0.2">
      <c r="A3748" s="86" t="s">
        <v>1066</v>
      </c>
      <c r="B3748" s="86"/>
      <c r="C3748" s="86"/>
      <c r="D3748" s="86"/>
      <c r="E3748" s="86"/>
      <c r="F3748" s="86"/>
      <c r="G3748" s="86"/>
      <c r="H3748" s="86"/>
      <c r="I3748" s="86"/>
      <c r="J3748" s="86"/>
      <c r="K3748" s="86"/>
      <c r="L3748" s="86"/>
    </row>
    <row r="3749" spans="1:12" ht="12" thickBot="1" x14ac:dyDescent="0.25"/>
    <row r="3750" spans="1:12" x14ac:dyDescent="0.2">
      <c r="A3750" s="113" t="s">
        <v>41</v>
      </c>
      <c r="B3750" s="149"/>
      <c r="C3750" s="151" t="s">
        <v>43</v>
      </c>
      <c r="D3750" s="117" t="s">
        <v>355</v>
      </c>
      <c r="E3750" s="118"/>
      <c r="F3750" s="119"/>
      <c r="G3750" s="117" t="s">
        <v>42</v>
      </c>
      <c r="H3750" s="118"/>
      <c r="I3750" s="119"/>
      <c r="J3750" s="117" t="s">
        <v>2</v>
      </c>
      <c r="K3750" s="118"/>
      <c r="L3750" s="119"/>
    </row>
    <row r="3751" spans="1:12" ht="12" thickBot="1" x14ac:dyDescent="0.25">
      <c r="A3751" s="115"/>
      <c r="B3751" s="150"/>
      <c r="C3751" s="152"/>
      <c r="D3751" s="153"/>
      <c r="E3751" s="154"/>
      <c r="F3751" s="155"/>
      <c r="G3751" s="153"/>
      <c r="H3751" s="154"/>
      <c r="I3751" s="155"/>
      <c r="J3751" s="153"/>
      <c r="K3751" s="154"/>
      <c r="L3751" s="155"/>
    </row>
    <row r="3752" spans="1:12" x14ac:dyDescent="0.2">
      <c r="A3752" s="115"/>
      <c r="B3752" s="150"/>
      <c r="C3752" s="152"/>
      <c r="D3752" s="161" t="s">
        <v>44</v>
      </c>
      <c r="E3752" s="157" t="s">
        <v>45</v>
      </c>
      <c r="F3752" s="159" t="s">
        <v>2</v>
      </c>
      <c r="G3752" s="161" t="s">
        <v>44</v>
      </c>
      <c r="H3752" s="157" t="s">
        <v>45</v>
      </c>
      <c r="I3752" s="159" t="s">
        <v>2</v>
      </c>
      <c r="J3752" s="156" t="s">
        <v>44</v>
      </c>
      <c r="K3752" s="157" t="s">
        <v>45</v>
      </c>
      <c r="L3752" s="159" t="s">
        <v>2</v>
      </c>
    </row>
    <row r="3753" spans="1:12" ht="12" thickBot="1" x14ac:dyDescent="0.25">
      <c r="A3753" s="115"/>
      <c r="B3753" s="150"/>
      <c r="C3753" s="152"/>
      <c r="D3753" s="162"/>
      <c r="E3753" s="158"/>
      <c r="F3753" s="160"/>
      <c r="G3753" s="162"/>
      <c r="H3753" s="158"/>
      <c r="I3753" s="160"/>
      <c r="J3753" s="136"/>
      <c r="K3753" s="158"/>
      <c r="L3753" s="160"/>
    </row>
    <row r="3754" spans="1:12" x14ac:dyDescent="0.2">
      <c r="A3754" s="35"/>
      <c r="B3754" s="36"/>
      <c r="C3754" s="35" t="s">
        <v>125</v>
      </c>
      <c r="D3754" s="3">
        <v>0</v>
      </c>
      <c r="E3754" s="4">
        <v>0</v>
      </c>
      <c r="F3754" s="18">
        <f t="shared" ref="F3754:F3764" si="905">D3754+E3754</f>
        <v>0</v>
      </c>
      <c r="G3754" s="3">
        <v>1</v>
      </c>
      <c r="H3754" s="4">
        <v>11</v>
      </c>
      <c r="I3754" s="18">
        <f t="shared" ref="I3754:I3764" si="906">G3754+H3754</f>
        <v>12</v>
      </c>
      <c r="J3754" s="3">
        <f t="shared" ref="J3754:J3764" si="907">D3754+G3754</f>
        <v>1</v>
      </c>
      <c r="K3754" s="4">
        <f t="shared" ref="K3754:K3764" si="908">E3754+H3754</f>
        <v>11</v>
      </c>
      <c r="L3754" s="5">
        <f t="shared" ref="L3754:L3764" si="909">J3754+K3754</f>
        <v>12</v>
      </c>
    </row>
    <row r="3755" spans="1:12" x14ac:dyDescent="0.2">
      <c r="A3755" s="39"/>
      <c r="B3755" s="34"/>
      <c r="C3755" s="39" t="s">
        <v>127</v>
      </c>
      <c r="D3755" s="7">
        <v>0</v>
      </c>
      <c r="E3755" s="8">
        <v>0</v>
      </c>
      <c r="F3755" s="17">
        <f t="shared" si="905"/>
        <v>0</v>
      </c>
      <c r="G3755" s="7">
        <v>8</v>
      </c>
      <c r="H3755" s="8">
        <v>37</v>
      </c>
      <c r="I3755" s="17">
        <f t="shared" si="906"/>
        <v>45</v>
      </c>
      <c r="J3755" s="7">
        <f t="shared" si="907"/>
        <v>8</v>
      </c>
      <c r="K3755" s="8">
        <f t="shared" si="908"/>
        <v>37</v>
      </c>
      <c r="L3755" s="9">
        <f t="shared" si="909"/>
        <v>45</v>
      </c>
    </row>
    <row r="3756" spans="1:12" x14ac:dyDescent="0.2">
      <c r="A3756" s="39"/>
      <c r="B3756" s="34"/>
      <c r="C3756" s="39" t="s">
        <v>128</v>
      </c>
      <c r="D3756" s="7">
        <v>0</v>
      </c>
      <c r="E3756" s="8">
        <v>0</v>
      </c>
      <c r="F3756" s="17">
        <f t="shared" si="905"/>
        <v>0</v>
      </c>
      <c r="G3756" s="7">
        <v>7</v>
      </c>
      <c r="H3756" s="8">
        <v>18</v>
      </c>
      <c r="I3756" s="17">
        <f t="shared" si="906"/>
        <v>25</v>
      </c>
      <c r="J3756" s="7">
        <f t="shared" si="907"/>
        <v>7</v>
      </c>
      <c r="K3756" s="8">
        <f t="shared" si="908"/>
        <v>18</v>
      </c>
      <c r="L3756" s="9">
        <f t="shared" si="909"/>
        <v>25</v>
      </c>
    </row>
    <row r="3757" spans="1:12" x14ac:dyDescent="0.2">
      <c r="A3757" s="39"/>
      <c r="B3757" s="34"/>
      <c r="C3757" s="39" t="s">
        <v>931</v>
      </c>
      <c r="D3757" s="7">
        <v>0</v>
      </c>
      <c r="E3757" s="8">
        <v>0</v>
      </c>
      <c r="F3757" s="17">
        <f t="shared" si="905"/>
        <v>0</v>
      </c>
      <c r="G3757" s="7">
        <v>0</v>
      </c>
      <c r="H3757" s="8">
        <v>1</v>
      </c>
      <c r="I3757" s="17">
        <f t="shared" si="906"/>
        <v>1</v>
      </c>
      <c r="J3757" s="7">
        <f t="shared" si="907"/>
        <v>0</v>
      </c>
      <c r="K3757" s="8">
        <f t="shared" si="908"/>
        <v>1</v>
      </c>
      <c r="L3757" s="9">
        <f t="shared" si="909"/>
        <v>1</v>
      </c>
    </row>
    <row r="3758" spans="1:12" x14ac:dyDescent="0.2">
      <c r="A3758" s="39"/>
      <c r="B3758" s="34"/>
      <c r="C3758" s="39" t="s">
        <v>135</v>
      </c>
      <c r="D3758" s="7">
        <v>0</v>
      </c>
      <c r="E3758" s="8">
        <v>2</v>
      </c>
      <c r="F3758" s="17">
        <f t="shared" si="905"/>
        <v>2</v>
      </c>
      <c r="G3758" s="7">
        <v>1</v>
      </c>
      <c r="H3758" s="8">
        <v>5</v>
      </c>
      <c r="I3758" s="17">
        <f t="shared" si="906"/>
        <v>6</v>
      </c>
      <c r="J3758" s="7">
        <f t="shared" si="907"/>
        <v>1</v>
      </c>
      <c r="K3758" s="8">
        <f t="shared" si="908"/>
        <v>7</v>
      </c>
      <c r="L3758" s="9">
        <f t="shared" si="909"/>
        <v>8</v>
      </c>
    </row>
    <row r="3759" spans="1:12" x14ac:dyDescent="0.2">
      <c r="A3759" s="39"/>
      <c r="B3759" s="34"/>
      <c r="C3759" s="39" t="s">
        <v>136</v>
      </c>
      <c r="D3759" s="7">
        <v>3</v>
      </c>
      <c r="E3759" s="8">
        <v>2</v>
      </c>
      <c r="F3759" s="17">
        <f t="shared" si="905"/>
        <v>5</v>
      </c>
      <c r="G3759" s="7">
        <v>0</v>
      </c>
      <c r="H3759" s="8">
        <v>0</v>
      </c>
      <c r="I3759" s="17">
        <f t="shared" si="906"/>
        <v>0</v>
      </c>
      <c r="J3759" s="7">
        <f t="shared" si="907"/>
        <v>3</v>
      </c>
      <c r="K3759" s="8">
        <f t="shared" si="908"/>
        <v>2</v>
      </c>
      <c r="L3759" s="9">
        <f t="shared" si="909"/>
        <v>5</v>
      </c>
    </row>
    <row r="3760" spans="1:12" x14ac:dyDescent="0.2">
      <c r="A3760" s="39"/>
      <c r="B3760" s="34"/>
      <c r="C3760" s="39" t="s">
        <v>137</v>
      </c>
      <c r="D3760" s="7">
        <v>0</v>
      </c>
      <c r="E3760" s="8">
        <v>0</v>
      </c>
      <c r="F3760" s="17">
        <f t="shared" si="905"/>
        <v>0</v>
      </c>
      <c r="G3760" s="7">
        <v>4</v>
      </c>
      <c r="H3760" s="8">
        <v>8</v>
      </c>
      <c r="I3760" s="17">
        <f t="shared" si="906"/>
        <v>12</v>
      </c>
      <c r="J3760" s="7">
        <f t="shared" si="907"/>
        <v>4</v>
      </c>
      <c r="K3760" s="8">
        <f t="shared" si="908"/>
        <v>8</v>
      </c>
      <c r="L3760" s="9">
        <f t="shared" si="909"/>
        <v>12</v>
      </c>
    </row>
    <row r="3761" spans="1:12" x14ac:dyDescent="0.2">
      <c r="A3761" s="39"/>
      <c r="B3761" s="34"/>
      <c r="C3761" s="39" t="s">
        <v>138</v>
      </c>
      <c r="D3761" s="7">
        <v>3</v>
      </c>
      <c r="E3761" s="8">
        <v>8</v>
      </c>
      <c r="F3761" s="17">
        <f t="shared" si="905"/>
        <v>11</v>
      </c>
      <c r="G3761" s="7">
        <v>1</v>
      </c>
      <c r="H3761" s="8">
        <v>0</v>
      </c>
      <c r="I3761" s="17">
        <f t="shared" si="906"/>
        <v>1</v>
      </c>
      <c r="J3761" s="7">
        <f t="shared" si="907"/>
        <v>4</v>
      </c>
      <c r="K3761" s="8">
        <f t="shared" si="908"/>
        <v>8</v>
      </c>
      <c r="L3761" s="9">
        <f t="shared" si="909"/>
        <v>12</v>
      </c>
    </row>
    <row r="3762" spans="1:12" x14ac:dyDescent="0.2">
      <c r="A3762" s="39"/>
      <c r="B3762" s="34"/>
      <c r="C3762" s="39" t="s">
        <v>139</v>
      </c>
      <c r="D3762" s="7">
        <v>3</v>
      </c>
      <c r="E3762" s="8">
        <v>12</v>
      </c>
      <c r="F3762" s="17">
        <f t="shared" si="905"/>
        <v>15</v>
      </c>
      <c r="G3762" s="7">
        <v>10</v>
      </c>
      <c r="H3762" s="8">
        <v>181</v>
      </c>
      <c r="I3762" s="17">
        <f t="shared" si="906"/>
        <v>191</v>
      </c>
      <c r="J3762" s="7">
        <f t="shared" si="907"/>
        <v>13</v>
      </c>
      <c r="K3762" s="8">
        <f t="shared" si="908"/>
        <v>193</v>
      </c>
      <c r="L3762" s="9">
        <f t="shared" si="909"/>
        <v>206</v>
      </c>
    </row>
    <row r="3763" spans="1:12" x14ac:dyDescent="0.2">
      <c r="A3763" s="39"/>
      <c r="B3763" s="34"/>
      <c r="C3763" s="39" t="s">
        <v>141</v>
      </c>
      <c r="D3763" s="7">
        <v>0</v>
      </c>
      <c r="E3763" s="8">
        <v>0</v>
      </c>
      <c r="F3763" s="17">
        <f t="shared" si="905"/>
        <v>0</v>
      </c>
      <c r="G3763" s="7">
        <v>3</v>
      </c>
      <c r="H3763" s="8">
        <v>2</v>
      </c>
      <c r="I3763" s="17">
        <f t="shared" si="906"/>
        <v>5</v>
      </c>
      <c r="J3763" s="7">
        <f t="shared" si="907"/>
        <v>3</v>
      </c>
      <c r="K3763" s="8">
        <f t="shared" si="908"/>
        <v>2</v>
      </c>
      <c r="L3763" s="9">
        <f t="shared" si="909"/>
        <v>5</v>
      </c>
    </row>
    <row r="3764" spans="1:12" x14ac:dyDescent="0.2">
      <c r="A3764" s="39"/>
      <c r="B3764" s="34"/>
      <c r="C3764" s="39" t="s">
        <v>148</v>
      </c>
      <c r="D3764" s="7">
        <v>0</v>
      </c>
      <c r="E3764" s="8">
        <v>1</v>
      </c>
      <c r="F3764" s="17">
        <f t="shared" si="905"/>
        <v>1</v>
      </c>
      <c r="G3764" s="7">
        <v>0</v>
      </c>
      <c r="H3764" s="8">
        <v>0</v>
      </c>
      <c r="I3764" s="17">
        <f t="shared" si="906"/>
        <v>0</v>
      </c>
      <c r="J3764" s="7">
        <f t="shared" si="907"/>
        <v>0</v>
      </c>
      <c r="K3764" s="8">
        <f t="shared" si="908"/>
        <v>1</v>
      </c>
      <c r="L3764" s="9">
        <f t="shared" si="909"/>
        <v>1</v>
      </c>
    </row>
    <row r="3765" spans="1:12" x14ac:dyDescent="0.2">
      <c r="A3765" s="39"/>
      <c r="B3765" s="34"/>
      <c r="C3765" s="66" t="s">
        <v>2</v>
      </c>
      <c r="D3765" s="21">
        <f t="shared" ref="D3765:L3765" si="910">SUM(D3738:D3764)</f>
        <v>16</v>
      </c>
      <c r="E3765" s="22">
        <f t="shared" si="910"/>
        <v>26</v>
      </c>
      <c r="F3765" s="67">
        <f t="shared" si="910"/>
        <v>42</v>
      </c>
      <c r="G3765" s="21">
        <f t="shared" si="910"/>
        <v>51</v>
      </c>
      <c r="H3765" s="22">
        <f t="shared" si="910"/>
        <v>290</v>
      </c>
      <c r="I3765" s="67">
        <f t="shared" si="910"/>
        <v>341</v>
      </c>
      <c r="J3765" s="21">
        <f t="shared" si="910"/>
        <v>67</v>
      </c>
      <c r="K3765" s="22">
        <f t="shared" si="910"/>
        <v>316</v>
      </c>
      <c r="L3765" s="23">
        <f t="shared" si="910"/>
        <v>383</v>
      </c>
    </row>
    <row r="3766" spans="1:12" x14ac:dyDescent="0.2">
      <c r="A3766" s="65" t="s">
        <v>293</v>
      </c>
      <c r="B3766" s="42"/>
      <c r="C3766" s="41"/>
      <c r="D3766" s="44"/>
      <c r="E3766" s="45"/>
      <c r="F3766" s="47"/>
      <c r="G3766" s="44"/>
      <c r="H3766" s="45"/>
      <c r="I3766" s="47"/>
      <c r="J3766" s="44"/>
      <c r="K3766" s="45"/>
      <c r="L3766" s="46"/>
    </row>
    <row r="3767" spans="1:12" x14ac:dyDescent="0.2">
      <c r="A3767" s="39"/>
      <c r="B3767" s="34"/>
      <c r="C3767" s="39" t="s">
        <v>124</v>
      </c>
      <c r="D3767" s="7">
        <v>9</v>
      </c>
      <c r="E3767" s="8">
        <v>2</v>
      </c>
      <c r="F3767" s="17">
        <f t="shared" ref="F3767:F3779" si="911">D3767+E3767</f>
        <v>11</v>
      </c>
      <c r="G3767" s="7">
        <v>5</v>
      </c>
      <c r="H3767" s="8">
        <v>9</v>
      </c>
      <c r="I3767" s="17">
        <f t="shared" ref="I3767:I3779" si="912">G3767+H3767</f>
        <v>14</v>
      </c>
      <c r="J3767" s="7">
        <f t="shared" ref="J3767:J3779" si="913">D3767+G3767</f>
        <v>14</v>
      </c>
      <c r="K3767" s="8">
        <f t="shared" ref="K3767:K3779" si="914">E3767+H3767</f>
        <v>11</v>
      </c>
      <c r="L3767" s="9">
        <f t="shared" ref="L3767:L3779" si="915">J3767+K3767</f>
        <v>25</v>
      </c>
    </row>
    <row r="3768" spans="1:12" x14ac:dyDescent="0.2">
      <c r="A3768" s="39"/>
      <c r="B3768" s="34"/>
      <c r="C3768" s="39" t="s">
        <v>3</v>
      </c>
      <c r="D3768" s="7">
        <v>0</v>
      </c>
      <c r="E3768" s="8">
        <v>0</v>
      </c>
      <c r="F3768" s="17">
        <f t="shared" si="911"/>
        <v>0</v>
      </c>
      <c r="G3768" s="7">
        <v>3</v>
      </c>
      <c r="H3768" s="8">
        <v>53</v>
      </c>
      <c r="I3768" s="17">
        <f t="shared" si="912"/>
        <v>56</v>
      </c>
      <c r="J3768" s="7">
        <f t="shared" si="913"/>
        <v>3</v>
      </c>
      <c r="K3768" s="8">
        <f t="shared" si="914"/>
        <v>53</v>
      </c>
      <c r="L3768" s="9">
        <f t="shared" si="915"/>
        <v>56</v>
      </c>
    </row>
    <row r="3769" spans="1:12" x14ac:dyDescent="0.2">
      <c r="A3769" s="39"/>
      <c r="B3769" s="34"/>
      <c r="C3769" s="39" t="s">
        <v>125</v>
      </c>
      <c r="D3769" s="7">
        <v>0</v>
      </c>
      <c r="E3769" s="8">
        <v>0</v>
      </c>
      <c r="F3769" s="17">
        <f t="shared" si="911"/>
        <v>0</v>
      </c>
      <c r="G3769" s="7">
        <v>0</v>
      </c>
      <c r="H3769" s="8">
        <v>12</v>
      </c>
      <c r="I3769" s="17">
        <f t="shared" si="912"/>
        <v>12</v>
      </c>
      <c r="J3769" s="7">
        <f t="shared" si="913"/>
        <v>0</v>
      </c>
      <c r="K3769" s="8">
        <f t="shared" si="914"/>
        <v>12</v>
      </c>
      <c r="L3769" s="9">
        <f t="shared" si="915"/>
        <v>12</v>
      </c>
    </row>
    <row r="3770" spans="1:12" x14ac:dyDescent="0.2">
      <c r="A3770" s="39"/>
      <c r="B3770" s="34"/>
      <c r="C3770" s="39" t="s">
        <v>127</v>
      </c>
      <c r="D3770" s="7">
        <v>0</v>
      </c>
      <c r="E3770" s="8">
        <v>0</v>
      </c>
      <c r="F3770" s="17">
        <f t="shared" si="911"/>
        <v>0</v>
      </c>
      <c r="G3770" s="7">
        <v>1</v>
      </c>
      <c r="H3770" s="8">
        <v>70</v>
      </c>
      <c r="I3770" s="17">
        <f t="shared" si="912"/>
        <v>71</v>
      </c>
      <c r="J3770" s="7">
        <f t="shared" si="913"/>
        <v>1</v>
      </c>
      <c r="K3770" s="8">
        <f t="shared" si="914"/>
        <v>70</v>
      </c>
      <c r="L3770" s="9">
        <f t="shared" si="915"/>
        <v>71</v>
      </c>
    </row>
    <row r="3771" spans="1:12" x14ac:dyDescent="0.2">
      <c r="A3771" s="39"/>
      <c r="B3771" s="34"/>
      <c r="C3771" s="39" t="s">
        <v>128</v>
      </c>
      <c r="D3771" s="7">
        <v>0</v>
      </c>
      <c r="E3771" s="8">
        <v>0</v>
      </c>
      <c r="F3771" s="17">
        <f t="shared" si="911"/>
        <v>0</v>
      </c>
      <c r="G3771" s="7">
        <v>5</v>
      </c>
      <c r="H3771" s="8">
        <v>43</v>
      </c>
      <c r="I3771" s="17">
        <f t="shared" si="912"/>
        <v>48</v>
      </c>
      <c r="J3771" s="7">
        <f t="shared" si="913"/>
        <v>5</v>
      </c>
      <c r="K3771" s="8">
        <f t="shared" si="914"/>
        <v>43</v>
      </c>
      <c r="L3771" s="9">
        <f t="shared" si="915"/>
        <v>48</v>
      </c>
    </row>
    <row r="3772" spans="1:12" x14ac:dyDescent="0.2">
      <c r="A3772" s="39"/>
      <c r="B3772" s="34"/>
      <c r="C3772" s="39" t="s">
        <v>135</v>
      </c>
      <c r="D3772" s="7">
        <v>0</v>
      </c>
      <c r="E3772" s="8">
        <v>0</v>
      </c>
      <c r="F3772" s="17">
        <f t="shared" si="911"/>
        <v>0</v>
      </c>
      <c r="G3772" s="7">
        <v>0</v>
      </c>
      <c r="H3772" s="8">
        <v>2</v>
      </c>
      <c r="I3772" s="17">
        <f t="shared" si="912"/>
        <v>2</v>
      </c>
      <c r="J3772" s="7">
        <f t="shared" si="913"/>
        <v>0</v>
      </c>
      <c r="K3772" s="8">
        <f t="shared" si="914"/>
        <v>2</v>
      </c>
      <c r="L3772" s="9">
        <f t="shared" si="915"/>
        <v>2</v>
      </c>
    </row>
    <row r="3773" spans="1:12" x14ac:dyDescent="0.2">
      <c r="A3773" s="39"/>
      <c r="B3773" s="34"/>
      <c r="C3773" s="39" t="s">
        <v>136</v>
      </c>
      <c r="D3773" s="7">
        <v>1</v>
      </c>
      <c r="E3773" s="8">
        <v>4</v>
      </c>
      <c r="F3773" s="17">
        <f t="shared" si="911"/>
        <v>5</v>
      </c>
      <c r="G3773" s="7">
        <v>2</v>
      </c>
      <c r="H3773" s="8">
        <v>0</v>
      </c>
      <c r="I3773" s="17">
        <f t="shared" si="912"/>
        <v>2</v>
      </c>
      <c r="J3773" s="7">
        <f t="shared" si="913"/>
        <v>3</v>
      </c>
      <c r="K3773" s="8">
        <f t="shared" si="914"/>
        <v>4</v>
      </c>
      <c r="L3773" s="9">
        <f t="shared" si="915"/>
        <v>7</v>
      </c>
    </row>
    <row r="3774" spans="1:12" x14ac:dyDescent="0.2">
      <c r="A3774" s="39"/>
      <c r="B3774" s="34"/>
      <c r="C3774" s="39" t="s">
        <v>137</v>
      </c>
      <c r="D3774" s="7">
        <v>0</v>
      </c>
      <c r="E3774" s="8">
        <v>0</v>
      </c>
      <c r="F3774" s="17">
        <f t="shared" si="911"/>
        <v>0</v>
      </c>
      <c r="G3774" s="7">
        <v>1</v>
      </c>
      <c r="H3774" s="8">
        <v>27</v>
      </c>
      <c r="I3774" s="17">
        <f t="shared" si="912"/>
        <v>28</v>
      </c>
      <c r="J3774" s="7">
        <f t="shared" si="913"/>
        <v>1</v>
      </c>
      <c r="K3774" s="8">
        <f t="shared" si="914"/>
        <v>27</v>
      </c>
      <c r="L3774" s="9">
        <f t="shared" si="915"/>
        <v>28</v>
      </c>
    </row>
    <row r="3775" spans="1:12" x14ac:dyDescent="0.2">
      <c r="A3775" s="39"/>
      <c r="B3775" s="34"/>
      <c r="C3775" s="39" t="s">
        <v>138</v>
      </c>
      <c r="D3775" s="7">
        <v>2</v>
      </c>
      <c r="E3775" s="8">
        <v>2</v>
      </c>
      <c r="F3775" s="17">
        <f t="shared" si="911"/>
        <v>4</v>
      </c>
      <c r="G3775" s="7">
        <v>1</v>
      </c>
      <c r="H3775" s="8">
        <v>0</v>
      </c>
      <c r="I3775" s="17">
        <f t="shared" si="912"/>
        <v>1</v>
      </c>
      <c r="J3775" s="7">
        <f t="shared" si="913"/>
        <v>3</v>
      </c>
      <c r="K3775" s="8">
        <f t="shared" si="914"/>
        <v>2</v>
      </c>
      <c r="L3775" s="9">
        <f t="shared" si="915"/>
        <v>5</v>
      </c>
    </row>
    <row r="3776" spans="1:12" x14ac:dyDescent="0.2">
      <c r="A3776" s="39"/>
      <c r="B3776" s="34"/>
      <c r="C3776" s="39" t="s">
        <v>139</v>
      </c>
      <c r="D3776" s="7">
        <v>1</v>
      </c>
      <c r="E3776" s="8">
        <v>11</v>
      </c>
      <c r="F3776" s="17">
        <f t="shared" si="911"/>
        <v>12</v>
      </c>
      <c r="G3776" s="7">
        <v>4</v>
      </c>
      <c r="H3776" s="8">
        <v>1</v>
      </c>
      <c r="I3776" s="17">
        <f t="shared" si="912"/>
        <v>5</v>
      </c>
      <c r="J3776" s="7">
        <f t="shared" si="913"/>
        <v>5</v>
      </c>
      <c r="K3776" s="8">
        <f t="shared" si="914"/>
        <v>12</v>
      </c>
      <c r="L3776" s="9">
        <f t="shared" si="915"/>
        <v>17</v>
      </c>
    </row>
    <row r="3777" spans="1:12" x14ac:dyDescent="0.2">
      <c r="A3777" s="39"/>
      <c r="B3777" s="34"/>
      <c r="C3777" s="39" t="s">
        <v>142</v>
      </c>
      <c r="D3777" s="7">
        <v>1</v>
      </c>
      <c r="E3777" s="8">
        <v>0</v>
      </c>
      <c r="F3777" s="17">
        <f t="shared" si="911"/>
        <v>1</v>
      </c>
      <c r="G3777" s="7">
        <v>0</v>
      </c>
      <c r="H3777" s="8">
        <v>0</v>
      </c>
      <c r="I3777" s="17">
        <f t="shared" si="912"/>
        <v>0</v>
      </c>
      <c r="J3777" s="7">
        <f t="shared" si="913"/>
        <v>1</v>
      </c>
      <c r="K3777" s="8">
        <f t="shared" si="914"/>
        <v>0</v>
      </c>
      <c r="L3777" s="9">
        <f t="shared" si="915"/>
        <v>1</v>
      </c>
    </row>
    <row r="3778" spans="1:12" x14ac:dyDescent="0.2">
      <c r="A3778" s="39"/>
      <c r="B3778" s="34"/>
      <c r="C3778" s="39" t="s">
        <v>148</v>
      </c>
      <c r="D3778" s="7">
        <v>1</v>
      </c>
      <c r="E3778" s="8">
        <v>0</v>
      </c>
      <c r="F3778" s="17">
        <f t="shared" si="911"/>
        <v>1</v>
      </c>
      <c r="G3778" s="7">
        <v>0</v>
      </c>
      <c r="H3778" s="8">
        <v>0</v>
      </c>
      <c r="I3778" s="17">
        <f t="shared" si="912"/>
        <v>0</v>
      </c>
      <c r="J3778" s="7">
        <f t="shared" si="913"/>
        <v>1</v>
      </c>
      <c r="K3778" s="8">
        <f t="shared" si="914"/>
        <v>0</v>
      </c>
      <c r="L3778" s="9">
        <f t="shared" si="915"/>
        <v>1</v>
      </c>
    </row>
    <row r="3779" spans="1:12" x14ac:dyDescent="0.2">
      <c r="A3779" s="39"/>
      <c r="B3779" s="34"/>
      <c r="C3779" s="39" t="s">
        <v>150</v>
      </c>
      <c r="D3779" s="7">
        <v>1</v>
      </c>
      <c r="E3779" s="8">
        <v>1</v>
      </c>
      <c r="F3779" s="17">
        <f t="shared" si="911"/>
        <v>2</v>
      </c>
      <c r="G3779" s="7">
        <v>0</v>
      </c>
      <c r="H3779" s="8">
        <v>0</v>
      </c>
      <c r="I3779" s="17">
        <f t="shared" si="912"/>
        <v>0</v>
      </c>
      <c r="J3779" s="7">
        <f t="shared" si="913"/>
        <v>1</v>
      </c>
      <c r="K3779" s="8">
        <f t="shared" si="914"/>
        <v>1</v>
      </c>
      <c r="L3779" s="9">
        <f t="shared" si="915"/>
        <v>2</v>
      </c>
    </row>
    <row r="3780" spans="1:12" x14ac:dyDescent="0.2">
      <c r="A3780" s="39"/>
      <c r="B3780" s="34"/>
      <c r="C3780" s="66" t="s">
        <v>2</v>
      </c>
      <c r="D3780" s="21">
        <f t="shared" ref="D3780:L3780" si="916">SUM(D3766:D3779)</f>
        <v>16</v>
      </c>
      <c r="E3780" s="22">
        <f t="shared" si="916"/>
        <v>20</v>
      </c>
      <c r="F3780" s="67">
        <f t="shared" si="916"/>
        <v>36</v>
      </c>
      <c r="G3780" s="21">
        <f t="shared" si="916"/>
        <v>22</v>
      </c>
      <c r="H3780" s="22">
        <f t="shared" si="916"/>
        <v>217</v>
      </c>
      <c r="I3780" s="67">
        <f t="shared" si="916"/>
        <v>239</v>
      </c>
      <c r="J3780" s="21">
        <f t="shared" si="916"/>
        <v>38</v>
      </c>
      <c r="K3780" s="22">
        <f t="shared" si="916"/>
        <v>237</v>
      </c>
      <c r="L3780" s="23">
        <f t="shared" si="916"/>
        <v>275</v>
      </c>
    </row>
    <row r="3781" spans="1:12" x14ac:dyDescent="0.2">
      <c r="A3781" s="65" t="s">
        <v>294</v>
      </c>
      <c r="B3781" s="42"/>
      <c r="C3781" s="41"/>
      <c r="D3781" s="44"/>
      <c r="E3781" s="45"/>
      <c r="F3781" s="47"/>
      <c r="G3781" s="44"/>
      <c r="H3781" s="45"/>
      <c r="I3781" s="47"/>
      <c r="J3781" s="44"/>
      <c r="K3781" s="45"/>
      <c r="L3781" s="46"/>
    </row>
    <row r="3782" spans="1:12" x14ac:dyDescent="0.2">
      <c r="A3782" s="39"/>
      <c r="B3782" s="34"/>
      <c r="C3782" s="39" t="s">
        <v>124</v>
      </c>
      <c r="D3782" s="7">
        <v>14</v>
      </c>
      <c r="E3782" s="8">
        <v>72</v>
      </c>
      <c r="F3782" s="17">
        <f t="shared" ref="F3782:F3788" si="917">D3782+E3782</f>
        <v>86</v>
      </c>
      <c r="G3782" s="7">
        <v>39</v>
      </c>
      <c r="H3782" s="8">
        <v>88</v>
      </c>
      <c r="I3782" s="17">
        <f t="shared" ref="I3782:I3788" si="918">G3782+H3782</f>
        <v>127</v>
      </c>
      <c r="J3782" s="7">
        <f t="shared" ref="J3782:K3788" si="919">D3782+G3782</f>
        <v>53</v>
      </c>
      <c r="K3782" s="8">
        <f t="shared" si="919"/>
        <v>160</v>
      </c>
      <c r="L3782" s="9">
        <f t="shared" ref="L3782:L3788" si="920">J3782+K3782</f>
        <v>213</v>
      </c>
    </row>
    <row r="3783" spans="1:12" x14ac:dyDescent="0.2">
      <c r="A3783" s="39"/>
      <c r="B3783" s="34"/>
      <c r="C3783" s="39" t="s">
        <v>3</v>
      </c>
      <c r="D3783" s="7">
        <v>0</v>
      </c>
      <c r="E3783" s="8">
        <v>0</v>
      </c>
      <c r="F3783" s="17">
        <f t="shared" si="917"/>
        <v>0</v>
      </c>
      <c r="G3783" s="7">
        <v>9</v>
      </c>
      <c r="H3783" s="8">
        <v>7</v>
      </c>
      <c r="I3783" s="17">
        <f t="shared" si="918"/>
        <v>16</v>
      </c>
      <c r="J3783" s="7">
        <f t="shared" si="919"/>
        <v>9</v>
      </c>
      <c r="K3783" s="8">
        <f t="shared" si="919"/>
        <v>7</v>
      </c>
      <c r="L3783" s="9">
        <f t="shared" si="920"/>
        <v>16</v>
      </c>
    </row>
    <row r="3784" spans="1:12" x14ac:dyDescent="0.2">
      <c r="A3784" s="39"/>
      <c r="B3784" s="34"/>
      <c r="C3784" s="39" t="s">
        <v>125</v>
      </c>
      <c r="D3784" s="7">
        <v>0</v>
      </c>
      <c r="E3784" s="8">
        <v>0</v>
      </c>
      <c r="F3784" s="17">
        <f t="shared" si="917"/>
        <v>0</v>
      </c>
      <c r="G3784" s="7">
        <v>1</v>
      </c>
      <c r="H3784" s="8">
        <v>1</v>
      </c>
      <c r="I3784" s="17">
        <f t="shared" si="918"/>
        <v>2</v>
      </c>
      <c r="J3784" s="7">
        <f t="shared" si="919"/>
        <v>1</v>
      </c>
      <c r="K3784" s="8">
        <f t="shared" si="919"/>
        <v>1</v>
      </c>
      <c r="L3784" s="9">
        <f t="shared" si="920"/>
        <v>2</v>
      </c>
    </row>
    <row r="3785" spans="1:12" x14ac:dyDescent="0.2">
      <c r="A3785" s="39"/>
      <c r="B3785" s="34"/>
      <c r="C3785" s="39" t="s">
        <v>126</v>
      </c>
      <c r="D3785" s="7">
        <v>0</v>
      </c>
      <c r="E3785" s="8">
        <v>0</v>
      </c>
      <c r="F3785" s="17">
        <f t="shared" si="917"/>
        <v>0</v>
      </c>
      <c r="G3785" s="7">
        <v>4</v>
      </c>
      <c r="H3785" s="8">
        <v>0</v>
      </c>
      <c r="I3785" s="17">
        <f t="shared" si="918"/>
        <v>4</v>
      </c>
      <c r="J3785" s="7">
        <f t="shared" si="919"/>
        <v>4</v>
      </c>
      <c r="K3785" s="8">
        <f t="shared" si="919"/>
        <v>0</v>
      </c>
      <c r="L3785" s="9">
        <f t="shared" si="920"/>
        <v>4</v>
      </c>
    </row>
    <row r="3786" spans="1:12" x14ac:dyDescent="0.2">
      <c r="A3786" s="39"/>
      <c r="B3786" s="34"/>
      <c r="C3786" s="39" t="s">
        <v>127</v>
      </c>
      <c r="D3786" s="7">
        <v>1</v>
      </c>
      <c r="E3786" s="8">
        <v>0</v>
      </c>
      <c r="F3786" s="17">
        <f t="shared" si="917"/>
        <v>1</v>
      </c>
      <c r="G3786" s="7">
        <v>3</v>
      </c>
      <c r="H3786" s="8">
        <v>9</v>
      </c>
      <c r="I3786" s="17">
        <f t="shared" si="918"/>
        <v>12</v>
      </c>
      <c r="J3786" s="7">
        <f t="shared" si="919"/>
        <v>4</v>
      </c>
      <c r="K3786" s="8">
        <f t="shared" si="919"/>
        <v>9</v>
      </c>
      <c r="L3786" s="9">
        <f t="shared" si="920"/>
        <v>13</v>
      </c>
    </row>
    <row r="3787" spans="1:12" x14ac:dyDescent="0.2">
      <c r="A3787" s="39"/>
      <c r="B3787" s="34"/>
      <c r="C3787" s="39" t="s">
        <v>128</v>
      </c>
      <c r="D3787" s="7">
        <v>0</v>
      </c>
      <c r="E3787" s="8">
        <v>0</v>
      </c>
      <c r="F3787" s="17">
        <f t="shared" si="917"/>
        <v>0</v>
      </c>
      <c r="G3787" s="7">
        <v>5</v>
      </c>
      <c r="H3787" s="8">
        <v>10</v>
      </c>
      <c r="I3787" s="17">
        <f t="shared" si="918"/>
        <v>15</v>
      </c>
      <c r="J3787" s="7">
        <f t="shared" si="919"/>
        <v>5</v>
      </c>
      <c r="K3787" s="8">
        <f t="shared" si="919"/>
        <v>10</v>
      </c>
      <c r="L3787" s="9">
        <f t="shared" si="920"/>
        <v>15</v>
      </c>
    </row>
    <row r="3788" spans="1:12" ht="12" thickBot="1" x14ac:dyDescent="0.25">
      <c r="A3788" s="52"/>
      <c r="B3788" s="68"/>
      <c r="C3788" s="52" t="s">
        <v>129</v>
      </c>
      <c r="D3788" s="24">
        <v>0</v>
      </c>
      <c r="E3788" s="25">
        <v>0</v>
      </c>
      <c r="F3788" s="69">
        <f t="shared" si="917"/>
        <v>0</v>
      </c>
      <c r="G3788" s="24">
        <v>1</v>
      </c>
      <c r="H3788" s="25">
        <v>0</v>
      </c>
      <c r="I3788" s="69">
        <f t="shared" si="918"/>
        <v>1</v>
      </c>
      <c r="J3788" s="24">
        <f t="shared" si="919"/>
        <v>1</v>
      </c>
      <c r="K3788" s="25">
        <f t="shared" si="919"/>
        <v>0</v>
      </c>
      <c r="L3788" s="26">
        <f t="shared" si="920"/>
        <v>1</v>
      </c>
    </row>
    <row r="3794" spans="1:12" ht="12" x14ac:dyDescent="0.2">
      <c r="A3794" s="85" t="s">
        <v>109</v>
      </c>
      <c r="B3794" s="85"/>
      <c r="C3794" s="85"/>
      <c r="D3794" s="85"/>
      <c r="E3794" s="85"/>
      <c r="F3794" s="85"/>
      <c r="G3794" s="85"/>
      <c r="H3794" s="85"/>
      <c r="I3794" s="85"/>
      <c r="J3794" s="85"/>
      <c r="K3794" s="85"/>
      <c r="L3794" s="85"/>
    </row>
    <row r="3795" spans="1:12" x14ac:dyDescent="0.2">
      <c r="A3795" s="86" t="s">
        <v>116</v>
      </c>
      <c r="B3795" s="86"/>
      <c r="C3795" s="86"/>
      <c r="D3795" s="86"/>
      <c r="E3795" s="86"/>
      <c r="F3795" s="86"/>
      <c r="G3795" s="86"/>
      <c r="H3795" s="86"/>
      <c r="I3795" s="86"/>
      <c r="J3795" s="86"/>
      <c r="K3795" s="86"/>
      <c r="L3795" s="86"/>
    </row>
    <row r="3796" spans="1:12" x14ac:dyDescent="0.2">
      <c r="A3796" s="86" t="s">
        <v>1066</v>
      </c>
      <c r="B3796" s="86"/>
      <c r="C3796" s="86"/>
      <c r="D3796" s="86"/>
      <c r="E3796" s="86"/>
      <c r="F3796" s="86"/>
      <c r="G3796" s="86"/>
      <c r="H3796" s="86"/>
      <c r="I3796" s="86"/>
      <c r="J3796" s="86"/>
      <c r="K3796" s="86"/>
      <c r="L3796" s="86"/>
    </row>
    <row r="3797" spans="1:12" ht="12" thickBot="1" x14ac:dyDescent="0.25"/>
    <row r="3798" spans="1:12" x14ac:dyDescent="0.2">
      <c r="A3798" s="113" t="s">
        <v>41</v>
      </c>
      <c r="B3798" s="149"/>
      <c r="C3798" s="151" t="s">
        <v>43</v>
      </c>
      <c r="D3798" s="117" t="s">
        <v>355</v>
      </c>
      <c r="E3798" s="118"/>
      <c r="F3798" s="119"/>
      <c r="G3798" s="117" t="s">
        <v>42</v>
      </c>
      <c r="H3798" s="118"/>
      <c r="I3798" s="119"/>
      <c r="J3798" s="117" t="s">
        <v>2</v>
      </c>
      <c r="K3798" s="118"/>
      <c r="L3798" s="119"/>
    </row>
    <row r="3799" spans="1:12" ht="12" thickBot="1" x14ac:dyDescent="0.25">
      <c r="A3799" s="115"/>
      <c r="B3799" s="150"/>
      <c r="C3799" s="152"/>
      <c r="D3799" s="153"/>
      <c r="E3799" s="154"/>
      <c r="F3799" s="155"/>
      <c r="G3799" s="153"/>
      <c r="H3799" s="154"/>
      <c r="I3799" s="155"/>
      <c r="J3799" s="153"/>
      <c r="K3799" s="154"/>
      <c r="L3799" s="155"/>
    </row>
    <row r="3800" spans="1:12" x14ac:dyDescent="0.2">
      <c r="A3800" s="115"/>
      <c r="B3800" s="150"/>
      <c r="C3800" s="152"/>
      <c r="D3800" s="161" t="s">
        <v>44</v>
      </c>
      <c r="E3800" s="157" t="s">
        <v>45</v>
      </c>
      <c r="F3800" s="159" t="s">
        <v>2</v>
      </c>
      <c r="G3800" s="161" t="s">
        <v>44</v>
      </c>
      <c r="H3800" s="157" t="s">
        <v>45</v>
      </c>
      <c r="I3800" s="159" t="s">
        <v>2</v>
      </c>
      <c r="J3800" s="156" t="s">
        <v>44</v>
      </c>
      <c r="K3800" s="157" t="s">
        <v>45</v>
      </c>
      <c r="L3800" s="159" t="s">
        <v>2</v>
      </c>
    </row>
    <row r="3801" spans="1:12" ht="12" thickBot="1" x14ac:dyDescent="0.25">
      <c r="A3801" s="115"/>
      <c r="B3801" s="150"/>
      <c r="C3801" s="152"/>
      <c r="D3801" s="162"/>
      <c r="E3801" s="158"/>
      <c r="F3801" s="160"/>
      <c r="G3801" s="162"/>
      <c r="H3801" s="158"/>
      <c r="I3801" s="160"/>
      <c r="J3801" s="136"/>
      <c r="K3801" s="158"/>
      <c r="L3801" s="160"/>
    </row>
    <row r="3802" spans="1:12" x14ac:dyDescent="0.2">
      <c r="A3802" s="35"/>
      <c r="B3802" s="36"/>
      <c r="C3802" s="35" t="s">
        <v>131</v>
      </c>
      <c r="D3802" s="3">
        <v>0</v>
      </c>
      <c r="E3802" s="4">
        <v>1</v>
      </c>
      <c r="F3802" s="18">
        <f t="shared" ref="F3802:F3820" si="921">D3802+E3802</f>
        <v>1</v>
      </c>
      <c r="G3802" s="3">
        <v>0</v>
      </c>
      <c r="H3802" s="4">
        <v>2</v>
      </c>
      <c r="I3802" s="18">
        <f t="shared" ref="I3802:I3820" si="922">G3802+H3802</f>
        <v>2</v>
      </c>
      <c r="J3802" s="3">
        <f t="shared" ref="J3802:J3820" si="923">D3802+G3802</f>
        <v>0</v>
      </c>
      <c r="K3802" s="4">
        <f t="shared" ref="K3802:K3820" si="924">E3802+H3802</f>
        <v>3</v>
      </c>
      <c r="L3802" s="5">
        <f t="shared" ref="L3802:L3820" si="925">J3802+K3802</f>
        <v>3</v>
      </c>
    </row>
    <row r="3803" spans="1:12" x14ac:dyDescent="0.2">
      <c r="A3803" s="39"/>
      <c r="B3803" s="34"/>
      <c r="C3803" s="39" t="s">
        <v>133</v>
      </c>
      <c r="D3803" s="7">
        <v>0</v>
      </c>
      <c r="E3803" s="8">
        <v>1</v>
      </c>
      <c r="F3803" s="17">
        <f t="shared" si="921"/>
        <v>1</v>
      </c>
      <c r="G3803" s="7">
        <v>0</v>
      </c>
      <c r="H3803" s="8">
        <v>0</v>
      </c>
      <c r="I3803" s="17">
        <f t="shared" si="922"/>
        <v>0</v>
      </c>
      <c r="J3803" s="7">
        <f t="shared" si="923"/>
        <v>0</v>
      </c>
      <c r="K3803" s="8">
        <f t="shared" si="924"/>
        <v>1</v>
      </c>
      <c r="L3803" s="9">
        <f t="shared" si="925"/>
        <v>1</v>
      </c>
    </row>
    <row r="3804" spans="1:12" x14ac:dyDescent="0.2">
      <c r="A3804" s="39"/>
      <c r="B3804" s="34"/>
      <c r="C3804" s="39" t="s">
        <v>692</v>
      </c>
      <c r="D3804" s="7">
        <v>0</v>
      </c>
      <c r="E3804" s="8">
        <v>0</v>
      </c>
      <c r="F3804" s="17">
        <f t="shared" si="921"/>
        <v>0</v>
      </c>
      <c r="G3804" s="7">
        <v>0</v>
      </c>
      <c r="H3804" s="8">
        <v>1</v>
      </c>
      <c r="I3804" s="17">
        <f t="shared" si="922"/>
        <v>1</v>
      </c>
      <c r="J3804" s="7">
        <f t="shared" si="923"/>
        <v>0</v>
      </c>
      <c r="K3804" s="8">
        <f t="shared" si="924"/>
        <v>1</v>
      </c>
      <c r="L3804" s="9">
        <f t="shared" si="925"/>
        <v>1</v>
      </c>
    </row>
    <row r="3805" spans="1:12" x14ac:dyDescent="0.2">
      <c r="A3805" s="39"/>
      <c r="B3805" s="34"/>
      <c r="C3805" s="39" t="s">
        <v>135</v>
      </c>
      <c r="D3805" s="7">
        <v>6</v>
      </c>
      <c r="E3805" s="8">
        <v>0</v>
      </c>
      <c r="F3805" s="17">
        <f t="shared" si="921"/>
        <v>6</v>
      </c>
      <c r="G3805" s="7">
        <v>0</v>
      </c>
      <c r="H3805" s="8">
        <v>0</v>
      </c>
      <c r="I3805" s="17">
        <f t="shared" si="922"/>
        <v>0</v>
      </c>
      <c r="J3805" s="7">
        <f t="shared" si="923"/>
        <v>6</v>
      </c>
      <c r="K3805" s="8">
        <f t="shared" si="924"/>
        <v>0</v>
      </c>
      <c r="L3805" s="9">
        <f t="shared" si="925"/>
        <v>6</v>
      </c>
    </row>
    <row r="3806" spans="1:12" x14ac:dyDescent="0.2">
      <c r="A3806" s="39"/>
      <c r="B3806" s="34"/>
      <c r="C3806" s="39" t="s">
        <v>932</v>
      </c>
      <c r="D3806" s="7">
        <v>0</v>
      </c>
      <c r="E3806" s="8">
        <v>1</v>
      </c>
      <c r="F3806" s="17">
        <f t="shared" si="921"/>
        <v>1</v>
      </c>
      <c r="G3806" s="7">
        <v>0</v>
      </c>
      <c r="H3806" s="8">
        <v>1</v>
      </c>
      <c r="I3806" s="17">
        <f t="shared" si="922"/>
        <v>1</v>
      </c>
      <c r="J3806" s="7">
        <f t="shared" si="923"/>
        <v>0</v>
      </c>
      <c r="K3806" s="8">
        <f t="shared" si="924"/>
        <v>2</v>
      </c>
      <c r="L3806" s="9">
        <f t="shared" si="925"/>
        <v>2</v>
      </c>
    </row>
    <row r="3807" spans="1:12" x14ac:dyDescent="0.2">
      <c r="A3807" s="39"/>
      <c r="B3807" s="34"/>
      <c r="C3807" s="39" t="s">
        <v>136</v>
      </c>
      <c r="D3807" s="7">
        <v>3</v>
      </c>
      <c r="E3807" s="8">
        <v>7</v>
      </c>
      <c r="F3807" s="17">
        <f t="shared" si="921"/>
        <v>10</v>
      </c>
      <c r="G3807" s="7">
        <v>0</v>
      </c>
      <c r="H3807" s="8">
        <v>1</v>
      </c>
      <c r="I3807" s="17">
        <f t="shared" si="922"/>
        <v>1</v>
      </c>
      <c r="J3807" s="7">
        <f t="shared" si="923"/>
        <v>3</v>
      </c>
      <c r="K3807" s="8">
        <f t="shared" si="924"/>
        <v>8</v>
      </c>
      <c r="L3807" s="9">
        <f t="shared" si="925"/>
        <v>11</v>
      </c>
    </row>
    <row r="3808" spans="1:12" x14ac:dyDescent="0.2">
      <c r="A3808" s="39"/>
      <c r="B3808" s="34"/>
      <c r="C3808" s="39" t="s">
        <v>137</v>
      </c>
      <c r="D3808" s="7">
        <v>0</v>
      </c>
      <c r="E3808" s="8">
        <v>2</v>
      </c>
      <c r="F3808" s="17">
        <f t="shared" si="921"/>
        <v>2</v>
      </c>
      <c r="G3808" s="7">
        <v>0</v>
      </c>
      <c r="H3808" s="8">
        <v>0</v>
      </c>
      <c r="I3808" s="17">
        <f t="shared" si="922"/>
        <v>0</v>
      </c>
      <c r="J3808" s="7">
        <f t="shared" si="923"/>
        <v>0</v>
      </c>
      <c r="K3808" s="8">
        <f t="shared" si="924"/>
        <v>2</v>
      </c>
      <c r="L3808" s="9">
        <f t="shared" si="925"/>
        <v>2</v>
      </c>
    </row>
    <row r="3809" spans="1:12" x14ac:dyDescent="0.2">
      <c r="A3809" s="39"/>
      <c r="B3809" s="34"/>
      <c r="C3809" s="39" t="s">
        <v>138</v>
      </c>
      <c r="D3809" s="7">
        <v>6</v>
      </c>
      <c r="E3809" s="8">
        <v>2</v>
      </c>
      <c r="F3809" s="17">
        <f t="shared" si="921"/>
        <v>8</v>
      </c>
      <c r="G3809" s="7">
        <v>2</v>
      </c>
      <c r="H3809" s="8">
        <v>2</v>
      </c>
      <c r="I3809" s="17">
        <f t="shared" si="922"/>
        <v>4</v>
      </c>
      <c r="J3809" s="7">
        <f t="shared" si="923"/>
        <v>8</v>
      </c>
      <c r="K3809" s="8">
        <f t="shared" si="924"/>
        <v>4</v>
      </c>
      <c r="L3809" s="9">
        <f t="shared" si="925"/>
        <v>12</v>
      </c>
    </row>
    <row r="3810" spans="1:12" x14ac:dyDescent="0.2">
      <c r="A3810" s="39"/>
      <c r="B3810" s="34"/>
      <c r="C3810" s="39" t="s">
        <v>139</v>
      </c>
      <c r="D3810" s="7">
        <v>0</v>
      </c>
      <c r="E3810" s="8">
        <v>0</v>
      </c>
      <c r="F3810" s="17">
        <f t="shared" si="921"/>
        <v>0</v>
      </c>
      <c r="G3810" s="7">
        <v>5</v>
      </c>
      <c r="H3810" s="8">
        <v>2</v>
      </c>
      <c r="I3810" s="17">
        <f t="shared" si="922"/>
        <v>7</v>
      </c>
      <c r="J3810" s="7">
        <f t="shared" si="923"/>
        <v>5</v>
      </c>
      <c r="K3810" s="8">
        <f t="shared" si="924"/>
        <v>2</v>
      </c>
      <c r="L3810" s="9">
        <f t="shared" si="925"/>
        <v>7</v>
      </c>
    </row>
    <row r="3811" spans="1:12" x14ac:dyDescent="0.2">
      <c r="A3811" s="39"/>
      <c r="B3811" s="34"/>
      <c r="C3811" s="39" t="s">
        <v>142</v>
      </c>
      <c r="D3811" s="7">
        <v>2</v>
      </c>
      <c r="E3811" s="8">
        <v>0</v>
      </c>
      <c r="F3811" s="17">
        <f t="shared" si="921"/>
        <v>2</v>
      </c>
      <c r="G3811" s="7">
        <v>0</v>
      </c>
      <c r="H3811" s="8">
        <v>0</v>
      </c>
      <c r="I3811" s="17">
        <f t="shared" si="922"/>
        <v>0</v>
      </c>
      <c r="J3811" s="7">
        <f t="shared" si="923"/>
        <v>2</v>
      </c>
      <c r="K3811" s="8">
        <f t="shared" si="924"/>
        <v>0</v>
      </c>
      <c r="L3811" s="9">
        <f t="shared" si="925"/>
        <v>2</v>
      </c>
    </row>
    <row r="3812" spans="1:12" x14ac:dyDescent="0.2">
      <c r="A3812" s="39"/>
      <c r="B3812" s="34"/>
      <c r="C3812" s="39" t="s">
        <v>143</v>
      </c>
      <c r="D3812" s="7">
        <v>2</v>
      </c>
      <c r="E3812" s="8">
        <v>0</v>
      </c>
      <c r="F3812" s="17">
        <f t="shared" si="921"/>
        <v>2</v>
      </c>
      <c r="G3812" s="7">
        <v>0</v>
      </c>
      <c r="H3812" s="8">
        <v>0</v>
      </c>
      <c r="I3812" s="17">
        <f t="shared" si="922"/>
        <v>0</v>
      </c>
      <c r="J3812" s="7">
        <f t="shared" si="923"/>
        <v>2</v>
      </c>
      <c r="K3812" s="8">
        <f t="shared" si="924"/>
        <v>0</v>
      </c>
      <c r="L3812" s="9">
        <f t="shared" si="925"/>
        <v>2</v>
      </c>
    </row>
    <row r="3813" spans="1:12" x14ac:dyDescent="0.2">
      <c r="A3813" s="39"/>
      <c r="B3813" s="34"/>
      <c r="C3813" s="39" t="s">
        <v>144</v>
      </c>
      <c r="D3813" s="7">
        <v>1</v>
      </c>
      <c r="E3813" s="8">
        <v>0</v>
      </c>
      <c r="F3813" s="17">
        <f t="shared" si="921"/>
        <v>1</v>
      </c>
      <c r="G3813" s="7">
        <v>0</v>
      </c>
      <c r="H3813" s="8">
        <v>0</v>
      </c>
      <c r="I3813" s="17">
        <f t="shared" si="922"/>
        <v>0</v>
      </c>
      <c r="J3813" s="7">
        <f t="shared" si="923"/>
        <v>1</v>
      </c>
      <c r="K3813" s="8">
        <f t="shared" si="924"/>
        <v>0</v>
      </c>
      <c r="L3813" s="9">
        <f t="shared" si="925"/>
        <v>1</v>
      </c>
    </row>
    <row r="3814" spans="1:12" x14ac:dyDescent="0.2">
      <c r="A3814" s="39"/>
      <c r="B3814" s="34"/>
      <c r="C3814" s="39" t="s">
        <v>145</v>
      </c>
      <c r="D3814" s="7">
        <v>0</v>
      </c>
      <c r="E3814" s="8">
        <v>1</v>
      </c>
      <c r="F3814" s="17">
        <f t="shared" si="921"/>
        <v>1</v>
      </c>
      <c r="G3814" s="7">
        <v>0</v>
      </c>
      <c r="H3814" s="8">
        <v>0</v>
      </c>
      <c r="I3814" s="17">
        <f t="shared" si="922"/>
        <v>0</v>
      </c>
      <c r="J3814" s="7">
        <f t="shared" si="923"/>
        <v>0</v>
      </c>
      <c r="K3814" s="8">
        <f t="shared" si="924"/>
        <v>1</v>
      </c>
      <c r="L3814" s="9">
        <f t="shared" si="925"/>
        <v>1</v>
      </c>
    </row>
    <row r="3815" spans="1:12" x14ac:dyDescent="0.2">
      <c r="A3815" s="39"/>
      <c r="B3815" s="34"/>
      <c r="C3815" s="39" t="s">
        <v>146</v>
      </c>
      <c r="D3815" s="7">
        <v>1</v>
      </c>
      <c r="E3815" s="8">
        <v>0</v>
      </c>
      <c r="F3815" s="17">
        <f t="shared" si="921"/>
        <v>1</v>
      </c>
      <c r="G3815" s="7">
        <v>0</v>
      </c>
      <c r="H3815" s="8">
        <v>1</v>
      </c>
      <c r="I3815" s="17">
        <f t="shared" si="922"/>
        <v>1</v>
      </c>
      <c r="J3815" s="7">
        <f t="shared" si="923"/>
        <v>1</v>
      </c>
      <c r="K3815" s="8">
        <f t="shared" si="924"/>
        <v>1</v>
      </c>
      <c r="L3815" s="9">
        <f t="shared" si="925"/>
        <v>2</v>
      </c>
    </row>
    <row r="3816" spans="1:12" x14ac:dyDescent="0.2">
      <c r="A3816" s="39"/>
      <c r="B3816" s="34"/>
      <c r="C3816" s="39" t="s">
        <v>147</v>
      </c>
      <c r="D3816" s="7">
        <v>2</v>
      </c>
      <c r="E3816" s="8">
        <v>1</v>
      </c>
      <c r="F3816" s="17">
        <f t="shared" si="921"/>
        <v>3</v>
      </c>
      <c r="G3816" s="7">
        <v>0</v>
      </c>
      <c r="H3816" s="8">
        <v>0</v>
      </c>
      <c r="I3816" s="17">
        <f t="shared" si="922"/>
        <v>0</v>
      </c>
      <c r="J3816" s="7">
        <f t="shared" si="923"/>
        <v>2</v>
      </c>
      <c r="K3816" s="8">
        <f t="shared" si="924"/>
        <v>1</v>
      </c>
      <c r="L3816" s="9">
        <f t="shared" si="925"/>
        <v>3</v>
      </c>
    </row>
    <row r="3817" spans="1:12" x14ac:dyDescent="0.2">
      <c r="A3817" s="39"/>
      <c r="B3817" s="34"/>
      <c r="C3817" s="39" t="s">
        <v>149</v>
      </c>
      <c r="D3817" s="7">
        <v>1</v>
      </c>
      <c r="E3817" s="8">
        <v>2</v>
      </c>
      <c r="F3817" s="17">
        <f t="shared" si="921"/>
        <v>3</v>
      </c>
      <c r="G3817" s="7">
        <v>0</v>
      </c>
      <c r="H3817" s="8">
        <v>0</v>
      </c>
      <c r="I3817" s="17">
        <f t="shared" si="922"/>
        <v>0</v>
      </c>
      <c r="J3817" s="7">
        <f t="shared" si="923"/>
        <v>1</v>
      </c>
      <c r="K3817" s="8">
        <f t="shared" si="924"/>
        <v>2</v>
      </c>
      <c r="L3817" s="9">
        <f t="shared" si="925"/>
        <v>3</v>
      </c>
    </row>
    <row r="3818" spans="1:12" x14ac:dyDescent="0.2">
      <c r="A3818" s="39"/>
      <c r="B3818" s="34"/>
      <c r="C3818" s="39" t="s">
        <v>150</v>
      </c>
      <c r="D3818" s="7">
        <v>14</v>
      </c>
      <c r="E3818" s="8">
        <v>3</v>
      </c>
      <c r="F3818" s="17">
        <f t="shared" si="921"/>
        <v>17</v>
      </c>
      <c r="G3818" s="7">
        <v>2</v>
      </c>
      <c r="H3818" s="8">
        <v>5</v>
      </c>
      <c r="I3818" s="17">
        <f t="shared" si="922"/>
        <v>7</v>
      </c>
      <c r="J3818" s="7">
        <f t="shared" si="923"/>
        <v>16</v>
      </c>
      <c r="K3818" s="8">
        <f t="shared" si="924"/>
        <v>8</v>
      </c>
      <c r="L3818" s="9">
        <f t="shared" si="925"/>
        <v>24</v>
      </c>
    </row>
    <row r="3819" spans="1:12" x14ac:dyDescent="0.2">
      <c r="A3819" s="39"/>
      <c r="B3819" s="34"/>
      <c r="C3819" s="39" t="s">
        <v>934</v>
      </c>
      <c r="D3819" s="7">
        <v>0</v>
      </c>
      <c r="E3819" s="8">
        <v>0</v>
      </c>
      <c r="F3819" s="17">
        <f t="shared" si="921"/>
        <v>0</v>
      </c>
      <c r="G3819" s="7">
        <v>2</v>
      </c>
      <c r="H3819" s="8">
        <v>1</v>
      </c>
      <c r="I3819" s="17">
        <f t="shared" si="922"/>
        <v>3</v>
      </c>
      <c r="J3819" s="7">
        <f t="shared" si="923"/>
        <v>2</v>
      </c>
      <c r="K3819" s="8">
        <f t="shared" si="924"/>
        <v>1</v>
      </c>
      <c r="L3819" s="9">
        <f t="shared" si="925"/>
        <v>3</v>
      </c>
    </row>
    <row r="3820" spans="1:12" x14ac:dyDescent="0.2">
      <c r="A3820" s="39"/>
      <c r="B3820" s="34"/>
      <c r="C3820" s="39" t="s">
        <v>935</v>
      </c>
      <c r="D3820" s="7">
        <v>0</v>
      </c>
      <c r="E3820" s="8">
        <v>0</v>
      </c>
      <c r="F3820" s="17">
        <f t="shared" si="921"/>
        <v>0</v>
      </c>
      <c r="G3820" s="7">
        <v>3</v>
      </c>
      <c r="H3820" s="8">
        <v>0</v>
      </c>
      <c r="I3820" s="17">
        <f t="shared" si="922"/>
        <v>3</v>
      </c>
      <c r="J3820" s="7">
        <f t="shared" si="923"/>
        <v>3</v>
      </c>
      <c r="K3820" s="8">
        <f t="shared" si="924"/>
        <v>0</v>
      </c>
      <c r="L3820" s="9">
        <f t="shared" si="925"/>
        <v>3</v>
      </c>
    </row>
    <row r="3821" spans="1:12" x14ac:dyDescent="0.2">
      <c r="A3821" s="39"/>
      <c r="B3821" s="34"/>
      <c r="C3821" s="66" t="s">
        <v>2</v>
      </c>
      <c r="D3821" s="21">
        <f t="shared" ref="D3821:L3821" si="926">SUM(D3781:D3820)</f>
        <v>53</v>
      </c>
      <c r="E3821" s="22">
        <f t="shared" si="926"/>
        <v>93</v>
      </c>
      <c r="F3821" s="67">
        <f t="shared" si="926"/>
        <v>146</v>
      </c>
      <c r="G3821" s="21">
        <f t="shared" si="926"/>
        <v>76</v>
      </c>
      <c r="H3821" s="22">
        <f t="shared" si="926"/>
        <v>131</v>
      </c>
      <c r="I3821" s="67">
        <f t="shared" si="926"/>
        <v>207</v>
      </c>
      <c r="J3821" s="21">
        <f t="shared" si="926"/>
        <v>129</v>
      </c>
      <c r="K3821" s="22">
        <f t="shared" si="926"/>
        <v>224</v>
      </c>
      <c r="L3821" s="23">
        <f t="shared" si="926"/>
        <v>353</v>
      </c>
    </row>
    <row r="3822" spans="1:12" x14ac:dyDescent="0.2">
      <c r="A3822" s="65" t="s">
        <v>295</v>
      </c>
      <c r="B3822" s="42"/>
      <c r="C3822" s="41"/>
      <c r="D3822" s="44"/>
      <c r="E3822" s="45"/>
      <c r="F3822" s="47"/>
      <c r="G3822" s="44"/>
      <c r="H3822" s="45"/>
      <c r="I3822" s="47"/>
      <c r="J3822" s="44"/>
      <c r="K3822" s="45"/>
      <c r="L3822" s="46"/>
    </row>
    <row r="3823" spans="1:12" x14ac:dyDescent="0.2">
      <c r="A3823" s="39"/>
      <c r="B3823" s="34"/>
      <c r="C3823" s="39" t="s">
        <v>124</v>
      </c>
      <c r="D3823" s="7">
        <v>188</v>
      </c>
      <c r="E3823" s="8">
        <v>109</v>
      </c>
      <c r="F3823" s="17">
        <f t="shared" ref="F3823:F3836" si="927">D3823+E3823</f>
        <v>297</v>
      </c>
      <c r="G3823" s="7">
        <v>86</v>
      </c>
      <c r="H3823" s="8">
        <v>74</v>
      </c>
      <c r="I3823" s="17">
        <f t="shared" ref="I3823:I3836" si="928">G3823+H3823</f>
        <v>160</v>
      </c>
      <c r="J3823" s="7">
        <f t="shared" ref="J3823:J3836" si="929">D3823+G3823</f>
        <v>274</v>
      </c>
      <c r="K3823" s="8">
        <f t="shared" ref="K3823:K3836" si="930">E3823+H3823</f>
        <v>183</v>
      </c>
      <c r="L3823" s="9">
        <f t="shared" ref="L3823:L3836" si="931">J3823+K3823</f>
        <v>457</v>
      </c>
    </row>
    <row r="3824" spans="1:12" x14ac:dyDescent="0.2">
      <c r="A3824" s="39"/>
      <c r="B3824" s="34"/>
      <c r="C3824" s="39" t="s">
        <v>3</v>
      </c>
      <c r="D3824" s="7">
        <v>0</v>
      </c>
      <c r="E3824" s="8">
        <v>0</v>
      </c>
      <c r="F3824" s="17">
        <f t="shared" si="927"/>
        <v>0</v>
      </c>
      <c r="G3824" s="7">
        <v>21</v>
      </c>
      <c r="H3824" s="8">
        <v>6</v>
      </c>
      <c r="I3824" s="17">
        <f t="shared" si="928"/>
        <v>27</v>
      </c>
      <c r="J3824" s="7">
        <f t="shared" si="929"/>
        <v>21</v>
      </c>
      <c r="K3824" s="8">
        <f t="shared" si="930"/>
        <v>6</v>
      </c>
      <c r="L3824" s="9">
        <f t="shared" si="931"/>
        <v>27</v>
      </c>
    </row>
    <row r="3825" spans="1:12" x14ac:dyDescent="0.2">
      <c r="A3825" s="39"/>
      <c r="B3825" s="34"/>
      <c r="C3825" s="39" t="s">
        <v>125</v>
      </c>
      <c r="D3825" s="7">
        <v>0</v>
      </c>
      <c r="E3825" s="8">
        <v>0</v>
      </c>
      <c r="F3825" s="17">
        <f t="shared" si="927"/>
        <v>0</v>
      </c>
      <c r="G3825" s="7">
        <v>3</v>
      </c>
      <c r="H3825" s="8">
        <v>1</v>
      </c>
      <c r="I3825" s="17">
        <f t="shared" si="928"/>
        <v>4</v>
      </c>
      <c r="J3825" s="7">
        <f t="shared" si="929"/>
        <v>3</v>
      </c>
      <c r="K3825" s="8">
        <f t="shared" si="930"/>
        <v>1</v>
      </c>
      <c r="L3825" s="9">
        <f t="shared" si="931"/>
        <v>4</v>
      </c>
    </row>
    <row r="3826" spans="1:12" x14ac:dyDescent="0.2">
      <c r="A3826" s="39"/>
      <c r="B3826" s="34"/>
      <c r="C3826" s="39" t="s">
        <v>126</v>
      </c>
      <c r="D3826" s="7">
        <v>0</v>
      </c>
      <c r="E3826" s="8">
        <v>0</v>
      </c>
      <c r="F3826" s="17">
        <f t="shared" si="927"/>
        <v>0</v>
      </c>
      <c r="G3826" s="7">
        <v>2</v>
      </c>
      <c r="H3826" s="8">
        <v>0</v>
      </c>
      <c r="I3826" s="17">
        <f t="shared" si="928"/>
        <v>2</v>
      </c>
      <c r="J3826" s="7">
        <f t="shared" si="929"/>
        <v>2</v>
      </c>
      <c r="K3826" s="8">
        <f t="shared" si="930"/>
        <v>0</v>
      </c>
      <c r="L3826" s="9">
        <f t="shared" si="931"/>
        <v>2</v>
      </c>
    </row>
    <row r="3827" spans="1:12" x14ac:dyDescent="0.2">
      <c r="A3827" s="39"/>
      <c r="B3827" s="34"/>
      <c r="C3827" s="39" t="s">
        <v>127</v>
      </c>
      <c r="D3827" s="7">
        <v>2</v>
      </c>
      <c r="E3827" s="8">
        <v>0</v>
      </c>
      <c r="F3827" s="17">
        <f t="shared" si="927"/>
        <v>2</v>
      </c>
      <c r="G3827" s="7">
        <v>18</v>
      </c>
      <c r="H3827" s="8">
        <v>16</v>
      </c>
      <c r="I3827" s="17">
        <f t="shared" si="928"/>
        <v>34</v>
      </c>
      <c r="J3827" s="7">
        <f t="shared" si="929"/>
        <v>20</v>
      </c>
      <c r="K3827" s="8">
        <f t="shared" si="930"/>
        <v>16</v>
      </c>
      <c r="L3827" s="9">
        <f t="shared" si="931"/>
        <v>36</v>
      </c>
    </row>
    <row r="3828" spans="1:12" x14ac:dyDescent="0.2">
      <c r="A3828" s="39"/>
      <c r="B3828" s="34"/>
      <c r="C3828" s="39" t="s">
        <v>128</v>
      </c>
      <c r="D3828" s="7">
        <v>0</v>
      </c>
      <c r="E3828" s="8">
        <v>0</v>
      </c>
      <c r="F3828" s="17">
        <f t="shared" si="927"/>
        <v>0</v>
      </c>
      <c r="G3828" s="7">
        <v>8</v>
      </c>
      <c r="H3828" s="8">
        <v>7</v>
      </c>
      <c r="I3828" s="17">
        <f t="shared" si="928"/>
        <v>15</v>
      </c>
      <c r="J3828" s="7">
        <f t="shared" si="929"/>
        <v>8</v>
      </c>
      <c r="K3828" s="8">
        <f t="shared" si="930"/>
        <v>7</v>
      </c>
      <c r="L3828" s="9">
        <f t="shared" si="931"/>
        <v>15</v>
      </c>
    </row>
    <row r="3829" spans="1:12" x14ac:dyDescent="0.2">
      <c r="A3829" s="39"/>
      <c r="B3829" s="34"/>
      <c r="C3829" s="39" t="s">
        <v>130</v>
      </c>
      <c r="D3829" s="7">
        <v>1</v>
      </c>
      <c r="E3829" s="8">
        <v>0</v>
      </c>
      <c r="F3829" s="17">
        <f t="shared" si="927"/>
        <v>1</v>
      </c>
      <c r="G3829" s="7">
        <v>0</v>
      </c>
      <c r="H3829" s="8">
        <v>0</v>
      </c>
      <c r="I3829" s="17">
        <f t="shared" si="928"/>
        <v>0</v>
      </c>
      <c r="J3829" s="7">
        <f t="shared" si="929"/>
        <v>1</v>
      </c>
      <c r="K3829" s="8">
        <f t="shared" si="930"/>
        <v>0</v>
      </c>
      <c r="L3829" s="9">
        <f t="shared" si="931"/>
        <v>1</v>
      </c>
    </row>
    <row r="3830" spans="1:12" x14ac:dyDescent="0.2">
      <c r="A3830" s="39"/>
      <c r="B3830" s="34"/>
      <c r="C3830" s="39" t="s">
        <v>131</v>
      </c>
      <c r="D3830" s="7">
        <v>1</v>
      </c>
      <c r="E3830" s="8">
        <v>0</v>
      </c>
      <c r="F3830" s="17">
        <f t="shared" si="927"/>
        <v>1</v>
      </c>
      <c r="G3830" s="7">
        <v>2</v>
      </c>
      <c r="H3830" s="8">
        <v>0</v>
      </c>
      <c r="I3830" s="17">
        <f t="shared" si="928"/>
        <v>2</v>
      </c>
      <c r="J3830" s="7">
        <f t="shared" si="929"/>
        <v>3</v>
      </c>
      <c r="K3830" s="8">
        <f t="shared" si="930"/>
        <v>0</v>
      </c>
      <c r="L3830" s="9">
        <f t="shared" si="931"/>
        <v>3</v>
      </c>
    </row>
    <row r="3831" spans="1:12" x14ac:dyDescent="0.2">
      <c r="A3831" s="39"/>
      <c r="B3831" s="34"/>
      <c r="C3831" s="39" t="s">
        <v>132</v>
      </c>
      <c r="D3831" s="7">
        <v>0</v>
      </c>
      <c r="E3831" s="8">
        <v>0</v>
      </c>
      <c r="F3831" s="17">
        <f t="shared" si="927"/>
        <v>0</v>
      </c>
      <c r="G3831" s="7">
        <v>1</v>
      </c>
      <c r="H3831" s="8">
        <v>0</v>
      </c>
      <c r="I3831" s="17">
        <f t="shared" si="928"/>
        <v>1</v>
      </c>
      <c r="J3831" s="7">
        <f t="shared" si="929"/>
        <v>1</v>
      </c>
      <c r="K3831" s="8">
        <f t="shared" si="930"/>
        <v>0</v>
      </c>
      <c r="L3831" s="9">
        <f t="shared" si="931"/>
        <v>1</v>
      </c>
    </row>
    <row r="3832" spans="1:12" x14ac:dyDescent="0.2">
      <c r="A3832" s="39"/>
      <c r="B3832" s="34"/>
      <c r="C3832" s="39" t="s">
        <v>133</v>
      </c>
      <c r="D3832" s="7">
        <v>2</v>
      </c>
      <c r="E3832" s="8">
        <v>0</v>
      </c>
      <c r="F3832" s="17">
        <f t="shared" si="927"/>
        <v>2</v>
      </c>
      <c r="G3832" s="7">
        <v>0</v>
      </c>
      <c r="H3832" s="8">
        <v>0</v>
      </c>
      <c r="I3832" s="17">
        <f t="shared" si="928"/>
        <v>0</v>
      </c>
      <c r="J3832" s="7">
        <f t="shared" si="929"/>
        <v>2</v>
      </c>
      <c r="K3832" s="8">
        <f t="shared" si="930"/>
        <v>0</v>
      </c>
      <c r="L3832" s="9">
        <f t="shared" si="931"/>
        <v>2</v>
      </c>
    </row>
    <row r="3833" spans="1:12" x14ac:dyDescent="0.2">
      <c r="A3833" s="39"/>
      <c r="B3833" s="34"/>
      <c r="C3833" s="39" t="s">
        <v>692</v>
      </c>
      <c r="D3833" s="7">
        <v>0</v>
      </c>
      <c r="E3833" s="8">
        <v>0</v>
      </c>
      <c r="F3833" s="17">
        <f t="shared" si="927"/>
        <v>0</v>
      </c>
      <c r="G3833" s="7">
        <v>1</v>
      </c>
      <c r="H3833" s="8">
        <v>2</v>
      </c>
      <c r="I3833" s="17">
        <f t="shared" si="928"/>
        <v>3</v>
      </c>
      <c r="J3833" s="7">
        <f t="shared" si="929"/>
        <v>1</v>
      </c>
      <c r="K3833" s="8">
        <f t="shared" si="930"/>
        <v>2</v>
      </c>
      <c r="L3833" s="9">
        <f t="shared" si="931"/>
        <v>3</v>
      </c>
    </row>
    <row r="3834" spans="1:12" x14ac:dyDescent="0.2">
      <c r="A3834" s="39"/>
      <c r="B3834" s="34"/>
      <c r="C3834" s="39" t="s">
        <v>135</v>
      </c>
      <c r="D3834" s="7">
        <v>7</v>
      </c>
      <c r="E3834" s="8">
        <v>11</v>
      </c>
      <c r="F3834" s="17">
        <f t="shared" si="927"/>
        <v>18</v>
      </c>
      <c r="G3834" s="7">
        <v>3</v>
      </c>
      <c r="H3834" s="8">
        <v>4</v>
      </c>
      <c r="I3834" s="17">
        <f t="shared" si="928"/>
        <v>7</v>
      </c>
      <c r="J3834" s="7">
        <f t="shared" si="929"/>
        <v>10</v>
      </c>
      <c r="K3834" s="8">
        <f t="shared" si="930"/>
        <v>15</v>
      </c>
      <c r="L3834" s="9">
        <f t="shared" si="931"/>
        <v>25</v>
      </c>
    </row>
    <row r="3835" spans="1:12" x14ac:dyDescent="0.2">
      <c r="A3835" s="39"/>
      <c r="B3835" s="34"/>
      <c r="C3835" s="39" t="s">
        <v>932</v>
      </c>
      <c r="D3835" s="7">
        <v>0</v>
      </c>
      <c r="E3835" s="8">
        <v>1</v>
      </c>
      <c r="F3835" s="17">
        <f t="shared" si="927"/>
        <v>1</v>
      </c>
      <c r="G3835" s="7">
        <v>0</v>
      </c>
      <c r="H3835" s="8">
        <v>0</v>
      </c>
      <c r="I3835" s="17">
        <f t="shared" si="928"/>
        <v>0</v>
      </c>
      <c r="J3835" s="7">
        <f t="shared" si="929"/>
        <v>0</v>
      </c>
      <c r="K3835" s="8">
        <f t="shared" si="930"/>
        <v>1</v>
      </c>
      <c r="L3835" s="9">
        <f t="shared" si="931"/>
        <v>1</v>
      </c>
    </row>
    <row r="3836" spans="1:12" ht="12" thickBot="1" x14ac:dyDescent="0.25">
      <c r="A3836" s="52"/>
      <c r="B3836" s="68"/>
      <c r="C3836" s="52" t="s">
        <v>136</v>
      </c>
      <c r="D3836" s="24">
        <v>13</v>
      </c>
      <c r="E3836" s="25">
        <v>1</v>
      </c>
      <c r="F3836" s="69">
        <f t="shared" si="927"/>
        <v>14</v>
      </c>
      <c r="G3836" s="24">
        <v>6</v>
      </c>
      <c r="H3836" s="25">
        <v>1</v>
      </c>
      <c r="I3836" s="69">
        <f t="shared" si="928"/>
        <v>7</v>
      </c>
      <c r="J3836" s="24">
        <f t="shared" si="929"/>
        <v>19</v>
      </c>
      <c r="K3836" s="25">
        <f t="shared" si="930"/>
        <v>2</v>
      </c>
      <c r="L3836" s="26">
        <f t="shared" si="931"/>
        <v>21</v>
      </c>
    </row>
    <row r="3842" spans="1:12" ht="12" x14ac:dyDescent="0.2">
      <c r="A3842" s="85" t="s">
        <v>109</v>
      </c>
      <c r="B3842" s="85"/>
      <c r="C3842" s="85"/>
      <c r="D3842" s="85"/>
      <c r="E3842" s="85"/>
      <c r="F3842" s="85"/>
      <c r="G3842" s="85"/>
      <c r="H3842" s="85"/>
      <c r="I3842" s="85"/>
      <c r="J3842" s="85"/>
      <c r="K3842" s="85"/>
      <c r="L3842" s="85"/>
    </row>
    <row r="3843" spans="1:12" x14ac:dyDescent="0.2">
      <c r="A3843" s="86" t="s">
        <v>116</v>
      </c>
      <c r="B3843" s="86"/>
      <c r="C3843" s="86"/>
      <c r="D3843" s="86"/>
      <c r="E3843" s="86"/>
      <c r="F3843" s="86"/>
      <c r="G3843" s="86"/>
      <c r="H3843" s="86"/>
      <c r="I3843" s="86"/>
      <c r="J3843" s="86"/>
      <c r="K3843" s="86"/>
      <c r="L3843" s="86"/>
    </row>
    <row r="3844" spans="1:12" x14ac:dyDescent="0.2">
      <c r="A3844" s="86" t="s">
        <v>1066</v>
      </c>
      <c r="B3844" s="86"/>
      <c r="C3844" s="86"/>
      <c r="D3844" s="86"/>
      <c r="E3844" s="86"/>
      <c r="F3844" s="86"/>
      <c r="G3844" s="86"/>
      <c r="H3844" s="86"/>
      <c r="I3844" s="86"/>
      <c r="J3844" s="86"/>
      <c r="K3844" s="86"/>
      <c r="L3844" s="86"/>
    </row>
    <row r="3845" spans="1:12" ht="12" thickBot="1" x14ac:dyDescent="0.25"/>
    <row r="3846" spans="1:12" x14ac:dyDescent="0.2">
      <c r="A3846" s="113" t="s">
        <v>41</v>
      </c>
      <c r="B3846" s="149"/>
      <c r="C3846" s="151" t="s">
        <v>43</v>
      </c>
      <c r="D3846" s="117" t="s">
        <v>355</v>
      </c>
      <c r="E3846" s="118"/>
      <c r="F3846" s="119"/>
      <c r="G3846" s="117" t="s">
        <v>42</v>
      </c>
      <c r="H3846" s="118"/>
      <c r="I3846" s="119"/>
      <c r="J3846" s="117" t="s">
        <v>2</v>
      </c>
      <c r="K3846" s="118"/>
      <c r="L3846" s="119"/>
    </row>
    <row r="3847" spans="1:12" ht="12" thickBot="1" x14ac:dyDescent="0.25">
      <c r="A3847" s="115"/>
      <c r="B3847" s="150"/>
      <c r="C3847" s="152"/>
      <c r="D3847" s="153"/>
      <c r="E3847" s="154"/>
      <c r="F3847" s="155"/>
      <c r="G3847" s="153"/>
      <c r="H3847" s="154"/>
      <c r="I3847" s="155"/>
      <c r="J3847" s="153"/>
      <c r="K3847" s="154"/>
      <c r="L3847" s="155"/>
    </row>
    <row r="3848" spans="1:12" x14ac:dyDescent="0.2">
      <c r="A3848" s="115"/>
      <c r="B3848" s="150"/>
      <c r="C3848" s="152"/>
      <c r="D3848" s="161" t="s">
        <v>44</v>
      </c>
      <c r="E3848" s="157" t="s">
        <v>45</v>
      </c>
      <c r="F3848" s="159" t="s">
        <v>2</v>
      </c>
      <c r="G3848" s="161" t="s">
        <v>44</v>
      </c>
      <c r="H3848" s="157" t="s">
        <v>45</v>
      </c>
      <c r="I3848" s="159" t="s">
        <v>2</v>
      </c>
      <c r="J3848" s="156" t="s">
        <v>44</v>
      </c>
      <c r="K3848" s="157" t="s">
        <v>45</v>
      </c>
      <c r="L3848" s="159" t="s">
        <v>2</v>
      </c>
    </row>
    <row r="3849" spans="1:12" ht="12" thickBot="1" x14ac:dyDescent="0.25">
      <c r="A3849" s="115"/>
      <c r="B3849" s="150"/>
      <c r="C3849" s="152"/>
      <c r="D3849" s="162"/>
      <c r="E3849" s="158"/>
      <c r="F3849" s="160"/>
      <c r="G3849" s="162"/>
      <c r="H3849" s="158"/>
      <c r="I3849" s="160"/>
      <c r="J3849" s="136"/>
      <c r="K3849" s="158"/>
      <c r="L3849" s="160"/>
    </row>
    <row r="3850" spans="1:12" x14ac:dyDescent="0.2">
      <c r="A3850" s="35"/>
      <c r="B3850" s="36"/>
      <c r="C3850" s="35" t="s">
        <v>137</v>
      </c>
      <c r="D3850" s="3">
        <v>3</v>
      </c>
      <c r="E3850" s="4">
        <v>0</v>
      </c>
      <c r="F3850" s="18">
        <f t="shared" ref="F3850:F3864" si="932">D3850+E3850</f>
        <v>3</v>
      </c>
      <c r="G3850" s="3">
        <v>4</v>
      </c>
      <c r="H3850" s="4">
        <v>0</v>
      </c>
      <c r="I3850" s="18">
        <f t="shared" ref="I3850:I3864" si="933">G3850+H3850</f>
        <v>4</v>
      </c>
      <c r="J3850" s="3">
        <f t="shared" ref="J3850:J3864" si="934">D3850+G3850</f>
        <v>7</v>
      </c>
      <c r="K3850" s="4">
        <f t="shared" ref="K3850:K3864" si="935">E3850+H3850</f>
        <v>0</v>
      </c>
      <c r="L3850" s="5">
        <f t="shared" ref="L3850:L3864" si="936">J3850+K3850</f>
        <v>7</v>
      </c>
    </row>
    <row r="3851" spans="1:12" x14ac:dyDescent="0.2">
      <c r="A3851" s="39"/>
      <c r="B3851" s="34"/>
      <c r="C3851" s="39" t="s">
        <v>138</v>
      </c>
      <c r="D3851" s="7">
        <v>7</v>
      </c>
      <c r="E3851" s="8">
        <v>9</v>
      </c>
      <c r="F3851" s="17">
        <f t="shared" si="932"/>
        <v>16</v>
      </c>
      <c r="G3851" s="7">
        <v>5</v>
      </c>
      <c r="H3851" s="8">
        <v>2</v>
      </c>
      <c r="I3851" s="17">
        <f t="shared" si="933"/>
        <v>7</v>
      </c>
      <c r="J3851" s="7">
        <f t="shared" si="934"/>
        <v>12</v>
      </c>
      <c r="K3851" s="8">
        <f t="shared" si="935"/>
        <v>11</v>
      </c>
      <c r="L3851" s="9">
        <f t="shared" si="936"/>
        <v>23</v>
      </c>
    </row>
    <row r="3852" spans="1:12" x14ac:dyDescent="0.2">
      <c r="A3852" s="39"/>
      <c r="B3852" s="34"/>
      <c r="C3852" s="39" t="s">
        <v>139</v>
      </c>
      <c r="D3852" s="7">
        <v>5</v>
      </c>
      <c r="E3852" s="8">
        <v>5</v>
      </c>
      <c r="F3852" s="17">
        <f t="shared" si="932"/>
        <v>10</v>
      </c>
      <c r="G3852" s="7">
        <v>17</v>
      </c>
      <c r="H3852" s="8">
        <v>8</v>
      </c>
      <c r="I3852" s="17">
        <f t="shared" si="933"/>
        <v>25</v>
      </c>
      <c r="J3852" s="7">
        <f t="shared" si="934"/>
        <v>22</v>
      </c>
      <c r="K3852" s="8">
        <f t="shared" si="935"/>
        <v>13</v>
      </c>
      <c r="L3852" s="9">
        <f t="shared" si="936"/>
        <v>35</v>
      </c>
    </row>
    <row r="3853" spans="1:12" x14ac:dyDescent="0.2">
      <c r="A3853" s="39"/>
      <c r="B3853" s="34"/>
      <c r="C3853" s="39" t="s">
        <v>141</v>
      </c>
      <c r="D3853" s="7">
        <v>0</v>
      </c>
      <c r="E3853" s="8">
        <v>0</v>
      </c>
      <c r="F3853" s="17">
        <f t="shared" si="932"/>
        <v>0</v>
      </c>
      <c r="G3853" s="7">
        <v>3</v>
      </c>
      <c r="H3853" s="8">
        <v>5</v>
      </c>
      <c r="I3853" s="17">
        <f t="shared" si="933"/>
        <v>8</v>
      </c>
      <c r="J3853" s="7">
        <f t="shared" si="934"/>
        <v>3</v>
      </c>
      <c r="K3853" s="8">
        <f t="shared" si="935"/>
        <v>5</v>
      </c>
      <c r="L3853" s="9">
        <f t="shared" si="936"/>
        <v>8</v>
      </c>
    </row>
    <row r="3854" spans="1:12" x14ac:dyDescent="0.2">
      <c r="A3854" s="39"/>
      <c r="B3854" s="34"/>
      <c r="C3854" s="39" t="s">
        <v>142</v>
      </c>
      <c r="D3854" s="7">
        <v>4</v>
      </c>
      <c r="E3854" s="8">
        <v>5</v>
      </c>
      <c r="F3854" s="17">
        <f t="shared" si="932"/>
        <v>9</v>
      </c>
      <c r="G3854" s="7">
        <v>0</v>
      </c>
      <c r="H3854" s="8">
        <v>0</v>
      </c>
      <c r="I3854" s="17">
        <f t="shared" si="933"/>
        <v>0</v>
      </c>
      <c r="J3854" s="7">
        <f t="shared" si="934"/>
        <v>4</v>
      </c>
      <c r="K3854" s="8">
        <f t="shared" si="935"/>
        <v>5</v>
      </c>
      <c r="L3854" s="9">
        <f t="shared" si="936"/>
        <v>9</v>
      </c>
    </row>
    <row r="3855" spans="1:12" x14ac:dyDescent="0.2">
      <c r="A3855" s="39"/>
      <c r="B3855" s="34"/>
      <c r="C3855" s="39" t="s">
        <v>143</v>
      </c>
      <c r="D3855" s="7">
        <v>2</v>
      </c>
      <c r="E3855" s="8">
        <v>0</v>
      </c>
      <c r="F3855" s="17">
        <f t="shared" si="932"/>
        <v>2</v>
      </c>
      <c r="G3855" s="7">
        <v>0</v>
      </c>
      <c r="H3855" s="8">
        <v>0</v>
      </c>
      <c r="I3855" s="17">
        <f t="shared" si="933"/>
        <v>0</v>
      </c>
      <c r="J3855" s="7">
        <f t="shared" si="934"/>
        <v>2</v>
      </c>
      <c r="K3855" s="8">
        <f t="shared" si="935"/>
        <v>0</v>
      </c>
      <c r="L3855" s="9">
        <f t="shared" si="936"/>
        <v>2</v>
      </c>
    </row>
    <row r="3856" spans="1:12" x14ac:dyDescent="0.2">
      <c r="A3856" s="39"/>
      <c r="B3856" s="34"/>
      <c r="C3856" s="39" t="s">
        <v>144</v>
      </c>
      <c r="D3856" s="7">
        <v>12</v>
      </c>
      <c r="E3856" s="8">
        <v>9</v>
      </c>
      <c r="F3856" s="17">
        <f t="shared" si="932"/>
        <v>21</v>
      </c>
      <c r="G3856" s="7">
        <v>0</v>
      </c>
      <c r="H3856" s="8">
        <v>1</v>
      </c>
      <c r="I3856" s="17">
        <f t="shared" si="933"/>
        <v>1</v>
      </c>
      <c r="J3856" s="7">
        <f t="shared" si="934"/>
        <v>12</v>
      </c>
      <c r="K3856" s="8">
        <f t="shared" si="935"/>
        <v>10</v>
      </c>
      <c r="L3856" s="9">
        <f t="shared" si="936"/>
        <v>22</v>
      </c>
    </row>
    <row r="3857" spans="1:12" x14ac:dyDescent="0.2">
      <c r="A3857" s="39"/>
      <c r="B3857" s="34"/>
      <c r="C3857" s="39" t="s">
        <v>145</v>
      </c>
      <c r="D3857" s="7">
        <v>7</v>
      </c>
      <c r="E3857" s="8">
        <v>2</v>
      </c>
      <c r="F3857" s="17">
        <f t="shared" si="932"/>
        <v>9</v>
      </c>
      <c r="G3857" s="7">
        <v>1</v>
      </c>
      <c r="H3857" s="8">
        <v>0</v>
      </c>
      <c r="I3857" s="17">
        <f t="shared" si="933"/>
        <v>1</v>
      </c>
      <c r="J3857" s="7">
        <f t="shared" si="934"/>
        <v>8</v>
      </c>
      <c r="K3857" s="8">
        <f t="shared" si="935"/>
        <v>2</v>
      </c>
      <c r="L3857" s="9">
        <f t="shared" si="936"/>
        <v>10</v>
      </c>
    </row>
    <row r="3858" spans="1:12" x14ac:dyDescent="0.2">
      <c r="A3858" s="39"/>
      <c r="B3858" s="34"/>
      <c r="C3858" s="39" t="s">
        <v>146</v>
      </c>
      <c r="D3858" s="7">
        <v>2</v>
      </c>
      <c r="E3858" s="8">
        <v>2</v>
      </c>
      <c r="F3858" s="17">
        <f t="shared" si="932"/>
        <v>4</v>
      </c>
      <c r="G3858" s="7">
        <v>2</v>
      </c>
      <c r="H3858" s="8">
        <v>0</v>
      </c>
      <c r="I3858" s="17">
        <f t="shared" si="933"/>
        <v>2</v>
      </c>
      <c r="J3858" s="7">
        <f t="shared" si="934"/>
        <v>4</v>
      </c>
      <c r="K3858" s="8">
        <f t="shared" si="935"/>
        <v>2</v>
      </c>
      <c r="L3858" s="9">
        <f t="shared" si="936"/>
        <v>6</v>
      </c>
    </row>
    <row r="3859" spans="1:12" x14ac:dyDescent="0.2">
      <c r="A3859" s="39"/>
      <c r="B3859" s="34"/>
      <c r="C3859" s="39" t="s">
        <v>147</v>
      </c>
      <c r="D3859" s="7">
        <v>9</v>
      </c>
      <c r="E3859" s="8">
        <v>4</v>
      </c>
      <c r="F3859" s="17">
        <f t="shared" si="932"/>
        <v>13</v>
      </c>
      <c r="G3859" s="7">
        <v>0</v>
      </c>
      <c r="H3859" s="8">
        <v>0</v>
      </c>
      <c r="I3859" s="17">
        <f t="shared" si="933"/>
        <v>0</v>
      </c>
      <c r="J3859" s="7">
        <f t="shared" si="934"/>
        <v>9</v>
      </c>
      <c r="K3859" s="8">
        <f t="shared" si="935"/>
        <v>4</v>
      </c>
      <c r="L3859" s="9">
        <f t="shared" si="936"/>
        <v>13</v>
      </c>
    </row>
    <row r="3860" spans="1:12" x14ac:dyDescent="0.2">
      <c r="A3860" s="39"/>
      <c r="B3860" s="34"/>
      <c r="C3860" s="39" t="s">
        <v>148</v>
      </c>
      <c r="D3860" s="7">
        <v>1</v>
      </c>
      <c r="E3860" s="8">
        <v>0</v>
      </c>
      <c r="F3860" s="17">
        <f t="shared" si="932"/>
        <v>1</v>
      </c>
      <c r="G3860" s="7">
        <v>0</v>
      </c>
      <c r="H3860" s="8">
        <v>0</v>
      </c>
      <c r="I3860" s="17">
        <f t="shared" si="933"/>
        <v>0</v>
      </c>
      <c r="J3860" s="7">
        <f t="shared" si="934"/>
        <v>1</v>
      </c>
      <c r="K3860" s="8">
        <f t="shared" si="935"/>
        <v>0</v>
      </c>
      <c r="L3860" s="9">
        <f t="shared" si="936"/>
        <v>1</v>
      </c>
    </row>
    <row r="3861" spans="1:12" x14ac:dyDescent="0.2">
      <c r="A3861" s="39"/>
      <c r="B3861" s="34"/>
      <c r="C3861" s="39" t="s">
        <v>149</v>
      </c>
      <c r="D3861" s="7">
        <v>7</v>
      </c>
      <c r="E3861" s="8">
        <v>5</v>
      </c>
      <c r="F3861" s="17">
        <f t="shared" si="932"/>
        <v>12</v>
      </c>
      <c r="G3861" s="7">
        <v>1</v>
      </c>
      <c r="H3861" s="8">
        <v>0</v>
      </c>
      <c r="I3861" s="17">
        <f t="shared" si="933"/>
        <v>1</v>
      </c>
      <c r="J3861" s="7">
        <f t="shared" si="934"/>
        <v>8</v>
      </c>
      <c r="K3861" s="8">
        <f t="shared" si="935"/>
        <v>5</v>
      </c>
      <c r="L3861" s="9">
        <f t="shared" si="936"/>
        <v>13</v>
      </c>
    </row>
    <row r="3862" spans="1:12" x14ac:dyDescent="0.2">
      <c r="A3862" s="39"/>
      <c r="B3862" s="34"/>
      <c r="C3862" s="39" t="s">
        <v>150</v>
      </c>
      <c r="D3862" s="7">
        <v>41</v>
      </c>
      <c r="E3862" s="8">
        <v>27</v>
      </c>
      <c r="F3862" s="17">
        <f t="shared" si="932"/>
        <v>68</v>
      </c>
      <c r="G3862" s="7">
        <v>14</v>
      </c>
      <c r="H3862" s="8">
        <v>6</v>
      </c>
      <c r="I3862" s="17">
        <f t="shared" si="933"/>
        <v>20</v>
      </c>
      <c r="J3862" s="7">
        <f t="shared" si="934"/>
        <v>55</v>
      </c>
      <c r="K3862" s="8">
        <f t="shared" si="935"/>
        <v>33</v>
      </c>
      <c r="L3862" s="9">
        <f t="shared" si="936"/>
        <v>88</v>
      </c>
    </row>
    <row r="3863" spans="1:12" x14ac:dyDescent="0.2">
      <c r="A3863" s="39"/>
      <c r="B3863" s="34"/>
      <c r="C3863" s="39" t="s">
        <v>933</v>
      </c>
      <c r="D3863" s="7">
        <v>1</v>
      </c>
      <c r="E3863" s="8">
        <v>1</v>
      </c>
      <c r="F3863" s="17">
        <f t="shared" si="932"/>
        <v>2</v>
      </c>
      <c r="G3863" s="7">
        <v>0</v>
      </c>
      <c r="H3863" s="8">
        <v>0</v>
      </c>
      <c r="I3863" s="17">
        <f t="shared" si="933"/>
        <v>0</v>
      </c>
      <c r="J3863" s="7">
        <f t="shared" si="934"/>
        <v>1</v>
      </c>
      <c r="K3863" s="8">
        <f t="shared" si="935"/>
        <v>1</v>
      </c>
      <c r="L3863" s="9">
        <f t="shared" si="936"/>
        <v>2</v>
      </c>
    </row>
    <row r="3864" spans="1:12" x14ac:dyDescent="0.2">
      <c r="A3864" s="39"/>
      <c r="B3864" s="34"/>
      <c r="C3864" s="39" t="s">
        <v>934</v>
      </c>
      <c r="D3864" s="7">
        <v>0</v>
      </c>
      <c r="E3864" s="8">
        <v>0</v>
      </c>
      <c r="F3864" s="17">
        <f t="shared" si="932"/>
        <v>0</v>
      </c>
      <c r="G3864" s="7">
        <v>6</v>
      </c>
      <c r="H3864" s="8">
        <v>1</v>
      </c>
      <c r="I3864" s="17">
        <f t="shared" si="933"/>
        <v>7</v>
      </c>
      <c r="J3864" s="7">
        <f t="shared" si="934"/>
        <v>6</v>
      </c>
      <c r="K3864" s="8">
        <f t="shared" si="935"/>
        <v>1</v>
      </c>
      <c r="L3864" s="9">
        <f t="shared" si="936"/>
        <v>7</v>
      </c>
    </row>
    <row r="3865" spans="1:12" x14ac:dyDescent="0.2">
      <c r="A3865" s="39"/>
      <c r="B3865" s="34"/>
      <c r="C3865" s="66" t="s">
        <v>2</v>
      </c>
      <c r="D3865" s="21">
        <f t="shared" ref="D3865:L3865" si="937">SUM(D3822:D3864)</f>
        <v>315</v>
      </c>
      <c r="E3865" s="22">
        <f t="shared" si="937"/>
        <v>191</v>
      </c>
      <c r="F3865" s="67">
        <f t="shared" si="937"/>
        <v>506</v>
      </c>
      <c r="G3865" s="21">
        <f t="shared" si="937"/>
        <v>204</v>
      </c>
      <c r="H3865" s="22">
        <f t="shared" si="937"/>
        <v>134</v>
      </c>
      <c r="I3865" s="67">
        <f t="shared" si="937"/>
        <v>338</v>
      </c>
      <c r="J3865" s="21">
        <f t="shared" si="937"/>
        <v>519</v>
      </c>
      <c r="K3865" s="22">
        <f t="shared" si="937"/>
        <v>325</v>
      </c>
      <c r="L3865" s="23">
        <f t="shared" si="937"/>
        <v>844</v>
      </c>
    </row>
    <row r="3866" spans="1:12" x14ac:dyDescent="0.2">
      <c r="A3866" s="65" t="s">
        <v>296</v>
      </c>
      <c r="B3866" s="42"/>
      <c r="C3866" s="41"/>
      <c r="D3866" s="44"/>
      <c r="E3866" s="45"/>
      <c r="F3866" s="47"/>
      <c r="G3866" s="44"/>
      <c r="H3866" s="45"/>
      <c r="I3866" s="47"/>
      <c r="J3866" s="44"/>
      <c r="K3866" s="45"/>
      <c r="L3866" s="46"/>
    </row>
    <row r="3867" spans="1:12" x14ac:dyDescent="0.2">
      <c r="A3867" s="39"/>
      <c r="B3867" s="34"/>
      <c r="C3867" s="39" t="s">
        <v>124</v>
      </c>
      <c r="D3867" s="7">
        <v>13</v>
      </c>
      <c r="E3867" s="8">
        <v>18</v>
      </c>
      <c r="F3867" s="17">
        <f t="shared" ref="F3867:F3884" si="938">D3867+E3867</f>
        <v>31</v>
      </c>
      <c r="G3867" s="7">
        <v>30</v>
      </c>
      <c r="H3867" s="8">
        <v>68</v>
      </c>
      <c r="I3867" s="17">
        <f t="shared" ref="I3867:I3884" si="939">G3867+H3867</f>
        <v>98</v>
      </c>
      <c r="J3867" s="7">
        <f t="shared" ref="J3867:J3884" si="940">D3867+G3867</f>
        <v>43</v>
      </c>
      <c r="K3867" s="8">
        <f t="shared" ref="K3867:K3884" si="941">E3867+H3867</f>
        <v>86</v>
      </c>
      <c r="L3867" s="9">
        <f t="shared" ref="L3867:L3884" si="942">J3867+K3867</f>
        <v>129</v>
      </c>
    </row>
    <row r="3868" spans="1:12" x14ac:dyDescent="0.2">
      <c r="A3868" s="39"/>
      <c r="B3868" s="34"/>
      <c r="C3868" s="39" t="s">
        <v>3</v>
      </c>
      <c r="D3868" s="7">
        <v>0</v>
      </c>
      <c r="E3868" s="8">
        <v>0</v>
      </c>
      <c r="F3868" s="17">
        <f t="shared" si="938"/>
        <v>0</v>
      </c>
      <c r="G3868" s="7">
        <v>13</v>
      </c>
      <c r="H3868" s="8">
        <v>31</v>
      </c>
      <c r="I3868" s="17">
        <f t="shared" si="939"/>
        <v>44</v>
      </c>
      <c r="J3868" s="7">
        <f t="shared" si="940"/>
        <v>13</v>
      </c>
      <c r="K3868" s="8">
        <f t="shared" si="941"/>
        <v>31</v>
      </c>
      <c r="L3868" s="9">
        <f t="shared" si="942"/>
        <v>44</v>
      </c>
    </row>
    <row r="3869" spans="1:12" x14ac:dyDescent="0.2">
      <c r="A3869" s="39"/>
      <c r="B3869" s="34"/>
      <c r="C3869" s="39" t="s">
        <v>125</v>
      </c>
      <c r="D3869" s="7">
        <v>0</v>
      </c>
      <c r="E3869" s="8">
        <v>0</v>
      </c>
      <c r="F3869" s="17">
        <f t="shared" si="938"/>
        <v>0</v>
      </c>
      <c r="G3869" s="7">
        <v>1</v>
      </c>
      <c r="H3869" s="8">
        <v>9</v>
      </c>
      <c r="I3869" s="17">
        <f t="shared" si="939"/>
        <v>10</v>
      </c>
      <c r="J3869" s="7">
        <f t="shared" si="940"/>
        <v>1</v>
      </c>
      <c r="K3869" s="8">
        <f t="shared" si="941"/>
        <v>9</v>
      </c>
      <c r="L3869" s="9">
        <f t="shared" si="942"/>
        <v>10</v>
      </c>
    </row>
    <row r="3870" spans="1:12" x14ac:dyDescent="0.2">
      <c r="A3870" s="39"/>
      <c r="B3870" s="34"/>
      <c r="C3870" s="39" t="s">
        <v>126</v>
      </c>
      <c r="D3870" s="7">
        <v>0</v>
      </c>
      <c r="E3870" s="8">
        <v>0</v>
      </c>
      <c r="F3870" s="17">
        <f t="shared" si="938"/>
        <v>0</v>
      </c>
      <c r="G3870" s="7">
        <v>1</v>
      </c>
      <c r="H3870" s="8">
        <v>0</v>
      </c>
      <c r="I3870" s="17">
        <f t="shared" si="939"/>
        <v>1</v>
      </c>
      <c r="J3870" s="7">
        <f t="shared" si="940"/>
        <v>1</v>
      </c>
      <c r="K3870" s="8">
        <f t="shared" si="941"/>
        <v>0</v>
      </c>
      <c r="L3870" s="9">
        <f t="shared" si="942"/>
        <v>1</v>
      </c>
    </row>
    <row r="3871" spans="1:12" x14ac:dyDescent="0.2">
      <c r="A3871" s="39"/>
      <c r="B3871" s="34"/>
      <c r="C3871" s="39" t="s">
        <v>127</v>
      </c>
      <c r="D3871" s="7">
        <v>0</v>
      </c>
      <c r="E3871" s="8">
        <v>0</v>
      </c>
      <c r="F3871" s="17">
        <f t="shared" si="938"/>
        <v>0</v>
      </c>
      <c r="G3871" s="7">
        <v>20</v>
      </c>
      <c r="H3871" s="8">
        <v>50</v>
      </c>
      <c r="I3871" s="17">
        <f t="shared" si="939"/>
        <v>70</v>
      </c>
      <c r="J3871" s="7">
        <f t="shared" si="940"/>
        <v>20</v>
      </c>
      <c r="K3871" s="8">
        <f t="shared" si="941"/>
        <v>50</v>
      </c>
      <c r="L3871" s="9">
        <f t="shared" si="942"/>
        <v>70</v>
      </c>
    </row>
    <row r="3872" spans="1:12" x14ac:dyDescent="0.2">
      <c r="A3872" s="39"/>
      <c r="B3872" s="34"/>
      <c r="C3872" s="39" t="s">
        <v>128</v>
      </c>
      <c r="D3872" s="7">
        <v>0</v>
      </c>
      <c r="E3872" s="8">
        <v>0</v>
      </c>
      <c r="F3872" s="17">
        <f t="shared" si="938"/>
        <v>0</v>
      </c>
      <c r="G3872" s="7">
        <v>28</v>
      </c>
      <c r="H3872" s="8">
        <v>24</v>
      </c>
      <c r="I3872" s="17">
        <f t="shared" si="939"/>
        <v>52</v>
      </c>
      <c r="J3872" s="7">
        <f t="shared" si="940"/>
        <v>28</v>
      </c>
      <c r="K3872" s="8">
        <f t="shared" si="941"/>
        <v>24</v>
      </c>
      <c r="L3872" s="9">
        <f t="shared" si="942"/>
        <v>52</v>
      </c>
    </row>
    <row r="3873" spans="1:12" x14ac:dyDescent="0.2">
      <c r="A3873" s="39"/>
      <c r="B3873" s="34"/>
      <c r="C3873" s="39" t="s">
        <v>931</v>
      </c>
      <c r="D3873" s="7">
        <v>0</v>
      </c>
      <c r="E3873" s="8">
        <v>0</v>
      </c>
      <c r="F3873" s="17">
        <f t="shared" si="938"/>
        <v>0</v>
      </c>
      <c r="G3873" s="7">
        <v>2</v>
      </c>
      <c r="H3873" s="8">
        <v>4</v>
      </c>
      <c r="I3873" s="17">
        <f t="shared" si="939"/>
        <v>6</v>
      </c>
      <c r="J3873" s="7">
        <f t="shared" si="940"/>
        <v>2</v>
      </c>
      <c r="K3873" s="8">
        <f t="shared" si="941"/>
        <v>4</v>
      </c>
      <c r="L3873" s="9">
        <f t="shared" si="942"/>
        <v>6</v>
      </c>
    </row>
    <row r="3874" spans="1:12" x14ac:dyDescent="0.2">
      <c r="A3874" s="39"/>
      <c r="B3874" s="34"/>
      <c r="C3874" s="39" t="s">
        <v>129</v>
      </c>
      <c r="D3874" s="7">
        <v>0</v>
      </c>
      <c r="E3874" s="8">
        <v>0</v>
      </c>
      <c r="F3874" s="17">
        <f t="shared" si="938"/>
        <v>0</v>
      </c>
      <c r="G3874" s="7">
        <v>1</v>
      </c>
      <c r="H3874" s="8">
        <v>0</v>
      </c>
      <c r="I3874" s="17">
        <f t="shared" si="939"/>
        <v>1</v>
      </c>
      <c r="J3874" s="7">
        <f t="shared" si="940"/>
        <v>1</v>
      </c>
      <c r="K3874" s="8">
        <f t="shared" si="941"/>
        <v>0</v>
      </c>
      <c r="L3874" s="9">
        <f t="shared" si="942"/>
        <v>1</v>
      </c>
    </row>
    <row r="3875" spans="1:12" x14ac:dyDescent="0.2">
      <c r="A3875" s="39"/>
      <c r="B3875" s="34"/>
      <c r="C3875" s="39" t="s">
        <v>135</v>
      </c>
      <c r="D3875" s="7">
        <v>4</v>
      </c>
      <c r="E3875" s="8">
        <v>0</v>
      </c>
      <c r="F3875" s="17">
        <f t="shared" si="938"/>
        <v>4</v>
      </c>
      <c r="G3875" s="7">
        <v>1</v>
      </c>
      <c r="H3875" s="8">
        <v>0</v>
      </c>
      <c r="I3875" s="17">
        <f t="shared" si="939"/>
        <v>1</v>
      </c>
      <c r="J3875" s="7">
        <f t="shared" si="940"/>
        <v>5</v>
      </c>
      <c r="K3875" s="8">
        <f t="shared" si="941"/>
        <v>0</v>
      </c>
      <c r="L3875" s="9">
        <f t="shared" si="942"/>
        <v>5</v>
      </c>
    </row>
    <row r="3876" spans="1:12" x14ac:dyDescent="0.2">
      <c r="A3876" s="39"/>
      <c r="B3876" s="34"/>
      <c r="C3876" s="39" t="s">
        <v>136</v>
      </c>
      <c r="D3876" s="7">
        <v>5</v>
      </c>
      <c r="E3876" s="8">
        <v>4</v>
      </c>
      <c r="F3876" s="17">
        <f t="shared" si="938"/>
        <v>9</v>
      </c>
      <c r="G3876" s="7">
        <v>2</v>
      </c>
      <c r="H3876" s="8">
        <v>1</v>
      </c>
      <c r="I3876" s="17">
        <f t="shared" si="939"/>
        <v>3</v>
      </c>
      <c r="J3876" s="7">
        <f t="shared" si="940"/>
        <v>7</v>
      </c>
      <c r="K3876" s="8">
        <f t="shared" si="941"/>
        <v>5</v>
      </c>
      <c r="L3876" s="9">
        <f t="shared" si="942"/>
        <v>12</v>
      </c>
    </row>
    <row r="3877" spans="1:12" x14ac:dyDescent="0.2">
      <c r="A3877" s="39"/>
      <c r="B3877" s="34"/>
      <c r="C3877" s="39" t="s">
        <v>137</v>
      </c>
      <c r="D3877" s="7">
        <v>2</v>
      </c>
      <c r="E3877" s="8">
        <v>0</v>
      </c>
      <c r="F3877" s="17">
        <f t="shared" si="938"/>
        <v>2</v>
      </c>
      <c r="G3877" s="7">
        <v>7</v>
      </c>
      <c r="H3877" s="8">
        <v>44</v>
      </c>
      <c r="I3877" s="17">
        <f t="shared" si="939"/>
        <v>51</v>
      </c>
      <c r="J3877" s="7">
        <f t="shared" si="940"/>
        <v>9</v>
      </c>
      <c r="K3877" s="8">
        <f t="shared" si="941"/>
        <v>44</v>
      </c>
      <c r="L3877" s="9">
        <f t="shared" si="942"/>
        <v>53</v>
      </c>
    </row>
    <row r="3878" spans="1:12" x14ac:dyDescent="0.2">
      <c r="A3878" s="39"/>
      <c r="B3878" s="34"/>
      <c r="C3878" s="39" t="s">
        <v>138</v>
      </c>
      <c r="D3878" s="7">
        <v>0</v>
      </c>
      <c r="E3878" s="8">
        <v>1</v>
      </c>
      <c r="F3878" s="17">
        <f t="shared" si="938"/>
        <v>1</v>
      </c>
      <c r="G3878" s="7">
        <v>2</v>
      </c>
      <c r="H3878" s="8">
        <v>2</v>
      </c>
      <c r="I3878" s="17">
        <f t="shared" si="939"/>
        <v>4</v>
      </c>
      <c r="J3878" s="7">
        <f t="shared" si="940"/>
        <v>2</v>
      </c>
      <c r="K3878" s="8">
        <f t="shared" si="941"/>
        <v>3</v>
      </c>
      <c r="L3878" s="9">
        <f t="shared" si="942"/>
        <v>5</v>
      </c>
    </row>
    <row r="3879" spans="1:12" x14ac:dyDescent="0.2">
      <c r="A3879" s="39"/>
      <c r="B3879" s="34"/>
      <c r="C3879" s="39" t="s">
        <v>139</v>
      </c>
      <c r="D3879" s="7">
        <v>1</v>
      </c>
      <c r="E3879" s="8">
        <v>9</v>
      </c>
      <c r="F3879" s="17">
        <f t="shared" si="938"/>
        <v>10</v>
      </c>
      <c r="G3879" s="7">
        <v>14</v>
      </c>
      <c r="H3879" s="8">
        <v>7</v>
      </c>
      <c r="I3879" s="17">
        <f t="shared" si="939"/>
        <v>21</v>
      </c>
      <c r="J3879" s="7">
        <f t="shared" si="940"/>
        <v>15</v>
      </c>
      <c r="K3879" s="8">
        <f t="shared" si="941"/>
        <v>16</v>
      </c>
      <c r="L3879" s="9">
        <f t="shared" si="942"/>
        <v>31</v>
      </c>
    </row>
    <row r="3880" spans="1:12" x14ac:dyDescent="0.2">
      <c r="A3880" s="39"/>
      <c r="B3880" s="34"/>
      <c r="C3880" s="39" t="s">
        <v>140</v>
      </c>
      <c r="D3880" s="7">
        <v>1</v>
      </c>
      <c r="E3880" s="8">
        <v>0</v>
      </c>
      <c r="F3880" s="17">
        <f t="shared" si="938"/>
        <v>1</v>
      </c>
      <c r="G3880" s="7">
        <v>0</v>
      </c>
      <c r="H3880" s="8">
        <v>0</v>
      </c>
      <c r="I3880" s="17">
        <f t="shared" si="939"/>
        <v>0</v>
      </c>
      <c r="J3880" s="7">
        <f t="shared" si="940"/>
        <v>1</v>
      </c>
      <c r="K3880" s="8">
        <f t="shared" si="941"/>
        <v>0</v>
      </c>
      <c r="L3880" s="9">
        <f t="shared" si="942"/>
        <v>1</v>
      </c>
    </row>
    <row r="3881" spans="1:12" x14ac:dyDescent="0.2">
      <c r="A3881" s="39"/>
      <c r="B3881" s="34"/>
      <c r="C3881" s="39" t="s">
        <v>141</v>
      </c>
      <c r="D3881" s="7">
        <v>0</v>
      </c>
      <c r="E3881" s="8">
        <v>0</v>
      </c>
      <c r="F3881" s="17">
        <f t="shared" si="938"/>
        <v>0</v>
      </c>
      <c r="G3881" s="7">
        <v>2</v>
      </c>
      <c r="H3881" s="8">
        <v>5</v>
      </c>
      <c r="I3881" s="17">
        <f t="shared" si="939"/>
        <v>7</v>
      </c>
      <c r="J3881" s="7">
        <f t="shared" si="940"/>
        <v>2</v>
      </c>
      <c r="K3881" s="8">
        <f t="shared" si="941"/>
        <v>5</v>
      </c>
      <c r="L3881" s="9">
        <f t="shared" si="942"/>
        <v>7</v>
      </c>
    </row>
    <row r="3882" spans="1:12" x14ac:dyDescent="0.2">
      <c r="A3882" s="39"/>
      <c r="B3882" s="34"/>
      <c r="C3882" s="39" t="s">
        <v>144</v>
      </c>
      <c r="D3882" s="7">
        <v>2</v>
      </c>
      <c r="E3882" s="8">
        <v>0</v>
      </c>
      <c r="F3882" s="17">
        <f t="shared" si="938"/>
        <v>2</v>
      </c>
      <c r="G3882" s="7">
        <v>0</v>
      </c>
      <c r="H3882" s="8">
        <v>0</v>
      </c>
      <c r="I3882" s="17">
        <f t="shared" si="939"/>
        <v>0</v>
      </c>
      <c r="J3882" s="7">
        <f t="shared" si="940"/>
        <v>2</v>
      </c>
      <c r="K3882" s="8">
        <f t="shared" si="941"/>
        <v>0</v>
      </c>
      <c r="L3882" s="9">
        <f t="shared" si="942"/>
        <v>2</v>
      </c>
    </row>
    <row r="3883" spans="1:12" x14ac:dyDescent="0.2">
      <c r="A3883" s="39"/>
      <c r="B3883" s="34"/>
      <c r="C3883" s="39" t="s">
        <v>148</v>
      </c>
      <c r="D3883" s="7">
        <v>1</v>
      </c>
      <c r="E3883" s="8">
        <v>0</v>
      </c>
      <c r="F3883" s="17">
        <f t="shared" si="938"/>
        <v>1</v>
      </c>
      <c r="G3883" s="7">
        <v>0</v>
      </c>
      <c r="H3883" s="8">
        <v>0</v>
      </c>
      <c r="I3883" s="17">
        <f t="shared" si="939"/>
        <v>0</v>
      </c>
      <c r="J3883" s="7">
        <f t="shared" si="940"/>
        <v>1</v>
      </c>
      <c r="K3883" s="8">
        <f t="shared" si="941"/>
        <v>0</v>
      </c>
      <c r="L3883" s="9">
        <f t="shared" si="942"/>
        <v>1</v>
      </c>
    </row>
    <row r="3884" spans="1:12" ht="12" thickBot="1" x14ac:dyDescent="0.25">
      <c r="A3884" s="52"/>
      <c r="B3884" s="68"/>
      <c r="C3884" s="52" t="s">
        <v>149</v>
      </c>
      <c r="D3884" s="24">
        <v>2</v>
      </c>
      <c r="E3884" s="25">
        <v>0</v>
      </c>
      <c r="F3884" s="69">
        <f t="shared" si="938"/>
        <v>2</v>
      </c>
      <c r="G3884" s="24">
        <v>0</v>
      </c>
      <c r="H3884" s="25">
        <v>0</v>
      </c>
      <c r="I3884" s="69">
        <f t="shared" si="939"/>
        <v>0</v>
      </c>
      <c r="J3884" s="24">
        <f t="shared" si="940"/>
        <v>2</v>
      </c>
      <c r="K3884" s="25">
        <f t="shared" si="941"/>
        <v>0</v>
      </c>
      <c r="L3884" s="26">
        <f t="shared" si="942"/>
        <v>2</v>
      </c>
    </row>
    <row r="3890" spans="1:12" ht="12" x14ac:dyDescent="0.2">
      <c r="A3890" s="85" t="s">
        <v>109</v>
      </c>
      <c r="B3890" s="85"/>
      <c r="C3890" s="85"/>
      <c r="D3890" s="85"/>
      <c r="E3890" s="85"/>
      <c r="F3890" s="85"/>
      <c r="G3890" s="85"/>
      <c r="H3890" s="85"/>
      <c r="I3890" s="85"/>
      <c r="J3890" s="85"/>
      <c r="K3890" s="85"/>
      <c r="L3890" s="85"/>
    </row>
    <row r="3891" spans="1:12" x14ac:dyDescent="0.2">
      <c r="A3891" s="86" t="s">
        <v>116</v>
      </c>
      <c r="B3891" s="86"/>
      <c r="C3891" s="86"/>
      <c r="D3891" s="86"/>
      <c r="E3891" s="86"/>
      <c r="F3891" s="86"/>
      <c r="G3891" s="86"/>
      <c r="H3891" s="86"/>
      <c r="I3891" s="86"/>
      <c r="J3891" s="86"/>
      <c r="K3891" s="86"/>
      <c r="L3891" s="86"/>
    </row>
    <row r="3892" spans="1:12" x14ac:dyDescent="0.2">
      <c r="A3892" s="86" t="s">
        <v>1066</v>
      </c>
      <c r="B3892" s="86"/>
      <c r="C3892" s="86"/>
      <c r="D3892" s="86"/>
      <c r="E3892" s="86"/>
      <c r="F3892" s="86"/>
      <c r="G3892" s="86"/>
      <c r="H3892" s="86"/>
      <c r="I3892" s="86"/>
      <c r="J3892" s="86"/>
      <c r="K3892" s="86"/>
      <c r="L3892" s="86"/>
    </row>
    <row r="3893" spans="1:12" ht="12" thickBot="1" x14ac:dyDescent="0.25"/>
    <row r="3894" spans="1:12" x14ac:dyDescent="0.2">
      <c r="A3894" s="113" t="s">
        <v>41</v>
      </c>
      <c r="B3894" s="149"/>
      <c r="C3894" s="151" t="s">
        <v>43</v>
      </c>
      <c r="D3894" s="117" t="s">
        <v>355</v>
      </c>
      <c r="E3894" s="118"/>
      <c r="F3894" s="119"/>
      <c r="G3894" s="117" t="s">
        <v>42</v>
      </c>
      <c r="H3894" s="118"/>
      <c r="I3894" s="119"/>
      <c r="J3894" s="117" t="s">
        <v>2</v>
      </c>
      <c r="K3894" s="118"/>
      <c r="L3894" s="119"/>
    </row>
    <row r="3895" spans="1:12" ht="12" thickBot="1" x14ac:dyDescent="0.25">
      <c r="A3895" s="115"/>
      <c r="B3895" s="150"/>
      <c r="C3895" s="152"/>
      <c r="D3895" s="153"/>
      <c r="E3895" s="154"/>
      <c r="F3895" s="155"/>
      <c r="G3895" s="153"/>
      <c r="H3895" s="154"/>
      <c r="I3895" s="155"/>
      <c r="J3895" s="153"/>
      <c r="K3895" s="154"/>
      <c r="L3895" s="155"/>
    </row>
    <row r="3896" spans="1:12" x14ac:dyDescent="0.2">
      <c r="A3896" s="115"/>
      <c r="B3896" s="150"/>
      <c r="C3896" s="152"/>
      <c r="D3896" s="161" t="s">
        <v>44</v>
      </c>
      <c r="E3896" s="157" t="s">
        <v>45</v>
      </c>
      <c r="F3896" s="159" t="s">
        <v>2</v>
      </c>
      <c r="G3896" s="161" t="s">
        <v>44</v>
      </c>
      <c r="H3896" s="157" t="s">
        <v>45</v>
      </c>
      <c r="I3896" s="159" t="s">
        <v>2</v>
      </c>
      <c r="J3896" s="156" t="s">
        <v>44</v>
      </c>
      <c r="K3896" s="157" t="s">
        <v>45</v>
      </c>
      <c r="L3896" s="159" t="s">
        <v>2</v>
      </c>
    </row>
    <row r="3897" spans="1:12" ht="12" thickBot="1" x14ac:dyDescent="0.25">
      <c r="A3897" s="115"/>
      <c r="B3897" s="150"/>
      <c r="C3897" s="152"/>
      <c r="D3897" s="162"/>
      <c r="E3897" s="158"/>
      <c r="F3897" s="160"/>
      <c r="G3897" s="162"/>
      <c r="H3897" s="158"/>
      <c r="I3897" s="160"/>
      <c r="J3897" s="136"/>
      <c r="K3897" s="158"/>
      <c r="L3897" s="160"/>
    </row>
    <row r="3898" spans="1:12" x14ac:dyDescent="0.2">
      <c r="A3898" s="35"/>
      <c r="B3898" s="36"/>
      <c r="C3898" s="35" t="s">
        <v>150</v>
      </c>
      <c r="D3898" s="3">
        <v>0</v>
      </c>
      <c r="E3898" s="4">
        <v>1</v>
      </c>
      <c r="F3898" s="18">
        <f>D3898+E3898</f>
        <v>1</v>
      </c>
      <c r="G3898" s="3">
        <v>0</v>
      </c>
      <c r="H3898" s="4">
        <v>0</v>
      </c>
      <c r="I3898" s="18">
        <f>G3898+H3898</f>
        <v>0</v>
      </c>
      <c r="J3898" s="3">
        <f>D3898+G3898</f>
        <v>0</v>
      </c>
      <c r="K3898" s="4">
        <f>E3898+H3898</f>
        <v>1</v>
      </c>
      <c r="L3898" s="5">
        <f>J3898+K3898</f>
        <v>1</v>
      </c>
    </row>
    <row r="3899" spans="1:12" x14ac:dyDescent="0.2">
      <c r="A3899" s="39"/>
      <c r="B3899" s="34"/>
      <c r="C3899" s="39" t="s">
        <v>934</v>
      </c>
      <c r="D3899" s="7">
        <v>0</v>
      </c>
      <c r="E3899" s="8">
        <v>0</v>
      </c>
      <c r="F3899" s="17">
        <f>D3899+E3899</f>
        <v>0</v>
      </c>
      <c r="G3899" s="7">
        <v>0</v>
      </c>
      <c r="H3899" s="8">
        <v>1</v>
      </c>
      <c r="I3899" s="17">
        <f>G3899+H3899</f>
        <v>1</v>
      </c>
      <c r="J3899" s="7">
        <f>D3899+G3899</f>
        <v>0</v>
      </c>
      <c r="K3899" s="8">
        <f>E3899+H3899</f>
        <v>1</v>
      </c>
      <c r="L3899" s="9">
        <f>J3899+K3899</f>
        <v>1</v>
      </c>
    </row>
    <row r="3900" spans="1:12" x14ac:dyDescent="0.2">
      <c r="A3900" s="39"/>
      <c r="B3900" s="34"/>
      <c r="C3900" s="66" t="s">
        <v>2</v>
      </c>
      <c r="D3900" s="21">
        <f t="shared" ref="D3900:L3900" si="943">SUM(D3866:D3899)</f>
        <v>31</v>
      </c>
      <c r="E3900" s="22">
        <f t="shared" si="943"/>
        <v>33</v>
      </c>
      <c r="F3900" s="67">
        <f t="shared" si="943"/>
        <v>64</v>
      </c>
      <c r="G3900" s="21">
        <f t="shared" si="943"/>
        <v>124</v>
      </c>
      <c r="H3900" s="22">
        <f t="shared" si="943"/>
        <v>246</v>
      </c>
      <c r="I3900" s="67">
        <f t="shared" si="943"/>
        <v>370</v>
      </c>
      <c r="J3900" s="21">
        <f t="shared" si="943"/>
        <v>155</v>
      </c>
      <c r="K3900" s="22">
        <f t="shared" si="943"/>
        <v>279</v>
      </c>
      <c r="L3900" s="23">
        <f t="shared" si="943"/>
        <v>434</v>
      </c>
    </row>
    <row r="3901" spans="1:12" x14ac:dyDescent="0.2">
      <c r="A3901" s="65" t="s">
        <v>297</v>
      </c>
      <c r="B3901" s="42"/>
      <c r="C3901" s="41"/>
      <c r="D3901" s="44"/>
      <c r="E3901" s="45"/>
      <c r="F3901" s="47"/>
      <c r="G3901" s="44"/>
      <c r="H3901" s="45"/>
      <c r="I3901" s="47"/>
      <c r="J3901" s="44"/>
      <c r="K3901" s="45"/>
      <c r="L3901" s="46"/>
    </row>
    <row r="3902" spans="1:12" x14ac:dyDescent="0.2">
      <c r="A3902" s="39"/>
      <c r="B3902" s="34"/>
      <c r="C3902" s="39" t="s">
        <v>124</v>
      </c>
      <c r="D3902" s="7">
        <v>6</v>
      </c>
      <c r="E3902" s="8">
        <v>0</v>
      </c>
      <c r="F3902" s="17">
        <f>D3902+E3902</f>
        <v>6</v>
      </c>
      <c r="G3902" s="7">
        <v>1</v>
      </c>
      <c r="H3902" s="8">
        <v>0</v>
      </c>
      <c r="I3902" s="17">
        <f>G3902+H3902</f>
        <v>1</v>
      </c>
      <c r="J3902" s="7">
        <f t="shared" ref="J3902:K3904" si="944">D3902+G3902</f>
        <v>7</v>
      </c>
      <c r="K3902" s="8">
        <f t="shared" si="944"/>
        <v>0</v>
      </c>
      <c r="L3902" s="9">
        <f>J3902+K3902</f>
        <v>7</v>
      </c>
    </row>
    <row r="3903" spans="1:12" x14ac:dyDescent="0.2">
      <c r="A3903" s="39"/>
      <c r="B3903" s="34"/>
      <c r="C3903" s="39" t="s">
        <v>136</v>
      </c>
      <c r="D3903" s="7">
        <v>1</v>
      </c>
      <c r="E3903" s="8">
        <v>0</v>
      </c>
      <c r="F3903" s="17">
        <f>D3903+E3903</f>
        <v>1</v>
      </c>
      <c r="G3903" s="7">
        <v>0</v>
      </c>
      <c r="H3903" s="8">
        <v>0</v>
      </c>
      <c r="I3903" s="17">
        <f>G3903+H3903</f>
        <v>0</v>
      </c>
      <c r="J3903" s="7">
        <f t="shared" si="944"/>
        <v>1</v>
      </c>
      <c r="K3903" s="8">
        <f t="shared" si="944"/>
        <v>0</v>
      </c>
      <c r="L3903" s="9">
        <f>J3903+K3903</f>
        <v>1</v>
      </c>
    </row>
    <row r="3904" spans="1:12" x14ac:dyDescent="0.2">
      <c r="A3904" s="39"/>
      <c r="B3904" s="34"/>
      <c r="C3904" s="39" t="s">
        <v>138</v>
      </c>
      <c r="D3904" s="7">
        <v>2</v>
      </c>
      <c r="E3904" s="8">
        <v>0</v>
      </c>
      <c r="F3904" s="17">
        <f>D3904+E3904</f>
        <v>2</v>
      </c>
      <c r="G3904" s="7">
        <v>0</v>
      </c>
      <c r="H3904" s="8">
        <v>0</v>
      </c>
      <c r="I3904" s="17">
        <f>G3904+H3904</f>
        <v>0</v>
      </c>
      <c r="J3904" s="7">
        <f t="shared" si="944"/>
        <v>2</v>
      </c>
      <c r="K3904" s="8">
        <f t="shared" si="944"/>
        <v>0</v>
      </c>
      <c r="L3904" s="9">
        <f>J3904+K3904</f>
        <v>2</v>
      </c>
    </row>
    <row r="3905" spans="1:12" x14ac:dyDescent="0.2">
      <c r="A3905" s="39"/>
      <c r="B3905" s="34"/>
      <c r="C3905" s="66" t="s">
        <v>2</v>
      </c>
      <c r="D3905" s="21">
        <f t="shared" ref="D3905:L3905" si="945">SUM(D3901:D3904)</f>
        <v>9</v>
      </c>
      <c r="E3905" s="22">
        <f t="shared" si="945"/>
        <v>0</v>
      </c>
      <c r="F3905" s="67">
        <f t="shared" si="945"/>
        <v>9</v>
      </c>
      <c r="G3905" s="21">
        <f t="shared" si="945"/>
        <v>1</v>
      </c>
      <c r="H3905" s="22">
        <f t="shared" si="945"/>
        <v>0</v>
      </c>
      <c r="I3905" s="67">
        <f t="shared" si="945"/>
        <v>1</v>
      </c>
      <c r="J3905" s="21">
        <f t="shared" si="945"/>
        <v>10</v>
      </c>
      <c r="K3905" s="22">
        <f t="shared" si="945"/>
        <v>0</v>
      </c>
      <c r="L3905" s="23">
        <f t="shared" si="945"/>
        <v>10</v>
      </c>
    </row>
    <row r="3906" spans="1:12" x14ac:dyDescent="0.2">
      <c r="A3906" s="65" t="s">
        <v>298</v>
      </c>
      <c r="B3906" s="42"/>
      <c r="C3906" s="41"/>
      <c r="D3906" s="44"/>
      <c r="E3906" s="45"/>
      <c r="F3906" s="47"/>
      <c r="G3906" s="44"/>
      <c r="H3906" s="45"/>
      <c r="I3906" s="47"/>
      <c r="J3906" s="44"/>
      <c r="K3906" s="45"/>
      <c r="L3906" s="46"/>
    </row>
    <row r="3907" spans="1:12" x14ac:dyDescent="0.2">
      <c r="A3907" s="39"/>
      <c r="B3907" s="34"/>
      <c r="C3907" s="39" t="s">
        <v>124</v>
      </c>
      <c r="D3907" s="7">
        <v>2</v>
      </c>
      <c r="E3907" s="8">
        <v>2</v>
      </c>
      <c r="F3907" s="17">
        <f t="shared" ref="F3907:F3913" si="946">D3907+E3907</f>
        <v>4</v>
      </c>
      <c r="G3907" s="7">
        <v>1</v>
      </c>
      <c r="H3907" s="8">
        <v>0</v>
      </c>
      <c r="I3907" s="17">
        <f t="shared" ref="I3907:I3913" si="947">G3907+H3907</f>
        <v>1</v>
      </c>
      <c r="J3907" s="7">
        <f t="shared" ref="J3907:K3913" si="948">D3907+G3907</f>
        <v>3</v>
      </c>
      <c r="K3907" s="8">
        <f t="shared" si="948"/>
        <v>2</v>
      </c>
      <c r="L3907" s="9">
        <f t="shared" ref="L3907:L3913" si="949">J3907+K3907</f>
        <v>5</v>
      </c>
    </row>
    <row r="3908" spans="1:12" x14ac:dyDescent="0.2">
      <c r="A3908" s="39"/>
      <c r="B3908" s="34"/>
      <c r="C3908" s="39" t="s">
        <v>3</v>
      </c>
      <c r="D3908" s="7">
        <v>0</v>
      </c>
      <c r="E3908" s="8">
        <v>0</v>
      </c>
      <c r="F3908" s="17">
        <f t="shared" si="946"/>
        <v>0</v>
      </c>
      <c r="G3908" s="7">
        <v>2</v>
      </c>
      <c r="H3908" s="8">
        <v>0</v>
      </c>
      <c r="I3908" s="17">
        <f t="shared" si="947"/>
        <v>2</v>
      </c>
      <c r="J3908" s="7">
        <f t="shared" si="948"/>
        <v>2</v>
      </c>
      <c r="K3908" s="8">
        <f t="shared" si="948"/>
        <v>0</v>
      </c>
      <c r="L3908" s="9">
        <f t="shared" si="949"/>
        <v>2</v>
      </c>
    </row>
    <row r="3909" spans="1:12" x14ac:dyDescent="0.2">
      <c r="A3909" s="39"/>
      <c r="B3909" s="34"/>
      <c r="C3909" s="39" t="s">
        <v>136</v>
      </c>
      <c r="D3909" s="7">
        <v>1</v>
      </c>
      <c r="E3909" s="8">
        <v>0</v>
      </c>
      <c r="F3909" s="17">
        <f t="shared" si="946"/>
        <v>1</v>
      </c>
      <c r="G3909" s="7">
        <v>0</v>
      </c>
      <c r="H3909" s="8">
        <v>0</v>
      </c>
      <c r="I3909" s="17">
        <f t="shared" si="947"/>
        <v>0</v>
      </c>
      <c r="J3909" s="7">
        <f t="shared" si="948"/>
        <v>1</v>
      </c>
      <c r="K3909" s="8">
        <f t="shared" si="948"/>
        <v>0</v>
      </c>
      <c r="L3909" s="9">
        <f t="shared" si="949"/>
        <v>1</v>
      </c>
    </row>
    <row r="3910" spans="1:12" x14ac:dyDescent="0.2">
      <c r="A3910" s="39"/>
      <c r="B3910" s="34"/>
      <c r="C3910" s="39" t="s">
        <v>138</v>
      </c>
      <c r="D3910" s="7">
        <v>3</v>
      </c>
      <c r="E3910" s="8">
        <v>0</v>
      </c>
      <c r="F3910" s="17">
        <f t="shared" si="946"/>
        <v>3</v>
      </c>
      <c r="G3910" s="7">
        <v>0</v>
      </c>
      <c r="H3910" s="8">
        <v>0</v>
      </c>
      <c r="I3910" s="17">
        <f t="shared" si="947"/>
        <v>0</v>
      </c>
      <c r="J3910" s="7">
        <f t="shared" si="948"/>
        <v>3</v>
      </c>
      <c r="K3910" s="8">
        <f t="shared" si="948"/>
        <v>0</v>
      </c>
      <c r="L3910" s="9">
        <f t="shared" si="949"/>
        <v>3</v>
      </c>
    </row>
    <row r="3911" spans="1:12" x14ac:dyDescent="0.2">
      <c r="A3911" s="39"/>
      <c r="B3911" s="34"/>
      <c r="C3911" s="39" t="s">
        <v>142</v>
      </c>
      <c r="D3911" s="7">
        <v>1</v>
      </c>
      <c r="E3911" s="8">
        <v>0</v>
      </c>
      <c r="F3911" s="17">
        <f t="shared" si="946"/>
        <v>1</v>
      </c>
      <c r="G3911" s="7">
        <v>0</v>
      </c>
      <c r="H3911" s="8">
        <v>0</v>
      </c>
      <c r="I3911" s="17">
        <f t="shared" si="947"/>
        <v>0</v>
      </c>
      <c r="J3911" s="7">
        <f t="shared" si="948"/>
        <v>1</v>
      </c>
      <c r="K3911" s="8">
        <f t="shared" si="948"/>
        <v>0</v>
      </c>
      <c r="L3911" s="9">
        <f t="shared" si="949"/>
        <v>1</v>
      </c>
    </row>
    <row r="3912" spans="1:12" x14ac:dyDescent="0.2">
      <c r="A3912" s="39"/>
      <c r="B3912" s="34"/>
      <c r="C3912" s="39" t="s">
        <v>150</v>
      </c>
      <c r="D3912" s="7">
        <v>0</v>
      </c>
      <c r="E3912" s="8">
        <v>1</v>
      </c>
      <c r="F3912" s="17">
        <f t="shared" si="946"/>
        <v>1</v>
      </c>
      <c r="G3912" s="7">
        <v>0</v>
      </c>
      <c r="H3912" s="8">
        <v>0</v>
      </c>
      <c r="I3912" s="17">
        <f t="shared" si="947"/>
        <v>0</v>
      </c>
      <c r="J3912" s="7">
        <f t="shared" si="948"/>
        <v>0</v>
      </c>
      <c r="K3912" s="8">
        <f t="shared" si="948"/>
        <v>1</v>
      </c>
      <c r="L3912" s="9">
        <f t="shared" si="949"/>
        <v>1</v>
      </c>
    </row>
    <row r="3913" spans="1:12" x14ac:dyDescent="0.2">
      <c r="A3913" s="39"/>
      <c r="B3913" s="34"/>
      <c r="C3913" s="39" t="s">
        <v>934</v>
      </c>
      <c r="D3913" s="7">
        <v>0</v>
      </c>
      <c r="E3913" s="8">
        <v>0</v>
      </c>
      <c r="F3913" s="17">
        <f t="shared" si="946"/>
        <v>0</v>
      </c>
      <c r="G3913" s="7">
        <v>1</v>
      </c>
      <c r="H3913" s="8">
        <v>0</v>
      </c>
      <c r="I3913" s="17">
        <f t="shared" si="947"/>
        <v>1</v>
      </c>
      <c r="J3913" s="7">
        <f t="shared" si="948"/>
        <v>1</v>
      </c>
      <c r="K3913" s="8">
        <f t="shared" si="948"/>
        <v>0</v>
      </c>
      <c r="L3913" s="9">
        <f t="shared" si="949"/>
        <v>1</v>
      </c>
    </row>
    <row r="3914" spans="1:12" x14ac:dyDescent="0.2">
      <c r="A3914" s="39"/>
      <c r="B3914" s="34"/>
      <c r="C3914" s="66" t="s">
        <v>2</v>
      </c>
      <c r="D3914" s="21">
        <f t="shared" ref="D3914:L3914" si="950">SUM(D3906:D3913)</f>
        <v>7</v>
      </c>
      <c r="E3914" s="22">
        <f t="shared" si="950"/>
        <v>3</v>
      </c>
      <c r="F3914" s="67">
        <f t="shared" si="950"/>
        <v>10</v>
      </c>
      <c r="G3914" s="21">
        <f t="shared" si="950"/>
        <v>4</v>
      </c>
      <c r="H3914" s="22">
        <f t="shared" si="950"/>
        <v>0</v>
      </c>
      <c r="I3914" s="67">
        <f t="shared" si="950"/>
        <v>4</v>
      </c>
      <c r="J3914" s="21">
        <f t="shared" si="950"/>
        <v>11</v>
      </c>
      <c r="K3914" s="22">
        <f t="shared" si="950"/>
        <v>3</v>
      </c>
      <c r="L3914" s="23">
        <f t="shared" si="950"/>
        <v>14</v>
      </c>
    </row>
    <row r="3915" spans="1:12" x14ac:dyDescent="0.2">
      <c r="A3915" s="65" t="s">
        <v>299</v>
      </c>
      <c r="B3915" s="42"/>
      <c r="C3915" s="41"/>
      <c r="D3915" s="44"/>
      <c r="E3915" s="45"/>
      <c r="F3915" s="47"/>
      <c r="G3915" s="44"/>
      <c r="H3915" s="45"/>
      <c r="I3915" s="47"/>
      <c r="J3915" s="44"/>
      <c r="K3915" s="45"/>
      <c r="L3915" s="46"/>
    </row>
    <row r="3916" spans="1:12" x14ac:dyDescent="0.2">
      <c r="A3916" s="39"/>
      <c r="B3916" s="34"/>
      <c r="C3916" s="39" t="s">
        <v>124</v>
      </c>
      <c r="D3916" s="7">
        <v>1</v>
      </c>
      <c r="E3916" s="8">
        <v>2</v>
      </c>
      <c r="F3916" s="17">
        <f>D3916+E3916</f>
        <v>3</v>
      </c>
      <c r="G3916" s="7">
        <v>3</v>
      </c>
      <c r="H3916" s="8">
        <v>1</v>
      </c>
      <c r="I3916" s="17">
        <f>G3916+H3916</f>
        <v>4</v>
      </c>
      <c r="J3916" s="7">
        <f>D3916+G3916</f>
        <v>4</v>
      </c>
      <c r="K3916" s="8">
        <f>E3916+H3916</f>
        <v>3</v>
      </c>
      <c r="L3916" s="9">
        <f>J3916+K3916</f>
        <v>7</v>
      </c>
    </row>
    <row r="3917" spans="1:12" x14ac:dyDescent="0.2">
      <c r="A3917" s="39"/>
      <c r="B3917" s="34"/>
      <c r="C3917" s="39" t="s">
        <v>142</v>
      </c>
      <c r="D3917" s="7">
        <v>1</v>
      </c>
      <c r="E3917" s="8">
        <v>0</v>
      </c>
      <c r="F3917" s="17">
        <f>D3917+E3917</f>
        <v>1</v>
      </c>
      <c r="G3917" s="7">
        <v>0</v>
      </c>
      <c r="H3917" s="8">
        <v>0</v>
      </c>
      <c r="I3917" s="17">
        <f>G3917+H3917</f>
        <v>0</v>
      </c>
      <c r="J3917" s="7">
        <f>D3917+G3917</f>
        <v>1</v>
      </c>
      <c r="K3917" s="8">
        <f>E3917+H3917</f>
        <v>0</v>
      </c>
      <c r="L3917" s="9">
        <f>J3917+K3917</f>
        <v>1</v>
      </c>
    </row>
    <row r="3918" spans="1:12" x14ac:dyDescent="0.2">
      <c r="A3918" s="39"/>
      <c r="B3918" s="34"/>
      <c r="C3918" s="66" t="s">
        <v>2</v>
      </c>
      <c r="D3918" s="21">
        <f t="shared" ref="D3918:L3918" si="951">SUM(D3915:D3917)</f>
        <v>2</v>
      </c>
      <c r="E3918" s="22">
        <f t="shared" si="951"/>
        <v>2</v>
      </c>
      <c r="F3918" s="67">
        <f t="shared" si="951"/>
        <v>4</v>
      </c>
      <c r="G3918" s="21">
        <f t="shared" si="951"/>
        <v>3</v>
      </c>
      <c r="H3918" s="22">
        <f t="shared" si="951"/>
        <v>1</v>
      </c>
      <c r="I3918" s="67">
        <f t="shared" si="951"/>
        <v>4</v>
      </c>
      <c r="J3918" s="21">
        <f t="shared" si="951"/>
        <v>5</v>
      </c>
      <c r="K3918" s="22">
        <f t="shared" si="951"/>
        <v>3</v>
      </c>
      <c r="L3918" s="23">
        <f t="shared" si="951"/>
        <v>8</v>
      </c>
    </row>
    <row r="3919" spans="1:12" x14ac:dyDescent="0.2">
      <c r="A3919" s="65" t="s">
        <v>300</v>
      </c>
      <c r="B3919" s="42"/>
      <c r="C3919" s="41"/>
      <c r="D3919" s="44"/>
      <c r="E3919" s="45"/>
      <c r="F3919" s="47"/>
      <c r="G3919" s="44"/>
      <c r="H3919" s="45"/>
      <c r="I3919" s="47"/>
      <c r="J3919" s="44"/>
      <c r="K3919" s="45"/>
      <c r="L3919" s="46"/>
    </row>
    <row r="3920" spans="1:12" x14ac:dyDescent="0.2">
      <c r="A3920" s="39"/>
      <c r="B3920" s="34"/>
      <c r="C3920" s="39" t="s">
        <v>124</v>
      </c>
      <c r="D3920" s="7">
        <v>2</v>
      </c>
      <c r="E3920" s="8">
        <v>2</v>
      </c>
      <c r="F3920" s="17">
        <f t="shared" ref="F3920:F3926" si="952">D3920+E3920</f>
        <v>4</v>
      </c>
      <c r="G3920" s="7">
        <v>0</v>
      </c>
      <c r="H3920" s="8">
        <v>3</v>
      </c>
      <c r="I3920" s="17">
        <f t="shared" ref="I3920:I3926" si="953">G3920+H3920</f>
        <v>3</v>
      </c>
      <c r="J3920" s="7">
        <f t="shared" ref="J3920:K3926" si="954">D3920+G3920</f>
        <v>2</v>
      </c>
      <c r="K3920" s="8">
        <f t="shared" si="954"/>
        <v>5</v>
      </c>
      <c r="L3920" s="9">
        <f t="shared" ref="L3920:L3926" si="955">J3920+K3920</f>
        <v>7</v>
      </c>
    </row>
    <row r="3921" spans="1:12" x14ac:dyDescent="0.2">
      <c r="A3921" s="39"/>
      <c r="B3921" s="34"/>
      <c r="C3921" s="39" t="s">
        <v>3</v>
      </c>
      <c r="D3921" s="7">
        <v>0</v>
      </c>
      <c r="E3921" s="8">
        <v>0</v>
      </c>
      <c r="F3921" s="17">
        <f t="shared" si="952"/>
        <v>0</v>
      </c>
      <c r="G3921" s="7">
        <v>0</v>
      </c>
      <c r="H3921" s="8">
        <v>10</v>
      </c>
      <c r="I3921" s="17">
        <f t="shared" si="953"/>
        <v>10</v>
      </c>
      <c r="J3921" s="7">
        <f t="shared" si="954"/>
        <v>0</v>
      </c>
      <c r="K3921" s="8">
        <f t="shared" si="954"/>
        <v>10</v>
      </c>
      <c r="L3921" s="9">
        <f t="shared" si="955"/>
        <v>10</v>
      </c>
    </row>
    <row r="3922" spans="1:12" x14ac:dyDescent="0.2">
      <c r="A3922" s="39"/>
      <c r="B3922" s="34"/>
      <c r="C3922" s="39" t="s">
        <v>136</v>
      </c>
      <c r="D3922" s="7">
        <v>0</v>
      </c>
      <c r="E3922" s="8">
        <v>3</v>
      </c>
      <c r="F3922" s="17">
        <f t="shared" si="952"/>
        <v>3</v>
      </c>
      <c r="G3922" s="7">
        <v>0</v>
      </c>
      <c r="H3922" s="8">
        <v>1</v>
      </c>
      <c r="I3922" s="17">
        <f t="shared" si="953"/>
        <v>1</v>
      </c>
      <c r="J3922" s="7">
        <f t="shared" si="954"/>
        <v>0</v>
      </c>
      <c r="K3922" s="8">
        <f t="shared" si="954"/>
        <v>4</v>
      </c>
      <c r="L3922" s="9">
        <f t="shared" si="955"/>
        <v>4</v>
      </c>
    </row>
    <row r="3923" spans="1:12" x14ac:dyDescent="0.2">
      <c r="A3923" s="39"/>
      <c r="B3923" s="34"/>
      <c r="C3923" s="39" t="s">
        <v>137</v>
      </c>
      <c r="D3923" s="7">
        <v>1</v>
      </c>
      <c r="E3923" s="8">
        <v>0</v>
      </c>
      <c r="F3923" s="17">
        <f t="shared" si="952"/>
        <v>1</v>
      </c>
      <c r="G3923" s="7">
        <v>0</v>
      </c>
      <c r="H3923" s="8">
        <v>0</v>
      </c>
      <c r="I3923" s="17">
        <f t="shared" si="953"/>
        <v>0</v>
      </c>
      <c r="J3923" s="7">
        <f t="shared" si="954"/>
        <v>1</v>
      </c>
      <c r="K3923" s="8">
        <f t="shared" si="954"/>
        <v>0</v>
      </c>
      <c r="L3923" s="9">
        <f t="shared" si="955"/>
        <v>1</v>
      </c>
    </row>
    <row r="3924" spans="1:12" x14ac:dyDescent="0.2">
      <c r="A3924" s="39"/>
      <c r="B3924" s="34"/>
      <c r="C3924" s="39" t="s">
        <v>138</v>
      </c>
      <c r="D3924" s="7">
        <v>0</v>
      </c>
      <c r="E3924" s="8">
        <v>5</v>
      </c>
      <c r="F3924" s="17">
        <f t="shared" si="952"/>
        <v>5</v>
      </c>
      <c r="G3924" s="7">
        <v>0</v>
      </c>
      <c r="H3924" s="8">
        <v>0</v>
      </c>
      <c r="I3924" s="17">
        <f t="shared" si="953"/>
        <v>0</v>
      </c>
      <c r="J3924" s="7">
        <f t="shared" si="954"/>
        <v>0</v>
      </c>
      <c r="K3924" s="8">
        <f t="shared" si="954"/>
        <v>5</v>
      </c>
      <c r="L3924" s="9">
        <f t="shared" si="955"/>
        <v>5</v>
      </c>
    </row>
    <row r="3925" spans="1:12" x14ac:dyDescent="0.2">
      <c r="A3925" s="39"/>
      <c r="B3925" s="34"/>
      <c r="C3925" s="39" t="s">
        <v>139</v>
      </c>
      <c r="D3925" s="7">
        <v>0</v>
      </c>
      <c r="E3925" s="8">
        <v>1</v>
      </c>
      <c r="F3925" s="17">
        <f t="shared" si="952"/>
        <v>1</v>
      </c>
      <c r="G3925" s="7">
        <v>0</v>
      </c>
      <c r="H3925" s="8">
        <v>4</v>
      </c>
      <c r="I3925" s="17">
        <f t="shared" si="953"/>
        <v>4</v>
      </c>
      <c r="J3925" s="7">
        <f t="shared" si="954"/>
        <v>0</v>
      </c>
      <c r="K3925" s="8">
        <f t="shared" si="954"/>
        <v>5</v>
      </c>
      <c r="L3925" s="9">
        <f t="shared" si="955"/>
        <v>5</v>
      </c>
    </row>
    <row r="3926" spans="1:12" x14ac:dyDescent="0.2">
      <c r="A3926" s="39"/>
      <c r="B3926" s="34"/>
      <c r="C3926" s="39" t="s">
        <v>144</v>
      </c>
      <c r="D3926" s="7">
        <v>1</v>
      </c>
      <c r="E3926" s="8">
        <v>0</v>
      </c>
      <c r="F3926" s="17">
        <f t="shared" si="952"/>
        <v>1</v>
      </c>
      <c r="G3926" s="7">
        <v>0</v>
      </c>
      <c r="H3926" s="8">
        <v>0</v>
      </c>
      <c r="I3926" s="17">
        <f t="shared" si="953"/>
        <v>0</v>
      </c>
      <c r="J3926" s="7">
        <f t="shared" si="954"/>
        <v>1</v>
      </c>
      <c r="K3926" s="8">
        <f t="shared" si="954"/>
        <v>0</v>
      </c>
      <c r="L3926" s="9">
        <f t="shared" si="955"/>
        <v>1</v>
      </c>
    </row>
    <row r="3927" spans="1:12" x14ac:dyDescent="0.2">
      <c r="A3927" s="39"/>
      <c r="B3927" s="34"/>
      <c r="C3927" s="66" t="s">
        <v>2</v>
      </c>
      <c r="D3927" s="21">
        <f t="shared" ref="D3927:L3927" si="956">SUM(D3919:D3926)</f>
        <v>4</v>
      </c>
      <c r="E3927" s="22">
        <f t="shared" si="956"/>
        <v>11</v>
      </c>
      <c r="F3927" s="67">
        <f t="shared" si="956"/>
        <v>15</v>
      </c>
      <c r="G3927" s="21">
        <f t="shared" si="956"/>
        <v>0</v>
      </c>
      <c r="H3927" s="22">
        <f t="shared" si="956"/>
        <v>18</v>
      </c>
      <c r="I3927" s="67">
        <f t="shared" si="956"/>
        <v>18</v>
      </c>
      <c r="J3927" s="21">
        <f t="shared" si="956"/>
        <v>4</v>
      </c>
      <c r="K3927" s="22">
        <f t="shared" si="956"/>
        <v>29</v>
      </c>
      <c r="L3927" s="23">
        <f t="shared" si="956"/>
        <v>33</v>
      </c>
    </row>
    <row r="3928" spans="1:12" x14ac:dyDescent="0.2">
      <c r="A3928" s="65" t="s">
        <v>1</v>
      </c>
      <c r="B3928" s="42"/>
      <c r="C3928" s="41"/>
      <c r="D3928" s="44"/>
      <c r="E3928" s="45"/>
      <c r="F3928" s="47"/>
      <c r="G3928" s="44"/>
      <c r="H3928" s="45"/>
      <c r="I3928" s="47"/>
      <c r="J3928" s="44"/>
      <c r="K3928" s="45"/>
      <c r="L3928" s="46"/>
    </row>
    <row r="3929" spans="1:12" x14ac:dyDescent="0.2">
      <c r="A3929" s="39"/>
      <c r="B3929" s="34"/>
      <c r="C3929" s="39" t="s">
        <v>124</v>
      </c>
      <c r="D3929" s="7">
        <v>2</v>
      </c>
      <c r="E3929" s="8">
        <v>0</v>
      </c>
      <c r="F3929" s="17">
        <f>D3929+E3929</f>
        <v>2</v>
      </c>
      <c r="G3929" s="7">
        <v>1</v>
      </c>
      <c r="H3929" s="8">
        <v>0</v>
      </c>
      <c r="I3929" s="17">
        <f>G3929+H3929</f>
        <v>1</v>
      </c>
      <c r="J3929" s="7">
        <f t="shared" ref="J3929:K3931" si="957">D3929+G3929</f>
        <v>3</v>
      </c>
      <c r="K3929" s="8">
        <f t="shared" si="957"/>
        <v>0</v>
      </c>
      <c r="L3929" s="9">
        <f>J3929+K3929</f>
        <v>3</v>
      </c>
    </row>
    <row r="3930" spans="1:12" x14ac:dyDescent="0.2">
      <c r="A3930" s="39"/>
      <c r="B3930" s="34"/>
      <c r="C3930" s="39" t="s">
        <v>136</v>
      </c>
      <c r="D3930" s="7">
        <v>1</v>
      </c>
      <c r="E3930" s="8">
        <v>0</v>
      </c>
      <c r="F3930" s="17">
        <f>D3930+E3930</f>
        <v>1</v>
      </c>
      <c r="G3930" s="7">
        <v>0</v>
      </c>
      <c r="H3930" s="8">
        <v>0</v>
      </c>
      <c r="I3930" s="17">
        <f>G3930+H3930</f>
        <v>0</v>
      </c>
      <c r="J3930" s="7">
        <f t="shared" si="957"/>
        <v>1</v>
      </c>
      <c r="K3930" s="8">
        <f t="shared" si="957"/>
        <v>0</v>
      </c>
      <c r="L3930" s="9">
        <f>J3930+K3930</f>
        <v>1</v>
      </c>
    </row>
    <row r="3931" spans="1:12" x14ac:dyDescent="0.2">
      <c r="A3931" s="39"/>
      <c r="B3931" s="34"/>
      <c r="C3931" s="39" t="s">
        <v>138</v>
      </c>
      <c r="D3931" s="7">
        <v>1</v>
      </c>
      <c r="E3931" s="8">
        <v>0</v>
      </c>
      <c r="F3931" s="17">
        <f>D3931+E3931</f>
        <v>1</v>
      </c>
      <c r="G3931" s="7">
        <v>0</v>
      </c>
      <c r="H3931" s="8">
        <v>0</v>
      </c>
      <c r="I3931" s="17">
        <f>G3931+H3931</f>
        <v>0</v>
      </c>
      <c r="J3931" s="7">
        <f t="shared" si="957"/>
        <v>1</v>
      </c>
      <c r="K3931" s="8">
        <f t="shared" si="957"/>
        <v>0</v>
      </c>
      <c r="L3931" s="9">
        <f>J3931+K3931</f>
        <v>1</v>
      </c>
    </row>
    <row r="3932" spans="1:12" x14ac:dyDescent="0.2">
      <c r="A3932" s="39"/>
      <c r="B3932" s="34"/>
      <c r="C3932" s="66" t="s">
        <v>2</v>
      </c>
      <c r="D3932" s="21">
        <f t="shared" ref="D3932:L3932" si="958">SUM(D3928:D3931)</f>
        <v>4</v>
      </c>
      <c r="E3932" s="22">
        <f t="shared" si="958"/>
        <v>0</v>
      </c>
      <c r="F3932" s="67">
        <f t="shared" si="958"/>
        <v>4</v>
      </c>
      <c r="G3932" s="21">
        <f t="shared" si="958"/>
        <v>1</v>
      </c>
      <c r="H3932" s="22">
        <f t="shared" si="958"/>
        <v>0</v>
      </c>
      <c r="I3932" s="67">
        <f t="shared" si="958"/>
        <v>1</v>
      </c>
      <c r="J3932" s="21">
        <f t="shared" si="958"/>
        <v>5</v>
      </c>
      <c r="K3932" s="22">
        <f t="shared" si="958"/>
        <v>0</v>
      </c>
      <c r="L3932" s="23">
        <f t="shared" si="958"/>
        <v>5</v>
      </c>
    </row>
    <row r="3933" spans="1:12" x14ac:dyDescent="0.2">
      <c r="A3933" s="65" t="s">
        <v>301</v>
      </c>
      <c r="B3933" s="42"/>
      <c r="C3933" s="41"/>
      <c r="D3933" s="44"/>
      <c r="E3933" s="45"/>
      <c r="F3933" s="47"/>
      <c r="G3933" s="44"/>
      <c r="H3933" s="45"/>
      <c r="I3933" s="47"/>
      <c r="J3933" s="44"/>
      <c r="K3933" s="45"/>
      <c r="L3933" s="46"/>
    </row>
    <row r="3934" spans="1:12" ht="12" thickBot="1" x14ac:dyDescent="0.25">
      <c r="A3934" s="52"/>
      <c r="B3934" s="68"/>
      <c r="C3934" s="52" t="s">
        <v>124</v>
      </c>
      <c r="D3934" s="24">
        <v>0</v>
      </c>
      <c r="E3934" s="25">
        <v>1</v>
      </c>
      <c r="F3934" s="69">
        <f>D3934+E3934</f>
        <v>1</v>
      </c>
      <c r="G3934" s="24">
        <v>1</v>
      </c>
      <c r="H3934" s="25">
        <v>0</v>
      </c>
      <c r="I3934" s="69">
        <f>G3934+H3934</f>
        <v>1</v>
      </c>
      <c r="J3934" s="24">
        <f>D3934+G3934</f>
        <v>1</v>
      </c>
      <c r="K3934" s="25">
        <f>E3934+H3934</f>
        <v>1</v>
      </c>
      <c r="L3934" s="26">
        <f>J3934+K3934</f>
        <v>2</v>
      </c>
    </row>
    <row r="3938" spans="1:12" ht="12" x14ac:dyDescent="0.2">
      <c r="A3938" s="85" t="s">
        <v>109</v>
      </c>
      <c r="B3938" s="85"/>
      <c r="C3938" s="85"/>
      <c r="D3938" s="85"/>
      <c r="E3938" s="85"/>
      <c r="F3938" s="85"/>
      <c r="G3938" s="85"/>
      <c r="H3938" s="85"/>
      <c r="I3938" s="85"/>
      <c r="J3938" s="85"/>
      <c r="K3938" s="85"/>
      <c r="L3938" s="85"/>
    </row>
    <row r="3939" spans="1:12" x14ac:dyDescent="0.2">
      <c r="A3939" s="86" t="s">
        <v>116</v>
      </c>
      <c r="B3939" s="86"/>
      <c r="C3939" s="86"/>
      <c r="D3939" s="86"/>
      <c r="E3939" s="86"/>
      <c r="F3939" s="86"/>
      <c r="G3939" s="86"/>
      <c r="H3939" s="86"/>
      <c r="I3939" s="86"/>
      <c r="J3939" s="86"/>
      <c r="K3939" s="86"/>
      <c r="L3939" s="86"/>
    </row>
    <row r="3940" spans="1:12" x14ac:dyDescent="0.2">
      <c r="A3940" s="86" t="s">
        <v>1066</v>
      </c>
      <c r="B3940" s="86"/>
      <c r="C3940" s="86"/>
      <c r="D3940" s="86"/>
      <c r="E3940" s="86"/>
      <c r="F3940" s="86"/>
      <c r="G3940" s="86"/>
      <c r="H3940" s="86"/>
      <c r="I3940" s="86"/>
      <c r="J3940" s="86"/>
      <c r="K3940" s="86"/>
      <c r="L3940" s="86"/>
    </row>
    <row r="3941" spans="1:12" ht="12" thickBot="1" x14ac:dyDescent="0.25"/>
    <row r="3942" spans="1:12" x14ac:dyDescent="0.2">
      <c r="A3942" s="113" t="s">
        <v>41</v>
      </c>
      <c r="B3942" s="149"/>
      <c r="C3942" s="151" t="s">
        <v>43</v>
      </c>
      <c r="D3942" s="117" t="s">
        <v>355</v>
      </c>
      <c r="E3942" s="118"/>
      <c r="F3942" s="119"/>
      <c r="G3942" s="117" t="s">
        <v>42</v>
      </c>
      <c r="H3942" s="118"/>
      <c r="I3942" s="119"/>
      <c r="J3942" s="117" t="s">
        <v>2</v>
      </c>
      <c r="K3942" s="118"/>
      <c r="L3942" s="119"/>
    </row>
    <row r="3943" spans="1:12" ht="12" thickBot="1" x14ac:dyDescent="0.25">
      <c r="A3943" s="115"/>
      <c r="B3943" s="150"/>
      <c r="C3943" s="152"/>
      <c r="D3943" s="153"/>
      <c r="E3943" s="154"/>
      <c r="F3943" s="155"/>
      <c r="G3943" s="153"/>
      <c r="H3943" s="154"/>
      <c r="I3943" s="155"/>
      <c r="J3943" s="153"/>
      <c r="K3943" s="154"/>
      <c r="L3943" s="155"/>
    </row>
    <row r="3944" spans="1:12" x14ac:dyDescent="0.2">
      <c r="A3944" s="115"/>
      <c r="B3944" s="150"/>
      <c r="C3944" s="152"/>
      <c r="D3944" s="161" t="s">
        <v>44</v>
      </c>
      <c r="E3944" s="157" t="s">
        <v>45</v>
      </c>
      <c r="F3944" s="159" t="s">
        <v>2</v>
      </c>
      <c r="G3944" s="161" t="s">
        <v>44</v>
      </c>
      <c r="H3944" s="157" t="s">
        <v>45</v>
      </c>
      <c r="I3944" s="159" t="s">
        <v>2</v>
      </c>
      <c r="J3944" s="156" t="s">
        <v>44</v>
      </c>
      <c r="K3944" s="157" t="s">
        <v>45</v>
      </c>
      <c r="L3944" s="159" t="s">
        <v>2</v>
      </c>
    </row>
    <row r="3945" spans="1:12" ht="12" thickBot="1" x14ac:dyDescent="0.25">
      <c r="A3945" s="115"/>
      <c r="B3945" s="150"/>
      <c r="C3945" s="152"/>
      <c r="D3945" s="162"/>
      <c r="E3945" s="158"/>
      <c r="F3945" s="160"/>
      <c r="G3945" s="162"/>
      <c r="H3945" s="158"/>
      <c r="I3945" s="160"/>
      <c r="J3945" s="136"/>
      <c r="K3945" s="158"/>
      <c r="L3945" s="160"/>
    </row>
    <row r="3946" spans="1:12" x14ac:dyDescent="0.2">
      <c r="A3946" s="35"/>
      <c r="B3946" s="36"/>
      <c r="C3946" s="35" t="s">
        <v>3</v>
      </c>
      <c r="D3946" s="3">
        <v>0</v>
      </c>
      <c r="E3946" s="4">
        <v>0</v>
      </c>
      <c r="F3946" s="18">
        <f t="shared" ref="F3946:F3952" si="959">D3946+E3946</f>
        <v>0</v>
      </c>
      <c r="G3946" s="3">
        <v>0</v>
      </c>
      <c r="H3946" s="4">
        <v>13</v>
      </c>
      <c r="I3946" s="18">
        <f t="shared" ref="I3946:I3952" si="960">G3946+H3946</f>
        <v>13</v>
      </c>
      <c r="J3946" s="3">
        <f t="shared" ref="J3946:K3952" si="961">D3946+G3946</f>
        <v>0</v>
      </c>
      <c r="K3946" s="4">
        <f t="shared" si="961"/>
        <v>13</v>
      </c>
      <c r="L3946" s="5">
        <f t="shared" ref="L3946:L3952" si="962">J3946+K3946</f>
        <v>13</v>
      </c>
    </row>
    <row r="3947" spans="1:12" x14ac:dyDescent="0.2">
      <c r="A3947" s="39"/>
      <c r="B3947" s="34"/>
      <c r="C3947" s="39" t="s">
        <v>125</v>
      </c>
      <c r="D3947" s="7">
        <v>0</v>
      </c>
      <c r="E3947" s="8">
        <v>0</v>
      </c>
      <c r="F3947" s="17">
        <f t="shared" si="959"/>
        <v>0</v>
      </c>
      <c r="G3947" s="7">
        <v>0</v>
      </c>
      <c r="H3947" s="8">
        <v>4</v>
      </c>
      <c r="I3947" s="17">
        <f t="shared" si="960"/>
        <v>4</v>
      </c>
      <c r="J3947" s="7">
        <f t="shared" si="961"/>
        <v>0</v>
      </c>
      <c r="K3947" s="8">
        <f t="shared" si="961"/>
        <v>4</v>
      </c>
      <c r="L3947" s="9">
        <f t="shared" si="962"/>
        <v>4</v>
      </c>
    </row>
    <row r="3948" spans="1:12" x14ac:dyDescent="0.2">
      <c r="A3948" s="39"/>
      <c r="B3948" s="34"/>
      <c r="C3948" s="39" t="s">
        <v>128</v>
      </c>
      <c r="D3948" s="7">
        <v>0</v>
      </c>
      <c r="E3948" s="8">
        <v>0</v>
      </c>
      <c r="F3948" s="17">
        <f t="shared" si="959"/>
        <v>0</v>
      </c>
      <c r="G3948" s="7">
        <v>2</v>
      </c>
      <c r="H3948" s="8">
        <v>7</v>
      </c>
      <c r="I3948" s="17">
        <f t="shared" si="960"/>
        <v>9</v>
      </c>
      <c r="J3948" s="7">
        <f t="shared" si="961"/>
        <v>2</v>
      </c>
      <c r="K3948" s="8">
        <f t="shared" si="961"/>
        <v>7</v>
      </c>
      <c r="L3948" s="9">
        <f t="shared" si="962"/>
        <v>9</v>
      </c>
    </row>
    <row r="3949" spans="1:12" x14ac:dyDescent="0.2">
      <c r="A3949" s="39"/>
      <c r="B3949" s="34"/>
      <c r="C3949" s="39" t="s">
        <v>135</v>
      </c>
      <c r="D3949" s="7">
        <v>1</v>
      </c>
      <c r="E3949" s="8">
        <v>0</v>
      </c>
      <c r="F3949" s="17">
        <f t="shared" si="959"/>
        <v>1</v>
      </c>
      <c r="G3949" s="7">
        <v>0</v>
      </c>
      <c r="H3949" s="8">
        <v>0</v>
      </c>
      <c r="I3949" s="17">
        <f t="shared" si="960"/>
        <v>0</v>
      </c>
      <c r="J3949" s="7">
        <f t="shared" si="961"/>
        <v>1</v>
      </c>
      <c r="K3949" s="8">
        <f t="shared" si="961"/>
        <v>0</v>
      </c>
      <c r="L3949" s="9">
        <f t="shared" si="962"/>
        <v>1</v>
      </c>
    </row>
    <row r="3950" spans="1:12" x14ac:dyDescent="0.2">
      <c r="A3950" s="39"/>
      <c r="B3950" s="34"/>
      <c r="C3950" s="39" t="s">
        <v>137</v>
      </c>
      <c r="D3950" s="7">
        <v>0</v>
      </c>
      <c r="E3950" s="8">
        <v>0</v>
      </c>
      <c r="F3950" s="17">
        <f t="shared" si="959"/>
        <v>0</v>
      </c>
      <c r="G3950" s="7">
        <v>0</v>
      </c>
      <c r="H3950" s="8">
        <v>3</v>
      </c>
      <c r="I3950" s="17">
        <f t="shared" si="960"/>
        <v>3</v>
      </c>
      <c r="J3950" s="7">
        <f t="shared" si="961"/>
        <v>0</v>
      </c>
      <c r="K3950" s="8">
        <f t="shared" si="961"/>
        <v>3</v>
      </c>
      <c r="L3950" s="9">
        <f t="shared" si="962"/>
        <v>3</v>
      </c>
    </row>
    <row r="3951" spans="1:12" x14ac:dyDescent="0.2">
      <c r="A3951" s="39"/>
      <c r="B3951" s="34"/>
      <c r="C3951" s="39" t="s">
        <v>138</v>
      </c>
      <c r="D3951" s="7">
        <v>1</v>
      </c>
      <c r="E3951" s="8">
        <v>0</v>
      </c>
      <c r="F3951" s="17">
        <f t="shared" si="959"/>
        <v>1</v>
      </c>
      <c r="G3951" s="7">
        <v>1</v>
      </c>
      <c r="H3951" s="8">
        <v>0</v>
      </c>
      <c r="I3951" s="17">
        <f t="shared" si="960"/>
        <v>1</v>
      </c>
      <c r="J3951" s="7">
        <f t="shared" si="961"/>
        <v>2</v>
      </c>
      <c r="K3951" s="8">
        <f t="shared" si="961"/>
        <v>0</v>
      </c>
      <c r="L3951" s="9">
        <f t="shared" si="962"/>
        <v>2</v>
      </c>
    </row>
    <row r="3952" spans="1:12" x14ac:dyDescent="0.2">
      <c r="A3952" s="39"/>
      <c r="B3952" s="34"/>
      <c r="C3952" s="39" t="s">
        <v>139</v>
      </c>
      <c r="D3952" s="7">
        <v>0</v>
      </c>
      <c r="E3952" s="8">
        <v>2</v>
      </c>
      <c r="F3952" s="17">
        <f t="shared" si="959"/>
        <v>2</v>
      </c>
      <c r="G3952" s="7">
        <v>1</v>
      </c>
      <c r="H3952" s="8">
        <v>4</v>
      </c>
      <c r="I3952" s="17">
        <f t="shared" si="960"/>
        <v>5</v>
      </c>
      <c r="J3952" s="7">
        <f t="shared" si="961"/>
        <v>1</v>
      </c>
      <c r="K3952" s="8">
        <f t="shared" si="961"/>
        <v>6</v>
      </c>
      <c r="L3952" s="9">
        <f t="shared" si="962"/>
        <v>7</v>
      </c>
    </row>
    <row r="3953" spans="1:12" x14ac:dyDescent="0.2">
      <c r="A3953" s="39"/>
      <c r="B3953" s="34"/>
      <c r="C3953" s="66" t="s">
        <v>2</v>
      </c>
      <c r="D3953" s="21">
        <f t="shared" ref="D3953:L3953" si="963">SUM(D3933:D3952)</f>
        <v>2</v>
      </c>
      <c r="E3953" s="22">
        <f t="shared" si="963"/>
        <v>3</v>
      </c>
      <c r="F3953" s="67">
        <f t="shared" si="963"/>
        <v>5</v>
      </c>
      <c r="G3953" s="21">
        <f t="shared" si="963"/>
        <v>5</v>
      </c>
      <c r="H3953" s="22">
        <f t="shared" si="963"/>
        <v>31</v>
      </c>
      <c r="I3953" s="67">
        <f t="shared" si="963"/>
        <v>36</v>
      </c>
      <c r="J3953" s="21">
        <f t="shared" si="963"/>
        <v>7</v>
      </c>
      <c r="K3953" s="22">
        <f t="shared" si="963"/>
        <v>34</v>
      </c>
      <c r="L3953" s="23">
        <f t="shared" si="963"/>
        <v>41</v>
      </c>
    </row>
    <row r="3954" spans="1:12" x14ac:dyDescent="0.2">
      <c r="A3954" s="65" t="s">
        <v>302</v>
      </c>
      <c r="B3954" s="42"/>
      <c r="C3954" s="41"/>
      <c r="D3954" s="44"/>
      <c r="E3954" s="45"/>
      <c r="F3954" s="47"/>
      <c r="G3954" s="44"/>
      <c r="H3954" s="45"/>
      <c r="I3954" s="47"/>
      <c r="J3954" s="44"/>
      <c r="K3954" s="45"/>
      <c r="L3954" s="46"/>
    </row>
    <row r="3955" spans="1:12" x14ac:dyDescent="0.2">
      <c r="A3955" s="39"/>
      <c r="B3955" s="34"/>
      <c r="C3955" s="39" t="s">
        <v>124</v>
      </c>
      <c r="D3955" s="7">
        <v>5</v>
      </c>
      <c r="E3955" s="8">
        <v>0</v>
      </c>
      <c r="F3955" s="17">
        <f t="shared" ref="F3955:F3964" si="964">D3955+E3955</f>
        <v>5</v>
      </c>
      <c r="G3955" s="7">
        <v>5</v>
      </c>
      <c r="H3955" s="8">
        <v>0</v>
      </c>
      <c r="I3955" s="17">
        <f t="shared" ref="I3955:I3964" si="965">G3955+H3955</f>
        <v>5</v>
      </c>
      <c r="J3955" s="7">
        <f t="shared" ref="J3955:J3964" si="966">D3955+G3955</f>
        <v>10</v>
      </c>
      <c r="K3955" s="8">
        <f t="shared" ref="K3955:K3964" si="967">E3955+H3955</f>
        <v>0</v>
      </c>
      <c r="L3955" s="9">
        <f t="shared" ref="L3955:L3964" si="968">J3955+K3955</f>
        <v>10</v>
      </c>
    </row>
    <row r="3956" spans="1:12" x14ac:dyDescent="0.2">
      <c r="A3956" s="39"/>
      <c r="B3956" s="34"/>
      <c r="C3956" s="39" t="s">
        <v>3</v>
      </c>
      <c r="D3956" s="7">
        <v>0</v>
      </c>
      <c r="E3956" s="8">
        <v>0</v>
      </c>
      <c r="F3956" s="17">
        <f t="shared" si="964"/>
        <v>0</v>
      </c>
      <c r="G3956" s="7">
        <v>0</v>
      </c>
      <c r="H3956" s="8">
        <v>10</v>
      </c>
      <c r="I3956" s="17">
        <f t="shared" si="965"/>
        <v>10</v>
      </c>
      <c r="J3956" s="7">
        <f t="shared" si="966"/>
        <v>0</v>
      </c>
      <c r="K3956" s="8">
        <f t="shared" si="967"/>
        <v>10</v>
      </c>
      <c r="L3956" s="9">
        <f t="shared" si="968"/>
        <v>10</v>
      </c>
    </row>
    <row r="3957" spans="1:12" x14ac:dyDescent="0.2">
      <c r="A3957" s="39"/>
      <c r="B3957" s="34"/>
      <c r="C3957" s="39" t="s">
        <v>127</v>
      </c>
      <c r="D3957" s="7">
        <v>0</v>
      </c>
      <c r="E3957" s="8">
        <v>0</v>
      </c>
      <c r="F3957" s="17">
        <f t="shared" si="964"/>
        <v>0</v>
      </c>
      <c r="G3957" s="7">
        <v>0</v>
      </c>
      <c r="H3957" s="8">
        <v>2</v>
      </c>
      <c r="I3957" s="17">
        <f t="shared" si="965"/>
        <v>2</v>
      </c>
      <c r="J3957" s="7">
        <f t="shared" si="966"/>
        <v>0</v>
      </c>
      <c r="K3957" s="8">
        <f t="shared" si="967"/>
        <v>2</v>
      </c>
      <c r="L3957" s="9">
        <f t="shared" si="968"/>
        <v>2</v>
      </c>
    </row>
    <row r="3958" spans="1:12" x14ac:dyDescent="0.2">
      <c r="A3958" s="39"/>
      <c r="B3958" s="34"/>
      <c r="C3958" s="39" t="s">
        <v>931</v>
      </c>
      <c r="D3958" s="7">
        <v>0</v>
      </c>
      <c r="E3958" s="8">
        <v>0</v>
      </c>
      <c r="F3958" s="17">
        <f t="shared" si="964"/>
        <v>0</v>
      </c>
      <c r="G3958" s="7">
        <v>1</v>
      </c>
      <c r="H3958" s="8">
        <v>0</v>
      </c>
      <c r="I3958" s="17">
        <f t="shared" si="965"/>
        <v>1</v>
      </c>
      <c r="J3958" s="7">
        <f t="shared" si="966"/>
        <v>1</v>
      </c>
      <c r="K3958" s="8">
        <f t="shared" si="967"/>
        <v>0</v>
      </c>
      <c r="L3958" s="9">
        <f t="shared" si="968"/>
        <v>1</v>
      </c>
    </row>
    <row r="3959" spans="1:12" x14ac:dyDescent="0.2">
      <c r="A3959" s="39"/>
      <c r="B3959" s="34"/>
      <c r="C3959" s="39" t="s">
        <v>136</v>
      </c>
      <c r="D3959" s="7">
        <v>0</v>
      </c>
      <c r="E3959" s="8">
        <v>0</v>
      </c>
      <c r="F3959" s="17">
        <f t="shared" si="964"/>
        <v>0</v>
      </c>
      <c r="G3959" s="7">
        <v>0</v>
      </c>
      <c r="H3959" s="8">
        <v>1</v>
      </c>
      <c r="I3959" s="17">
        <f t="shared" si="965"/>
        <v>1</v>
      </c>
      <c r="J3959" s="7">
        <f t="shared" si="966"/>
        <v>0</v>
      </c>
      <c r="K3959" s="8">
        <f t="shared" si="967"/>
        <v>1</v>
      </c>
      <c r="L3959" s="9">
        <f t="shared" si="968"/>
        <v>1</v>
      </c>
    </row>
    <row r="3960" spans="1:12" x14ac:dyDescent="0.2">
      <c r="A3960" s="39"/>
      <c r="B3960" s="34"/>
      <c r="C3960" s="39" t="s">
        <v>138</v>
      </c>
      <c r="D3960" s="7">
        <v>2</v>
      </c>
      <c r="E3960" s="8">
        <v>0</v>
      </c>
      <c r="F3960" s="17">
        <f t="shared" si="964"/>
        <v>2</v>
      </c>
      <c r="G3960" s="7">
        <v>0</v>
      </c>
      <c r="H3960" s="8">
        <v>0</v>
      </c>
      <c r="I3960" s="17">
        <f t="shared" si="965"/>
        <v>0</v>
      </c>
      <c r="J3960" s="7">
        <f t="shared" si="966"/>
        <v>2</v>
      </c>
      <c r="K3960" s="8">
        <f t="shared" si="967"/>
        <v>0</v>
      </c>
      <c r="L3960" s="9">
        <f t="shared" si="968"/>
        <v>2</v>
      </c>
    </row>
    <row r="3961" spans="1:12" x14ac:dyDescent="0.2">
      <c r="A3961" s="39"/>
      <c r="B3961" s="34"/>
      <c r="C3961" s="39" t="s">
        <v>139</v>
      </c>
      <c r="D3961" s="7">
        <v>0</v>
      </c>
      <c r="E3961" s="8">
        <v>2</v>
      </c>
      <c r="F3961" s="17">
        <f t="shared" si="964"/>
        <v>2</v>
      </c>
      <c r="G3961" s="7">
        <v>2</v>
      </c>
      <c r="H3961" s="8">
        <v>0</v>
      </c>
      <c r="I3961" s="17">
        <f t="shared" si="965"/>
        <v>2</v>
      </c>
      <c r="J3961" s="7">
        <f t="shared" si="966"/>
        <v>2</v>
      </c>
      <c r="K3961" s="8">
        <f t="shared" si="967"/>
        <v>2</v>
      </c>
      <c r="L3961" s="9">
        <f t="shared" si="968"/>
        <v>4</v>
      </c>
    </row>
    <row r="3962" spans="1:12" x14ac:dyDescent="0.2">
      <c r="A3962" s="39"/>
      <c r="B3962" s="34"/>
      <c r="C3962" s="39" t="s">
        <v>142</v>
      </c>
      <c r="D3962" s="7">
        <v>1</v>
      </c>
      <c r="E3962" s="8">
        <v>0</v>
      </c>
      <c r="F3962" s="17">
        <f t="shared" si="964"/>
        <v>1</v>
      </c>
      <c r="G3962" s="7">
        <v>0</v>
      </c>
      <c r="H3962" s="8">
        <v>0</v>
      </c>
      <c r="I3962" s="17">
        <f t="shared" si="965"/>
        <v>0</v>
      </c>
      <c r="J3962" s="7">
        <f t="shared" si="966"/>
        <v>1</v>
      </c>
      <c r="K3962" s="8">
        <f t="shared" si="967"/>
        <v>0</v>
      </c>
      <c r="L3962" s="9">
        <f t="shared" si="968"/>
        <v>1</v>
      </c>
    </row>
    <row r="3963" spans="1:12" x14ac:dyDescent="0.2">
      <c r="A3963" s="39"/>
      <c r="B3963" s="34"/>
      <c r="C3963" s="39" t="s">
        <v>148</v>
      </c>
      <c r="D3963" s="7">
        <v>1</v>
      </c>
      <c r="E3963" s="8">
        <v>0</v>
      </c>
      <c r="F3963" s="17">
        <f t="shared" si="964"/>
        <v>1</v>
      </c>
      <c r="G3963" s="7">
        <v>0</v>
      </c>
      <c r="H3963" s="8">
        <v>0</v>
      </c>
      <c r="I3963" s="17">
        <f t="shared" si="965"/>
        <v>0</v>
      </c>
      <c r="J3963" s="7">
        <f t="shared" si="966"/>
        <v>1</v>
      </c>
      <c r="K3963" s="8">
        <f t="shared" si="967"/>
        <v>0</v>
      </c>
      <c r="L3963" s="9">
        <f t="shared" si="968"/>
        <v>1</v>
      </c>
    </row>
    <row r="3964" spans="1:12" x14ac:dyDescent="0.2">
      <c r="A3964" s="39"/>
      <c r="B3964" s="34"/>
      <c r="C3964" s="39" t="s">
        <v>149</v>
      </c>
      <c r="D3964" s="7">
        <v>1</v>
      </c>
      <c r="E3964" s="8">
        <v>0</v>
      </c>
      <c r="F3964" s="17">
        <f t="shared" si="964"/>
        <v>1</v>
      </c>
      <c r="G3964" s="7">
        <v>0</v>
      </c>
      <c r="H3964" s="8">
        <v>0</v>
      </c>
      <c r="I3964" s="17">
        <f t="shared" si="965"/>
        <v>0</v>
      </c>
      <c r="J3964" s="7">
        <f t="shared" si="966"/>
        <v>1</v>
      </c>
      <c r="K3964" s="8">
        <f t="shared" si="967"/>
        <v>0</v>
      </c>
      <c r="L3964" s="9">
        <f t="shared" si="968"/>
        <v>1</v>
      </c>
    </row>
    <row r="3965" spans="1:12" x14ac:dyDescent="0.2">
      <c r="A3965" s="39"/>
      <c r="B3965" s="34"/>
      <c r="C3965" s="66" t="s">
        <v>2</v>
      </c>
      <c r="D3965" s="21">
        <f t="shared" ref="D3965:L3965" si="969">SUM(D3954:D3964)</f>
        <v>10</v>
      </c>
      <c r="E3965" s="22">
        <f t="shared" si="969"/>
        <v>2</v>
      </c>
      <c r="F3965" s="67">
        <f t="shared" si="969"/>
        <v>12</v>
      </c>
      <c r="G3965" s="21">
        <f t="shared" si="969"/>
        <v>8</v>
      </c>
      <c r="H3965" s="22">
        <f t="shared" si="969"/>
        <v>13</v>
      </c>
      <c r="I3965" s="67">
        <f t="shared" si="969"/>
        <v>21</v>
      </c>
      <c r="J3965" s="21">
        <f t="shared" si="969"/>
        <v>18</v>
      </c>
      <c r="K3965" s="22">
        <f t="shared" si="969"/>
        <v>15</v>
      </c>
      <c r="L3965" s="23">
        <f t="shared" si="969"/>
        <v>33</v>
      </c>
    </row>
    <row r="3966" spans="1:12" x14ac:dyDescent="0.2">
      <c r="A3966" s="65" t="s">
        <v>303</v>
      </c>
      <c r="B3966" s="42"/>
      <c r="C3966" s="41"/>
      <c r="D3966" s="44"/>
      <c r="E3966" s="45"/>
      <c r="F3966" s="47"/>
      <c r="G3966" s="44"/>
      <c r="H3966" s="45"/>
      <c r="I3966" s="47"/>
      <c r="J3966" s="44"/>
      <c r="K3966" s="45"/>
      <c r="L3966" s="46"/>
    </row>
    <row r="3967" spans="1:12" x14ac:dyDescent="0.2">
      <c r="A3967" s="39"/>
      <c r="B3967" s="34"/>
      <c r="C3967" s="39" t="s">
        <v>124</v>
      </c>
      <c r="D3967" s="7">
        <v>20</v>
      </c>
      <c r="E3967" s="8">
        <v>14</v>
      </c>
      <c r="F3967" s="17">
        <f t="shared" ref="F3967:F3980" si="970">D3967+E3967</f>
        <v>34</v>
      </c>
      <c r="G3967" s="7">
        <v>68</v>
      </c>
      <c r="H3967" s="8">
        <v>42</v>
      </c>
      <c r="I3967" s="17">
        <f t="shared" ref="I3967:I3980" si="971">G3967+H3967</f>
        <v>110</v>
      </c>
      <c r="J3967" s="7">
        <f t="shared" ref="J3967:J3980" si="972">D3967+G3967</f>
        <v>88</v>
      </c>
      <c r="K3967" s="8">
        <f t="shared" ref="K3967:K3980" si="973">E3967+H3967</f>
        <v>56</v>
      </c>
      <c r="L3967" s="9">
        <f t="shared" ref="L3967:L3980" si="974">J3967+K3967</f>
        <v>144</v>
      </c>
    </row>
    <row r="3968" spans="1:12" x14ac:dyDescent="0.2">
      <c r="A3968" s="39"/>
      <c r="B3968" s="34"/>
      <c r="C3968" s="39" t="s">
        <v>3</v>
      </c>
      <c r="D3968" s="7">
        <v>0</v>
      </c>
      <c r="E3968" s="8">
        <v>0</v>
      </c>
      <c r="F3968" s="17">
        <f t="shared" si="970"/>
        <v>0</v>
      </c>
      <c r="G3968" s="7">
        <v>38</v>
      </c>
      <c r="H3968" s="8">
        <v>29</v>
      </c>
      <c r="I3968" s="17">
        <f t="shared" si="971"/>
        <v>67</v>
      </c>
      <c r="J3968" s="7">
        <f t="shared" si="972"/>
        <v>38</v>
      </c>
      <c r="K3968" s="8">
        <f t="shared" si="973"/>
        <v>29</v>
      </c>
      <c r="L3968" s="9">
        <f t="shared" si="974"/>
        <v>67</v>
      </c>
    </row>
    <row r="3969" spans="1:12" x14ac:dyDescent="0.2">
      <c r="A3969" s="39"/>
      <c r="B3969" s="34"/>
      <c r="C3969" s="39" t="s">
        <v>125</v>
      </c>
      <c r="D3969" s="7">
        <v>0</v>
      </c>
      <c r="E3969" s="8">
        <v>0</v>
      </c>
      <c r="F3969" s="17">
        <f t="shared" si="970"/>
        <v>0</v>
      </c>
      <c r="G3969" s="7">
        <v>18</v>
      </c>
      <c r="H3969" s="8">
        <v>25</v>
      </c>
      <c r="I3969" s="17">
        <f t="shared" si="971"/>
        <v>43</v>
      </c>
      <c r="J3969" s="7">
        <f t="shared" si="972"/>
        <v>18</v>
      </c>
      <c r="K3969" s="8">
        <f t="shared" si="973"/>
        <v>25</v>
      </c>
      <c r="L3969" s="9">
        <f t="shared" si="974"/>
        <v>43</v>
      </c>
    </row>
    <row r="3970" spans="1:12" x14ac:dyDescent="0.2">
      <c r="A3970" s="39"/>
      <c r="B3970" s="34"/>
      <c r="C3970" s="39" t="s">
        <v>126</v>
      </c>
      <c r="D3970" s="7">
        <v>0</v>
      </c>
      <c r="E3970" s="8">
        <v>0</v>
      </c>
      <c r="F3970" s="17">
        <f t="shared" si="970"/>
        <v>0</v>
      </c>
      <c r="G3970" s="7">
        <v>4</v>
      </c>
      <c r="H3970" s="8">
        <v>7</v>
      </c>
      <c r="I3970" s="17">
        <f t="shared" si="971"/>
        <v>11</v>
      </c>
      <c r="J3970" s="7">
        <f t="shared" si="972"/>
        <v>4</v>
      </c>
      <c r="K3970" s="8">
        <f t="shared" si="973"/>
        <v>7</v>
      </c>
      <c r="L3970" s="9">
        <f t="shared" si="974"/>
        <v>11</v>
      </c>
    </row>
    <row r="3971" spans="1:12" x14ac:dyDescent="0.2">
      <c r="A3971" s="39"/>
      <c r="B3971" s="34"/>
      <c r="C3971" s="39" t="s">
        <v>127</v>
      </c>
      <c r="D3971" s="7">
        <v>1</v>
      </c>
      <c r="E3971" s="8">
        <v>0</v>
      </c>
      <c r="F3971" s="17">
        <f t="shared" si="970"/>
        <v>1</v>
      </c>
      <c r="G3971" s="7">
        <v>19</v>
      </c>
      <c r="H3971" s="8">
        <v>36</v>
      </c>
      <c r="I3971" s="17">
        <f t="shared" si="971"/>
        <v>55</v>
      </c>
      <c r="J3971" s="7">
        <f t="shared" si="972"/>
        <v>20</v>
      </c>
      <c r="K3971" s="8">
        <f t="shared" si="973"/>
        <v>36</v>
      </c>
      <c r="L3971" s="9">
        <f t="shared" si="974"/>
        <v>56</v>
      </c>
    </row>
    <row r="3972" spans="1:12" x14ac:dyDescent="0.2">
      <c r="A3972" s="39"/>
      <c r="B3972" s="34"/>
      <c r="C3972" s="39" t="s">
        <v>128</v>
      </c>
      <c r="D3972" s="7">
        <v>0</v>
      </c>
      <c r="E3972" s="8">
        <v>0</v>
      </c>
      <c r="F3972" s="17">
        <f t="shared" si="970"/>
        <v>0</v>
      </c>
      <c r="G3972" s="7">
        <v>35</v>
      </c>
      <c r="H3972" s="8">
        <v>62</v>
      </c>
      <c r="I3972" s="17">
        <f t="shared" si="971"/>
        <v>97</v>
      </c>
      <c r="J3972" s="7">
        <f t="shared" si="972"/>
        <v>35</v>
      </c>
      <c r="K3972" s="8">
        <f t="shared" si="973"/>
        <v>62</v>
      </c>
      <c r="L3972" s="9">
        <f t="shared" si="974"/>
        <v>97</v>
      </c>
    </row>
    <row r="3973" spans="1:12" x14ac:dyDescent="0.2">
      <c r="A3973" s="39"/>
      <c r="B3973" s="34"/>
      <c r="C3973" s="39" t="s">
        <v>931</v>
      </c>
      <c r="D3973" s="7">
        <v>0</v>
      </c>
      <c r="E3973" s="8">
        <v>0</v>
      </c>
      <c r="F3973" s="17">
        <f t="shared" si="970"/>
        <v>0</v>
      </c>
      <c r="G3973" s="7">
        <v>5</v>
      </c>
      <c r="H3973" s="8">
        <v>6</v>
      </c>
      <c r="I3973" s="17">
        <f t="shared" si="971"/>
        <v>11</v>
      </c>
      <c r="J3973" s="7">
        <f t="shared" si="972"/>
        <v>5</v>
      </c>
      <c r="K3973" s="8">
        <f t="shared" si="973"/>
        <v>6</v>
      </c>
      <c r="L3973" s="9">
        <f t="shared" si="974"/>
        <v>11</v>
      </c>
    </row>
    <row r="3974" spans="1:12" x14ac:dyDescent="0.2">
      <c r="A3974" s="39"/>
      <c r="B3974" s="34"/>
      <c r="C3974" s="39" t="s">
        <v>131</v>
      </c>
      <c r="D3974" s="7">
        <v>1</v>
      </c>
      <c r="E3974" s="8">
        <v>0</v>
      </c>
      <c r="F3974" s="17">
        <f t="shared" si="970"/>
        <v>1</v>
      </c>
      <c r="G3974" s="7">
        <v>0</v>
      </c>
      <c r="H3974" s="8">
        <v>0</v>
      </c>
      <c r="I3974" s="17">
        <f t="shared" si="971"/>
        <v>0</v>
      </c>
      <c r="J3974" s="7">
        <f t="shared" si="972"/>
        <v>1</v>
      </c>
      <c r="K3974" s="8">
        <f t="shared" si="973"/>
        <v>0</v>
      </c>
      <c r="L3974" s="9">
        <f t="shared" si="974"/>
        <v>1</v>
      </c>
    </row>
    <row r="3975" spans="1:12" x14ac:dyDescent="0.2">
      <c r="A3975" s="39"/>
      <c r="B3975" s="34"/>
      <c r="C3975" s="39" t="s">
        <v>133</v>
      </c>
      <c r="D3975" s="7">
        <v>1</v>
      </c>
      <c r="E3975" s="8">
        <v>0</v>
      </c>
      <c r="F3975" s="17">
        <f t="shared" si="970"/>
        <v>1</v>
      </c>
      <c r="G3975" s="7">
        <v>0</v>
      </c>
      <c r="H3975" s="8">
        <v>0</v>
      </c>
      <c r="I3975" s="17">
        <f t="shared" si="971"/>
        <v>0</v>
      </c>
      <c r="J3975" s="7">
        <f t="shared" si="972"/>
        <v>1</v>
      </c>
      <c r="K3975" s="8">
        <f t="shared" si="973"/>
        <v>0</v>
      </c>
      <c r="L3975" s="9">
        <f t="shared" si="974"/>
        <v>1</v>
      </c>
    </row>
    <row r="3976" spans="1:12" x14ac:dyDescent="0.2">
      <c r="A3976" s="39"/>
      <c r="B3976" s="34"/>
      <c r="C3976" s="39" t="s">
        <v>692</v>
      </c>
      <c r="D3976" s="7">
        <v>0</v>
      </c>
      <c r="E3976" s="8">
        <v>0</v>
      </c>
      <c r="F3976" s="17">
        <f t="shared" si="970"/>
        <v>0</v>
      </c>
      <c r="G3976" s="7">
        <v>1</v>
      </c>
      <c r="H3976" s="8">
        <v>2</v>
      </c>
      <c r="I3976" s="17">
        <f t="shared" si="971"/>
        <v>3</v>
      </c>
      <c r="J3976" s="7">
        <f t="shared" si="972"/>
        <v>1</v>
      </c>
      <c r="K3976" s="8">
        <f t="shared" si="973"/>
        <v>2</v>
      </c>
      <c r="L3976" s="9">
        <f t="shared" si="974"/>
        <v>3</v>
      </c>
    </row>
    <row r="3977" spans="1:12" x14ac:dyDescent="0.2">
      <c r="A3977" s="39"/>
      <c r="B3977" s="34"/>
      <c r="C3977" s="39" t="s">
        <v>134</v>
      </c>
      <c r="D3977" s="7">
        <v>0</v>
      </c>
      <c r="E3977" s="8">
        <v>0</v>
      </c>
      <c r="F3977" s="17">
        <f t="shared" si="970"/>
        <v>0</v>
      </c>
      <c r="G3977" s="7">
        <v>1</v>
      </c>
      <c r="H3977" s="8">
        <v>0</v>
      </c>
      <c r="I3977" s="17">
        <f t="shared" si="971"/>
        <v>1</v>
      </c>
      <c r="J3977" s="7">
        <f t="shared" si="972"/>
        <v>1</v>
      </c>
      <c r="K3977" s="8">
        <f t="shared" si="973"/>
        <v>0</v>
      </c>
      <c r="L3977" s="9">
        <f t="shared" si="974"/>
        <v>1</v>
      </c>
    </row>
    <row r="3978" spans="1:12" x14ac:dyDescent="0.2">
      <c r="A3978" s="39"/>
      <c r="B3978" s="34"/>
      <c r="C3978" s="39" t="s">
        <v>135</v>
      </c>
      <c r="D3978" s="7">
        <v>5</v>
      </c>
      <c r="E3978" s="8">
        <v>15</v>
      </c>
      <c r="F3978" s="17">
        <f t="shared" si="970"/>
        <v>20</v>
      </c>
      <c r="G3978" s="7">
        <v>1</v>
      </c>
      <c r="H3978" s="8">
        <v>4</v>
      </c>
      <c r="I3978" s="17">
        <f t="shared" si="971"/>
        <v>5</v>
      </c>
      <c r="J3978" s="7">
        <f t="shared" si="972"/>
        <v>6</v>
      </c>
      <c r="K3978" s="8">
        <f t="shared" si="973"/>
        <v>19</v>
      </c>
      <c r="L3978" s="9">
        <f t="shared" si="974"/>
        <v>25</v>
      </c>
    </row>
    <row r="3979" spans="1:12" x14ac:dyDescent="0.2">
      <c r="A3979" s="39"/>
      <c r="B3979" s="34"/>
      <c r="C3979" s="39" t="s">
        <v>932</v>
      </c>
      <c r="D3979" s="7">
        <v>1</v>
      </c>
      <c r="E3979" s="8">
        <v>0</v>
      </c>
      <c r="F3979" s="17">
        <f t="shared" si="970"/>
        <v>1</v>
      </c>
      <c r="G3979" s="7">
        <v>0</v>
      </c>
      <c r="H3979" s="8">
        <v>0</v>
      </c>
      <c r="I3979" s="17">
        <f t="shared" si="971"/>
        <v>0</v>
      </c>
      <c r="J3979" s="7">
        <f t="shared" si="972"/>
        <v>1</v>
      </c>
      <c r="K3979" s="8">
        <f t="shared" si="973"/>
        <v>0</v>
      </c>
      <c r="L3979" s="9">
        <f t="shared" si="974"/>
        <v>1</v>
      </c>
    </row>
    <row r="3980" spans="1:12" ht="12" thickBot="1" x14ac:dyDescent="0.25">
      <c r="A3980" s="52"/>
      <c r="B3980" s="68"/>
      <c r="C3980" s="52" t="s">
        <v>136</v>
      </c>
      <c r="D3980" s="24">
        <v>4</v>
      </c>
      <c r="E3980" s="25">
        <v>9</v>
      </c>
      <c r="F3980" s="69">
        <f t="shared" si="970"/>
        <v>13</v>
      </c>
      <c r="G3980" s="24">
        <v>8</v>
      </c>
      <c r="H3980" s="25">
        <v>3</v>
      </c>
      <c r="I3980" s="69">
        <f t="shared" si="971"/>
        <v>11</v>
      </c>
      <c r="J3980" s="24">
        <f t="shared" si="972"/>
        <v>12</v>
      </c>
      <c r="K3980" s="25">
        <f t="shared" si="973"/>
        <v>12</v>
      </c>
      <c r="L3980" s="26">
        <f t="shared" si="974"/>
        <v>24</v>
      </c>
    </row>
    <row r="3986" spans="1:12" ht="12" x14ac:dyDescent="0.2">
      <c r="A3986" s="85" t="s">
        <v>109</v>
      </c>
      <c r="B3986" s="85"/>
      <c r="C3986" s="85"/>
      <c r="D3986" s="85"/>
      <c r="E3986" s="85"/>
      <c r="F3986" s="85"/>
      <c r="G3986" s="85"/>
      <c r="H3986" s="85"/>
      <c r="I3986" s="85"/>
      <c r="J3986" s="85"/>
      <c r="K3986" s="85"/>
      <c r="L3986" s="85"/>
    </row>
    <row r="3987" spans="1:12" x14ac:dyDescent="0.2">
      <c r="A3987" s="86" t="s">
        <v>116</v>
      </c>
      <c r="B3987" s="86"/>
      <c r="C3987" s="86"/>
      <c r="D3987" s="86"/>
      <c r="E3987" s="86"/>
      <c r="F3987" s="86"/>
      <c r="G3987" s="86"/>
      <c r="H3987" s="86"/>
      <c r="I3987" s="86"/>
      <c r="J3987" s="86"/>
      <c r="K3987" s="86"/>
      <c r="L3987" s="86"/>
    </row>
    <row r="3988" spans="1:12" x14ac:dyDescent="0.2">
      <c r="A3988" s="86" t="s">
        <v>1066</v>
      </c>
      <c r="B3988" s="86"/>
      <c r="C3988" s="86"/>
      <c r="D3988" s="86"/>
      <c r="E3988" s="86"/>
      <c r="F3988" s="86"/>
      <c r="G3988" s="86"/>
      <c r="H3988" s="86"/>
      <c r="I3988" s="86"/>
      <c r="J3988" s="86"/>
      <c r="K3988" s="86"/>
      <c r="L3988" s="86"/>
    </row>
    <row r="3989" spans="1:12" ht="12" thickBot="1" x14ac:dyDescent="0.25"/>
    <row r="3990" spans="1:12" x14ac:dyDescent="0.2">
      <c r="A3990" s="113" t="s">
        <v>41</v>
      </c>
      <c r="B3990" s="149"/>
      <c r="C3990" s="151" t="s">
        <v>43</v>
      </c>
      <c r="D3990" s="117" t="s">
        <v>355</v>
      </c>
      <c r="E3990" s="118"/>
      <c r="F3990" s="119"/>
      <c r="G3990" s="117" t="s">
        <v>42</v>
      </c>
      <c r="H3990" s="118"/>
      <c r="I3990" s="119"/>
      <c r="J3990" s="117" t="s">
        <v>2</v>
      </c>
      <c r="K3990" s="118"/>
      <c r="L3990" s="119"/>
    </row>
    <row r="3991" spans="1:12" ht="12" thickBot="1" x14ac:dyDescent="0.25">
      <c r="A3991" s="115"/>
      <c r="B3991" s="150"/>
      <c r="C3991" s="152"/>
      <c r="D3991" s="153"/>
      <c r="E3991" s="154"/>
      <c r="F3991" s="155"/>
      <c r="G3991" s="153"/>
      <c r="H3991" s="154"/>
      <c r="I3991" s="155"/>
      <c r="J3991" s="153"/>
      <c r="K3991" s="154"/>
      <c r="L3991" s="155"/>
    </row>
    <row r="3992" spans="1:12" x14ac:dyDescent="0.2">
      <c r="A3992" s="115"/>
      <c r="B3992" s="150"/>
      <c r="C3992" s="152"/>
      <c r="D3992" s="161" t="s">
        <v>44</v>
      </c>
      <c r="E3992" s="157" t="s">
        <v>45</v>
      </c>
      <c r="F3992" s="159" t="s">
        <v>2</v>
      </c>
      <c r="G3992" s="161" t="s">
        <v>44</v>
      </c>
      <c r="H3992" s="157" t="s">
        <v>45</v>
      </c>
      <c r="I3992" s="159" t="s">
        <v>2</v>
      </c>
      <c r="J3992" s="156" t="s">
        <v>44</v>
      </c>
      <c r="K3992" s="157" t="s">
        <v>45</v>
      </c>
      <c r="L3992" s="159" t="s">
        <v>2</v>
      </c>
    </row>
    <row r="3993" spans="1:12" ht="12" thickBot="1" x14ac:dyDescent="0.25">
      <c r="A3993" s="115"/>
      <c r="B3993" s="150"/>
      <c r="C3993" s="152"/>
      <c r="D3993" s="162"/>
      <c r="E3993" s="158"/>
      <c r="F3993" s="160"/>
      <c r="G3993" s="162"/>
      <c r="H3993" s="158"/>
      <c r="I3993" s="160"/>
      <c r="J3993" s="136"/>
      <c r="K3993" s="158"/>
      <c r="L3993" s="160"/>
    </row>
    <row r="3994" spans="1:12" x14ac:dyDescent="0.2">
      <c r="A3994" s="35"/>
      <c r="B3994" s="36"/>
      <c r="C3994" s="35" t="s">
        <v>137</v>
      </c>
      <c r="D3994" s="3">
        <v>4</v>
      </c>
      <c r="E3994" s="4">
        <v>0</v>
      </c>
      <c r="F3994" s="18">
        <f t="shared" ref="F3994:F4006" si="975">D3994+E3994</f>
        <v>4</v>
      </c>
      <c r="G3994" s="3">
        <v>10</v>
      </c>
      <c r="H3994" s="4">
        <v>32</v>
      </c>
      <c r="I3994" s="18">
        <f t="shared" ref="I3994:I4006" si="976">G3994+H3994</f>
        <v>42</v>
      </c>
      <c r="J3994" s="3">
        <f t="shared" ref="J3994:J4006" si="977">D3994+G3994</f>
        <v>14</v>
      </c>
      <c r="K3994" s="4">
        <f t="shared" ref="K3994:K4006" si="978">E3994+H3994</f>
        <v>32</v>
      </c>
      <c r="L3994" s="5">
        <f t="shared" ref="L3994:L4006" si="979">J3994+K3994</f>
        <v>46</v>
      </c>
    </row>
    <row r="3995" spans="1:12" x14ac:dyDescent="0.2">
      <c r="A3995" s="39"/>
      <c r="B3995" s="34"/>
      <c r="C3995" s="39" t="s">
        <v>138</v>
      </c>
      <c r="D3995" s="7">
        <v>7</v>
      </c>
      <c r="E3995" s="8">
        <v>16</v>
      </c>
      <c r="F3995" s="17">
        <f t="shared" si="975"/>
        <v>23</v>
      </c>
      <c r="G3995" s="7">
        <v>7</v>
      </c>
      <c r="H3995" s="8">
        <v>4</v>
      </c>
      <c r="I3995" s="17">
        <f t="shared" si="976"/>
        <v>11</v>
      </c>
      <c r="J3995" s="7">
        <f t="shared" si="977"/>
        <v>14</v>
      </c>
      <c r="K3995" s="8">
        <f t="shared" si="978"/>
        <v>20</v>
      </c>
      <c r="L3995" s="9">
        <f t="shared" si="979"/>
        <v>34</v>
      </c>
    </row>
    <row r="3996" spans="1:12" x14ac:dyDescent="0.2">
      <c r="A3996" s="39"/>
      <c r="B3996" s="34"/>
      <c r="C3996" s="39" t="s">
        <v>139</v>
      </c>
      <c r="D3996" s="7">
        <v>5</v>
      </c>
      <c r="E3996" s="8">
        <v>9</v>
      </c>
      <c r="F3996" s="17">
        <f t="shared" si="975"/>
        <v>14</v>
      </c>
      <c r="G3996" s="7">
        <v>13</v>
      </c>
      <c r="H3996" s="8">
        <v>2</v>
      </c>
      <c r="I3996" s="17">
        <f t="shared" si="976"/>
        <v>15</v>
      </c>
      <c r="J3996" s="7">
        <f t="shared" si="977"/>
        <v>18</v>
      </c>
      <c r="K3996" s="8">
        <f t="shared" si="978"/>
        <v>11</v>
      </c>
      <c r="L3996" s="9">
        <f t="shared" si="979"/>
        <v>29</v>
      </c>
    </row>
    <row r="3997" spans="1:12" x14ac:dyDescent="0.2">
      <c r="A3997" s="39"/>
      <c r="B3997" s="34"/>
      <c r="C3997" s="39" t="s">
        <v>140</v>
      </c>
      <c r="D3997" s="7">
        <v>0</v>
      </c>
      <c r="E3997" s="8">
        <v>0</v>
      </c>
      <c r="F3997" s="17">
        <f t="shared" si="975"/>
        <v>0</v>
      </c>
      <c r="G3997" s="7">
        <v>1</v>
      </c>
      <c r="H3997" s="8">
        <v>0</v>
      </c>
      <c r="I3997" s="17">
        <f t="shared" si="976"/>
        <v>1</v>
      </c>
      <c r="J3997" s="7">
        <f t="shared" si="977"/>
        <v>1</v>
      </c>
      <c r="K3997" s="8">
        <f t="shared" si="978"/>
        <v>0</v>
      </c>
      <c r="L3997" s="9">
        <f t="shared" si="979"/>
        <v>1</v>
      </c>
    </row>
    <row r="3998" spans="1:12" x14ac:dyDescent="0.2">
      <c r="A3998" s="39"/>
      <c r="B3998" s="34"/>
      <c r="C3998" s="39" t="s">
        <v>141</v>
      </c>
      <c r="D3998" s="7">
        <v>0</v>
      </c>
      <c r="E3998" s="8">
        <v>0</v>
      </c>
      <c r="F3998" s="17">
        <f t="shared" si="975"/>
        <v>0</v>
      </c>
      <c r="G3998" s="7">
        <v>4</v>
      </c>
      <c r="H3998" s="8">
        <v>6</v>
      </c>
      <c r="I3998" s="17">
        <f t="shared" si="976"/>
        <v>10</v>
      </c>
      <c r="J3998" s="7">
        <f t="shared" si="977"/>
        <v>4</v>
      </c>
      <c r="K3998" s="8">
        <f t="shared" si="978"/>
        <v>6</v>
      </c>
      <c r="L3998" s="9">
        <f t="shared" si="979"/>
        <v>10</v>
      </c>
    </row>
    <row r="3999" spans="1:12" x14ac:dyDescent="0.2">
      <c r="A3999" s="39"/>
      <c r="B3999" s="34"/>
      <c r="C3999" s="39" t="s">
        <v>142</v>
      </c>
      <c r="D3999" s="7">
        <v>2</v>
      </c>
      <c r="E3999" s="8">
        <v>5</v>
      </c>
      <c r="F3999" s="17">
        <f t="shared" si="975"/>
        <v>7</v>
      </c>
      <c r="G3999" s="7">
        <v>1</v>
      </c>
      <c r="H3999" s="8">
        <v>0</v>
      </c>
      <c r="I3999" s="17">
        <f t="shared" si="976"/>
        <v>1</v>
      </c>
      <c r="J3999" s="7">
        <f t="shared" si="977"/>
        <v>3</v>
      </c>
      <c r="K3999" s="8">
        <f t="shared" si="978"/>
        <v>5</v>
      </c>
      <c r="L3999" s="9">
        <f t="shared" si="979"/>
        <v>8</v>
      </c>
    </row>
    <row r="4000" spans="1:12" x14ac:dyDescent="0.2">
      <c r="A4000" s="39"/>
      <c r="B4000" s="34"/>
      <c r="C4000" s="39" t="s">
        <v>143</v>
      </c>
      <c r="D4000" s="7">
        <v>2</v>
      </c>
      <c r="E4000" s="8">
        <v>0</v>
      </c>
      <c r="F4000" s="17">
        <f t="shared" si="975"/>
        <v>2</v>
      </c>
      <c r="G4000" s="7">
        <v>0</v>
      </c>
      <c r="H4000" s="8">
        <v>1</v>
      </c>
      <c r="I4000" s="17">
        <f t="shared" si="976"/>
        <v>1</v>
      </c>
      <c r="J4000" s="7">
        <f t="shared" si="977"/>
        <v>2</v>
      </c>
      <c r="K4000" s="8">
        <f t="shared" si="978"/>
        <v>1</v>
      </c>
      <c r="L4000" s="9">
        <f t="shared" si="979"/>
        <v>3</v>
      </c>
    </row>
    <row r="4001" spans="1:12" x14ac:dyDescent="0.2">
      <c r="A4001" s="39"/>
      <c r="B4001" s="34"/>
      <c r="C4001" s="39" t="s">
        <v>144</v>
      </c>
      <c r="D4001" s="7">
        <v>3</v>
      </c>
      <c r="E4001" s="8">
        <v>3</v>
      </c>
      <c r="F4001" s="17">
        <f t="shared" si="975"/>
        <v>6</v>
      </c>
      <c r="G4001" s="7">
        <v>0</v>
      </c>
      <c r="H4001" s="8">
        <v>2</v>
      </c>
      <c r="I4001" s="17">
        <f t="shared" si="976"/>
        <v>2</v>
      </c>
      <c r="J4001" s="7">
        <f t="shared" si="977"/>
        <v>3</v>
      </c>
      <c r="K4001" s="8">
        <f t="shared" si="978"/>
        <v>5</v>
      </c>
      <c r="L4001" s="9">
        <f t="shared" si="979"/>
        <v>8</v>
      </c>
    </row>
    <row r="4002" spans="1:12" x14ac:dyDescent="0.2">
      <c r="A4002" s="39"/>
      <c r="B4002" s="34"/>
      <c r="C4002" s="39" t="s">
        <v>147</v>
      </c>
      <c r="D4002" s="7">
        <v>3</v>
      </c>
      <c r="E4002" s="8">
        <v>2</v>
      </c>
      <c r="F4002" s="17">
        <f t="shared" si="975"/>
        <v>5</v>
      </c>
      <c r="G4002" s="7">
        <v>0</v>
      </c>
      <c r="H4002" s="8">
        <v>0</v>
      </c>
      <c r="I4002" s="17">
        <f t="shared" si="976"/>
        <v>0</v>
      </c>
      <c r="J4002" s="7">
        <f t="shared" si="977"/>
        <v>3</v>
      </c>
      <c r="K4002" s="8">
        <f t="shared" si="978"/>
        <v>2</v>
      </c>
      <c r="L4002" s="9">
        <f t="shared" si="979"/>
        <v>5</v>
      </c>
    </row>
    <row r="4003" spans="1:12" x14ac:dyDescent="0.2">
      <c r="A4003" s="39"/>
      <c r="B4003" s="34"/>
      <c r="C4003" s="39" t="s">
        <v>148</v>
      </c>
      <c r="D4003" s="7">
        <v>2</v>
      </c>
      <c r="E4003" s="8">
        <v>1</v>
      </c>
      <c r="F4003" s="17">
        <f t="shared" si="975"/>
        <v>3</v>
      </c>
      <c r="G4003" s="7">
        <v>0</v>
      </c>
      <c r="H4003" s="8">
        <v>0</v>
      </c>
      <c r="I4003" s="17">
        <f t="shared" si="976"/>
        <v>0</v>
      </c>
      <c r="J4003" s="7">
        <f t="shared" si="977"/>
        <v>2</v>
      </c>
      <c r="K4003" s="8">
        <f t="shared" si="978"/>
        <v>1</v>
      </c>
      <c r="L4003" s="9">
        <f t="shared" si="979"/>
        <v>3</v>
      </c>
    </row>
    <row r="4004" spans="1:12" x14ac:dyDescent="0.2">
      <c r="A4004" s="39"/>
      <c r="B4004" s="34"/>
      <c r="C4004" s="39" t="s">
        <v>149</v>
      </c>
      <c r="D4004" s="7">
        <v>2</v>
      </c>
      <c r="E4004" s="8">
        <v>2</v>
      </c>
      <c r="F4004" s="17">
        <f t="shared" si="975"/>
        <v>4</v>
      </c>
      <c r="G4004" s="7">
        <v>0</v>
      </c>
      <c r="H4004" s="8">
        <v>0</v>
      </c>
      <c r="I4004" s="17">
        <f t="shared" si="976"/>
        <v>0</v>
      </c>
      <c r="J4004" s="7">
        <f t="shared" si="977"/>
        <v>2</v>
      </c>
      <c r="K4004" s="8">
        <f t="shared" si="978"/>
        <v>2</v>
      </c>
      <c r="L4004" s="9">
        <f t="shared" si="979"/>
        <v>4</v>
      </c>
    </row>
    <row r="4005" spans="1:12" x14ac:dyDescent="0.2">
      <c r="A4005" s="39"/>
      <c r="B4005" s="34"/>
      <c r="C4005" s="39" t="s">
        <v>150</v>
      </c>
      <c r="D4005" s="7">
        <v>1</v>
      </c>
      <c r="E4005" s="8">
        <v>0</v>
      </c>
      <c r="F4005" s="17">
        <f t="shared" si="975"/>
        <v>1</v>
      </c>
      <c r="G4005" s="7">
        <v>0</v>
      </c>
      <c r="H4005" s="8">
        <v>0</v>
      </c>
      <c r="I4005" s="17">
        <f t="shared" si="976"/>
        <v>0</v>
      </c>
      <c r="J4005" s="7">
        <f t="shared" si="977"/>
        <v>1</v>
      </c>
      <c r="K4005" s="8">
        <f t="shared" si="978"/>
        <v>0</v>
      </c>
      <c r="L4005" s="9">
        <f t="shared" si="979"/>
        <v>1</v>
      </c>
    </row>
    <row r="4006" spans="1:12" x14ac:dyDescent="0.2">
      <c r="A4006" s="39"/>
      <c r="B4006" s="34"/>
      <c r="C4006" s="39" t="s">
        <v>934</v>
      </c>
      <c r="D4006" s="7">
        <v>0</v>
      </c>
      <c r="E4006" s="8">
        <v>0</v>
      </c>
      <c r="F4006" s="17">
        <f t="shared" si="975"/>
        <v>0</v>
      </c>
      <c r="G4006" s="7">
        <v>1</v>
      </c>
      <c r="H4006" s="8">
        <v>2</v>
      </c>
      <c r="I4006" s="17">
        <f t="shared" si="976"/>
        <v>3</v>
      </c>
      <c r="J4006" s="7">
        <f t="shared" si="977"/>
        <v>1</v>
      </c>
      <c r="K4006" s="8">
        <f t="shared" si="978"/>
        <v>2</v>
      </c>
      <c r="L4006" s="9">
        <f t="shared" si="979"/>
        <v>3</v>
      </c>
    </row>
    <row r="4007" spans="1:12" x14ac:dyDescent="0.2">
      <c r="A4007" s="39"/>
      <c r="B4007" s="34"/>
      <c r="C4007" s="66" t="s">
        <v>2</v>
      </c>
      <c r="D4007" s="21">
        <f t="shared" ref="D4007:L4007" si="980">SUM(D3966:D4006)</f>
        <v>64</v>
      </c>
      <c r="E4007" s="22">
        <f t="shared" si="980"/>
        <v>76</v>
      </c>
      <c r="F4007" s="67">
        <f t="shared" si="980"/>
        <v>140</v>
      </c>
      <c r="G4007" s="21">
        <f t="shared" si="980"/>
        <v>235</v>
      </c>
      <c r="H4007" s="22">
        <f t="shared" si="980"/>
        <v>265</v>
      </c>
      <c r="I4007" s="67">
        <f t="shared" si="980"/>
        <v>500</v>
      </c>
      <c r="J4007" s="21">
        <f t="shared" si="980"/>
        <v>299</v>
      </c>
      <c r="K4007" s="22">
        <f t="shared" si="980"/>
        <v>341</v>
      </c>
      <c r="L4007" s="23">
        <f t="shared" si="980"/>
        <v>640</v>
      </c>
    </row>
    <row r="4008" spans="1:12" x14ac:dyDescent="0.2">
      <c r="A4008" s="65" t="s">
        <v>765</v>
      </c>
      <c r="B4008" s="42"/>
      <c r="C4008" s="41"/>
      <c r="D4008" s="44"/>
      <c r="E4008" s="45"/>
      <c r="F4008" s="47"/>
      <c r="G4008" s="44"/>
      <c r="H4008" s="45"/>
      <c r="I4008" s="47"/>
      <c r="J4008" s="44"/>
      <c r="K4008" s="45"/>
      <c r="L4008" s="46"/>
    </row>
    <row r="4009" spans="1:12" x14ac:dyDescent="0.2">
      <c r="A4009" s="39"/>
      <c r="B4009" s="34"/>
      <c r="C4009" s="39" t="s">
        <v>124</v>
      </c>
      <c r="D4009" s="7">
        <v>19</v>
      </c>
      <c r="E4009" s="8">
        <v>37</v>
      </c>
      <c r="F4009" s="17">
        <f t="shared" ref="F4009:F4028" si="981">D4009+E4009</f>
        <v>56</v>
      </c>
      <c r="G4009" s="7">
        <v>23</v>
      </c>
      <c r="H4009" s="8">
        <v>284</v>
      </c>
      <c r="I4009" s="17">
        <f t="shared" ref="I4009:I4028" si="982">G4009+H4009</f>
        <v>307</v>
      </c>
      <c r="J4009" s="7">
        <f t="shared" ref="J4009:J4028" si="983">D4009+G4009</f>
        <v>42</v>
      </c>
      <c r="K4009" s="8">
        <f t="shared" ref="K4009:K4028" si="984">E4009+H4009</f>
        <v>321</v>
      </c>
      <c r="L4009" s="9">
        <f t="shared" ref="L4009:L4028" si="985">J4009+K4009</f>
        <v>363</v>
      </c>
    </row>
    <row r="4010" spans="1:12" x14ac:dyDescent="0.2">
      <c r="A4010" s="39"/>
      <c r="B4010" s="34"/>
      <c r="C4010" s="39" t="s">
        <v>3</v>
      </c>
      <c r="D4010" s="7">
        <v>0</v>
      </c>
      <c r="E4010" s="8">
        <v>0</v>
      </c>
      <c r="F4010" s="17">
        <f t="shared" si="981"/>
        <v>0</v>
      </c>
      <c r="G4010" s="7">
        <v>10</v>
      </c>
      <c r="H4010" s="8">
        <v>14</v>
      </c>
      <c r="I4010" s="17">
        <f t="shared" si="982"/>
        <v>24</v>
      </c>
      <c r="J4010" s="7">
        <f t="shared" si="983"/>
        <v>10</v>
      </c>
      <c r="K4010" s="8">
        <f t="shared" si="984"/>
        <v>14</v>
      </c>
      <c r="L4010" s="9">
        <f t="shared" si="985"/>
        <v>24</v>
      </c>
    </row>
    <row r="4011" spans="1:12" x14ac:dyDescent="0.2">
      <c r="A4011" s="39"/>
      <c r="B4011" s="34"/>
      <c r="C4011" s="39" t="s">
        <v>125</v>
      </c>
      <c r="D4011" s="7">
        <v>0</v>
      </c>
      <c r="E4011" s="8">
        <v>0</v>
      </c>
      <c r="F4011" s="17">
        <f t="shared" si="981"/>
        <v>0</v>
      </c>
      <c r="G4011" s="7">
        <v>1</v>
      </c>
      <c r="H4011" s="8">
        <v>3</v>
      </c>
      <c r="I4011" s="17">
        <f t="shared" si="982"/>
        <v>4</v>
      </c>
      <c r="J4011" s="7">
        <f t="shared" si="983"/>
        <v>1</v>
      </c>
      <c r="K4011" s="8">
        <f t="shared" si="984"/>
        <v>3</v>
      </c>
      <c r="L4011" s="9">
        <f t="shared" si="985"/>
        <v>4</v>
      </c>
    </row>
    <row r="4012" spans="1:12" x14ac:dyDescent="0.2">
      <c r="A4012" s="39"/>
      <c r="B4012" s="34"/>
      <c r="C4012" s="39" t="s">
        <v>127</v>
      </c>
      <c r="D4012" s="7">
        <v>0</v>
      </c>
      <c r="E4012" s="8">
        <v>0</v>
      </c>
      <c r="F4012" s="17">
        <f t="shared" si="981"/>
        <v>0</v>
      </c>
      <c r="G4012" s="7">
        <v>0</v>
      </c>
      <c r="H4012" s="8">
        <v>19</v>
      </c>
      <c r="I4012" s="17">
        <f t="shared" si="982"/>
        <v>19</v>
      </c>
      <c r="J4012" s="7">
        <f t="shared" si="983"/>
        <v>0</v>
      </c>
      <c r="K4012" s="8">
        <f t="shared" si="984"/>
        <v>19</v>
      </c>
      <c r="L4012" s="9">
        <f t="shared" si="985"/>
        <v>19</v>
      </c>
    </row>
    <row r="4013" spans="1:12" x14ac:dyDescent="0.2">
      <c r="A4013" s="39"/>
      <c r="B4013" s="34"/>
      <c r="C4013" s="39" t="s">
        <v>128</v>
      </c>
      <c r="D4013" s="7">
        <v>0</v>
      </c>
      <c r="E4013" s="8">
        <v>0</v>
      </c>
      <c r="F4013" s="17">
        <f t="shared" si="981"/>
        <v>0</v>
      </c>
      <c r="G4013" s="7">
        <v>10</v>
      </c>
      <c r="H4013" s="8">
        <v>25</v>
      </c>
      <c r="I4013" s="17">
        <f t="shared" si="982"/>
        <v>35</v>
      </c>
      <c r="J4013" s="7">
        <f t="shared" si="983"/>
        <v>10</v>
      </c>
      <c r="K4013" s="8">
        <f t="shared" si="984"/>
        <v>25</v>
      </c>
      <c r="L4013" s="9">
        <f t="shared" si="985"/>
        <v>35</v>
      </c>
    </row>
    <row r="4014" spans="1:12" x14ac:dyDescent="0.2">
      <c r="A4014" s="39"/>
      <c r="B4014" s="34"/>
      <c r="C4014" s="39" t="s">
        <v>931</v>
      </c>
      <c r="D4014" s="7">
        <v>0</v>
      </c>
      <c r="E4014" s="8">
        <v>0</v>
      </c>
      <c r="F4014" s="17">
        <f t="shared" si="981"/>
        <v>0</v>
      </c>
      <c r="G4014" s="7">
        <v>1</v>
      </c>
      <c r="H4014" s="8">
        <v>1</v>
      </c>
      <c r="I4014" s="17">
        <f t="shared" si="982"/>
        <v>2</v>
      </c>
      <c r="J4014" s="7">
        <f t="shared" si="983"/>
        <v>1</v>
      </c>
      <c r="K4014" s="8">
        <f t="shared" si="984"/>
        <v>1</v>
      </c>
      <c r="L4014" s="9">
        <f t="shared" si="985"/>
        <v>2</v>
      </c>
    </row>
    <row r="4015" spans="1:12" x14ac:dyDescent="0.2">
      <c r="A4015" s="39"/>
      <c r="B4015" s="34"/>
      <c r="C4015" s="39" t="s">
        <v>131</v>
      </c>
      <c r="D4015" s="7">
        <v>1</v>
      </c>
      <c r="E4015" s="8">
        <v>0</v>
      </c>
      <c r="F4015" s="17">
        <f t="shared" si="981"/>
        <v>1</v>
      </c>
      <c r="G4015" s="7">
        <v>0</v>
      </c>
      <c r="H4015" s="8">
        <v>0</v>
      </c>
      <c r="I4015" s="17">
        <f t="shared" si="982"/>
        <v>0</v>
      </c>
      <c r="J4015" s="7">
        <f t="shared" si="983"/>
        <v>1</v>
      </c>
      <c r="K4015" s="8">
        <f t="shared" si="984"/>
        <v>0</v>
      </c>
      <c r="L4015" s="9">
        <f t="shared" si="985"/>
        <v>1</v>
      </c>
    </row>
    <row r="4016" spans="1:12" x14ac:dyDescent="0.2">
      <c r="A4016" s="39"/>
      <c r="B4016" s="34"/>
      <c r="C4016" s="39" t="s">
        <v>133</v>
      </c>
      <c r="D4016" s="7">
        <v>1</v>
      </c>
      <c r="E4016" s="8">
        <v>0</v>
      </c>
      <c r="F4016" s="17">
        <f t="shared" si="981"/>
        <v>1</v>
      </c>
      <c r="G4016" s="7">
        <v>0</v>
      </c>
      <c r="H4016" s="8">
        <v>0</v>
      </c>
      <c r="I4016" s="17">
        <f t="shared" si="982"/>
        <v>0</v>
      </c>
      <c r="J4016" s="7">
        <f t="shared" si="983"/>
        <v>1</v>
      </c>
      <c r="K4016" s="8">
        <f t="shared" si="984"/>
        <v>0</v>
      </c>
      <c r="L4016" s="9">
        <f t="shared" si="985"/>
        <v>1</v>
      </c>
    </row>
    <row r="4017" spans="1:12" x14ac:dyDescent="0.2">
      <c r="A4017" s="39"/>
      <c r="B4017" s="34"/>
      <c r="C4017" s="39" t="s">
        <v>135</v>
      </c>
      <c r="D4017" s="7">
        <v>2</v>
      </c>
      <c r="E4017" s="8">
        <v>1</v>
      </c>
      <c r="F4017" s="17">
        <f t="shared" si="981"/>
        <v>3</v>
      </c>
      <c r="G4017" s="7">
        <v>1</v>
      </c>
      <c r="H4017" s="8">
        <v>0</v>
      </c>
      <c r="I4017" s="17">
        <f t="shared" si="982"/>
        <v>1</v>
      </c>
      <c r="J4017" s="7">
        <f t="shared" si="983"/>
        <v>3</v>
      </c>
      <c r="K4017" s="8">
        <f t="shared" si="984"/>
        <v>1</v>
      </c>
      <c r="L4017" s="9">
        <f t="shared" si="985"/>
        <v>4</v>
      </c>
    </row>
    <row r="4018" spans="1:12" x14ac:dyDescent="0.2">
      <c r="A4018" s="39"/>
      <c r="B4018" s="34"/>
      <c r="C4018" s="39" t="s">
        <v>136</v>
      </c>
      <c r="D4018" s="7">
        <v>2</v>
      </c>
      <c r="E4018" s="8">
        <v>1</v>
      </c>
      <c r="F4018" s="17">
        <f t="shared" si="981"/>
        <v>3</v>
      </c>
      <c r="G4018" s="7">
        <v>3</v>
      </c>
      <c r="H4018" s="8">
        <v>3</v>
      </c>
      <c r="I4018" s="17">
        <f t="shared" si="982"/>
        <v>6</v>
      </c>
      <c r="J4018" s="7">
        <f t="shared" si="983"/>
        <v>5</v>
      </c>
      <c r="K4018" s="8">
        <f t="shared" si="984"/>
        <v>4</v>
      </c>
      <c r="L4018" s="9">
        <f t="shared" si="985"/>
        <v>9</v>
      </c>
    </row>
    <row r="4019" spans="1:12" x14ac:dyDescent="0.2">
      <c r="A4019" s="39"/>
      <c r="B4019" s="34"/>
      <c r="C4019" s="39" t="s">
        <v>137</v>
      </c>
      <c r="D4019" s="7">
        <v>3</v>
      </c>
      <c r="E4019" s="8">
        <v>0</v>
      </c>
      <c r="F4019" s="17">
        <f t="shared" si="981"/>
        <v>3</v>
      </c>
      <c r="G4019" s="7">
        <v>5</v>
      </c>
      <c r="H4019" s="8">
        <v>0</v>
      </c>
      <c r="I4019" s="17">
        <f t="shared" si="982"/>
        <v>5</v>
      </c>
      <c r="J4019" s="7">
        <f t="shared" si="983"/>
        <v>8</v>
      </c>
      <c r="K4019" s="8">
        <f t="shared" si="984"/>
        <v>0</v>
      </c>
      <c r="L4019" s="9">
        <f t="shared" si="985"/>
        <v>8</v>
      </c>
    </row>
    <row r="4020" spans="1:12" x14ac:dyDescent="0.2">
      <c r="A4020" s="39"/>
      <c r="B4020" s="34"/>
      <c r="C4020" s="39" t="s">
        <v>138</v>
      </c>
      <c r="D4020" s="7">
        <v>1</v>
      </c>
      <c r="E4020" s="8">
        <v>1</v>
      </c>
      <c r="F4020" s="17">
        <f t="shared" si="981"/>
        <v>2</v>
      </c>
      <c r="G4020" s="7">
        <v>1</v>
      </c>
      <c r="H4020" s="8">
        <v>0</v>
      </c>
      <c r="I4020" s="17">
        <f t="shared" si="982"/>
        <v>1</v>
      </c>
      <c r="J4020" s="7">
        <f t="shared" si="983"/>
        <v>2</v>
      </c>
      <c r="K4020" s="8">
        <f t="shared" si="984"/>
        <v>1</v>
      </c>
      <c r="L4020" s="9">
        <f t="shared" si="985"/>
        <v>3</v>
      </c>
    </row>
    <row r="4021" spans="1:12" x14ac:dyDescent="0.2">
      <c r="A4021" s="39"/>
      <c r="B4021" s="34"/>
      <c r="C4021" s="39" t="s">
        <v>139</v>
      </c>
      <c r="D4021" s="7">
        <v>1</v>
      </c>
      <c r="E4021" s="8">
        <v>3</v>
      </c>
      <c r="F4021" s="17">
        <f t="shared" si="981"/>
        <v>4</v>
      </c>
      <c r="G4021" s="7">
        <v>7</v>
      </c>
      <c r="H4021" s="8">
        <v>6</v>
      </c>
      <c r="I4021" s="17">
        <f t="shared" si="982"/>
        <v>13</v>
      </c>
      <c r="J4021" s="7">
        <f t="shared" si="983"/>
        <v>8</v>
      </c>
      <c r="K4021" s="8">
        <f t="shared" si="984"/>
        <v>9</v>
      </c>
      <c r="L4021" s="9">
        <f t="shared" si="985"/>
        <v>17</v>
      </c>
    </row>
    <row r="4022" spans="1:12" x14ac:dyDescent="0.2">
      <c r="A4022" s="39"/>
      <c r="B4022" s="34"/>
      <c r="C4022" s="39" t="s">
        <v>140</v>
      </c>
      <c r="D4022" s="7">
        <v>1</v>
      </c>
      <c r="E4022" s="8">
        <v>0</v>
      </c>
      <c r="F4022" s="17">
        <f t="shared" si="981"/>
        <v>1</v>
      </c>
      <c r="G4022" s="7">
        <v>1</v>
      </c>
      <c r="H4022" s="8">
        <v>0</v>
      </c>
      <c r="I4022" s="17">
        <f t="shared" si="982"/>
        <v>1</v>
      </c>
      <c r="J4022" s="7">
        <f t="shared" si="983"/>
        <v>2</v>
      </c>
      <c r="K4022" s="8">
        <f t="shared" si="984"/>
        <v>0</v>
      </c>
      <c r="L4022" s="9">
        <f t="shared" si="985"/>
        <v>2</v>
      </c>
    </row>
    <row r="4023" spans="1:12" x14ac:dyDescent="0.2">
      <c r="A4023" s="39"/>
      <c r="B4023" s="34"/>
      <c r="C4023" s="39" t="s">
        <v>141</v>
      </c>
      <c r="D4023" s="7">
        <v>0</v>
      </c>
      <c r="E4023" s="8">
        <v>0</v>
      </c>
      <c r="F4023" s="17">
        <f t="shared" si="981"/>
        <v>0</v>
      </c>
      <c r="G4023" s="7">
        <v>3</v>
      </c>
      <c r="H4023" s="8">
        <v>0</v>
      </c>
      <c r="I4023" s="17">
        <f t="shared" si="982"/>
        <v>3</v>
      </c>
      <c r="J4023" s="7">
        <f t="shared" si="983"/>
        <v>3</v>
      </c>
      <c r="K4023" s="8">
        <f t="shared" si="984"/>
        <v>0</v>
      </c>
      <c r="L4023" s="9">
        <f t="shared" si="985"/>
        <v>3</v>
      </c>
    </row>
    <row r="4024" spans="1:12" x14ac:dyDescent="0.2">
      <c r="A4024" s="39"/>
      <c r="B4024" s="34"/>
      <c r="C4024" s="39" t="s">
        <v>144</v>
      </c>
      <c r="D4024" s="7">
        <v>1</v>
      </c>
      <c r="E4024" s="8">
        <v>1</v>
      </c>
      <c r="F4024" s="17">
        <f t="shared" si="981"/>
        <v>2</v>
      </c>
      <c r="G4024" s="7">
        <v>0</v>
      </c>
      <c r="H4024" s="8">
        <v>0</v>
      </c>
      <c r="I4024" s="17">
        <f t="shared" si="982"/>
        <v>0</v>
      </c>
      <c r="J4024" s="7">
        <f t="shared" si="983"/>
        <v>1</v>
      </c>
      <c r="K4024" s="8">
        <f t="shared" si="984"/>
        <v>1</v>
      </c>
      <c r="L4024" s="9">
        <f t="shared" si="985"/>
        <v>2</v>
      </c>
    </row>
    <row r="4025" spans="1:12" x14ac:dyDescent="0.2">
      <c r="A4025" s="39"/>
      <c r="B4025" s="34"/>
      <c r="C4025" s="39" t="s">
        <v>145</v>
      </c>
      <c r="D4025" s="7">
        <v>1</v>
      </c>
      <c r="E4025" s="8">
        <v>0</v>
      </c>
      <c r="F4025" s="17">
        <f t="shared" si="981"/>
        <v>1</v>
      </c>
      <c r="G4025" s="7">
        <v>0</v>
      </c>
      <c r="H4025" s="8">
        <v>0</v>
      </c>
      <c r="I4025" s="17">
        <f t="shared" si="982"/>
        <v>0</v>
      </c>
      <c r="J4025" s="7">
        <f t="shared" si="983"/>
        <v>1</v>
      </c>
      <c r="K4025" s="8">
        <f t="shared" si="984"/>
        <v>0</v>
      </c>
      <c r="L4025" s="9">
        <f t="shared" si="985"/>
        <v>1</v>
      </c>
    </row>
    <row r="4026" spans="1:12" x14ac:dyDescent="0.2">
      <c r="A4026" s="39"/>
      <c r="B4026" s="34"/>
      <c r="C4026" s="39" t="s">
        <v>147</v>
      </c>
      <c r="D4026" s="7">
        <v>3</v>
      </c>
      <c r="E4026" s="8">
        <v>2</v>
      </c>
      <c r="F4026" s="17">
        <f t="shared" si="981"/>
        <v>5</v>
      </c>
      <c r="G4026" s="7">
        <v>0</v>
      </c>
      <c r="H4026" s="8">
        <v>0</v>
      </c>
      <c r="I4026" s="17">
        <f t="shared" si="982"/>
        <v>0</v>
      </c>
      <c r="J4026" s="7">
        <f t="shared" si="983"/>
        <v>3</v>
      </c>
      <c r="K4026" s="8">
        <f t="shared" si="984"/>
        <v>2</v>
      </c>
      <c r="L4026" s="9">
        <f t="shared" si="985"/>
        <v>5</v>
      </c>
    </row>
    <row r="4027" spans="1:12" x14ac:dyDescent="0.2">
      <c r="A4027" s="39"/>
      <c r="B4027" s="34"/>
      <c r="C4027" s="39" t="s">
        <v>149</v>
      </c>
      <c r="D4027" s="7">
        <v>0</v>
      </c>
      <c r="E4027" s="8">
        <v>2</v>
      </c>
      <c r="F4027" s="17">
        <f t="shared" si="981"/>
        <v>2</v>
      </c>
      <c r="G4027" s="7">
        <v>0</v>
      </c>
      <c r="H4027" s="8">
        <v>0</v>
      </c>
      <c r="I4027" s="17">
        <f t="shared" si="982"/>
        <v>0</v>
      </c>
      <c r="J4027" s="7">
        <f t="shared" si="983"/>
        <v>0</v>
      </c>
      <c r="K4027" s="8">
        <f t="shared" si="984"/>
        <v>2</v>
      </c>
      <c r="L4027" s="9">
        <f t="shared" si="985"/>
        <v>2</v>
      </c>
    </row>
    <row r="4028" spans="1:12" ht="12" thickBot="1" x14ac:dyDescent="0.25">
      <c r="A4028" s="52"/>
      <c r="B4028" s="68"/>
      <c r="C4028" s="52" t="s">
        <v>150</v>
      </c>
      <c r="D4028" s="24">
        <v>5</v>
      </c>
      <c r="E4028" s="25">
        <v>4</v>
      </c>
      <c r="F4028" s="69">
        <f t="shared" si="981"/>
        <v>9</v>
      </c>
      <c r="G4028" s="24">
        <v>1</v>
      </c>
      <c r="H4028" s="25">
        <v>1</v>
      </c>
      <c r="I4028" s="69">
        <f t="shared" si="982"/>
        <v>2</v>
      </c>
      <c r="J4028" s="24">
        <f t="shared" si="983"/>
        <v>6</v>
      </c>
      <c r="K4028" s="25">
        <f t="shared" si="984"/>
        <v>5</v>
      </c>
      <c r="L4028" s="26">
        <f t="shared" si="985"/>
        <v>11</v>
      </c>
    </row>
    <row r="4034" spans="1:12" ht="12" x14ac:dyDescent="0.2">
      <c r="A4034" s="85" t="s">
        <v>109</v>
      </c>
      <c r="B4034" s="85"/>
      <c r="C4034" s="85"/>
      <c r="D4034" s="85"/>
      <c r="E4034" s="85"/>
      <c r="F4034" s="85"/>
      <c r="G4034" s="85"/>
      <c r="H4034" s="85"/>
      <c r="I4034" s="85"/>
      <c r="J4034" s="85"/>
      <c r="K4034" s="85"/>
      <c r="L4034" s="85"/>
    </row>
    <row r="4035" spans="1:12" x14ac:dyDescent="0.2">
      <c r="A4035" s="86" t="s">
        <v>116</v>
      </c>
      <c r="B4035" s="86"/>
      <c r="C4035" s="86"/>
      <c r="D4035" s="86"/>
      <c r="E4035" s="86"/>
      <c r="F4035" s="86"/>
      <c r="G4035" s="86"/>
      <c r="H4035" s="86"/>
      <c r="I4035" s="86"/>
      <c r="J4035" s="86"/>
      <c r="K4035" s="86"/>
      <c r="L4035" s="86"/>
    </row>
    <row r="4036" spans="1:12" x14ac:dyDescent="0.2">
      <c r="A4036" s="86" t="s">
        <v>1066</v>
      </c>
      <c r="B4036" s="86"/>
      <c r="C4036" s="86"/>
      <c r="D4036" s="86"/>
      <c r="E4036" s="86"/>
      <c r="F4036" s="86"/>
      <c r="G4036" s="86"/>
      <c r="H4036" s="86"/>
      <c r="I4036" s="86"/>
      <c r="J4036" s="86"/>
      <c r="K4036" s="86"/>
      <c r="L4036" s="86"/>
    </row>
    <row r="4037" spans="1:12" ht="12" thickBot="1" x14ac:dyDescent="0.25"/>
    <row r="4038" spans="1:12" x14ac:dyDescent="0.2">
      <c r="A4038" s="113" t="s">
        <v>41</v>
      </c>
      <c r="B4038" s="149"/>
      <c r="C4038" s="151" t="s">
        <v>43</v>
      </c>
      <c r="D4038" s="117" t="s">
        <v>355</v>
      </c>
      <c r="E4038" s="118"/>
      <c r="F4038" s="119"/>
      <c r="G4038" s="117" t="s">
        <v>42</v>
      </c>
      <c r="H4038" s="118"/>
      <c r="I4038" s="119"/>
      <c r="J4038" s="117" t="s">
        <v>2</v>
      </c>
      <c r="K4038" s="118"/>
      <c r="L4038" s="119"/>
    </row>
    <row r="4039" spans="1:12" ht="12" thickBot="1" x14ac:dyDescent="0.25">
      <c r="A4039" s="115"/>
      <c r="B4039" s="150"/>
      <c r="C4039" s="152"/>
      <c r="D4039" s="153"/>
      <c r="E4039" s="154"/>
      <c r="F4039" s="155"/>
      <c r="G4039" s="153"/>
      <c r="H4039" s="154"/>
      <c r="I4039" s="155"/>
      <c r="J4039" s="153"/>
      <c r="K4039" s="154"/>
      <c r="L4039" s="155"/>
    </row>
    <row r="4040" spans="1:12" x14ac:dyDescent="0.2">
      <c r="A4040" s="115"/>
      <c r="B4040" s="150"/>
      <c r="C4040" s="152"/>
      <c r="D4040" s="161" t="s">
        <v>44</v>
      </c>
      <c r="E4040" s="157" t="s">
        <v>45</v>
      </c>
      <c r="F4040" s="159" t="s">
        <v>2</v>
      </c>
      <c r="G4040" s="161" t="s">
        <v>44</v>
      </c>
      <c r="H4040" s="157" t="s">
        <v>45</v>
      </c>
      <c r="I4040" s="159" t="s">
        <v>2</v>
      </c>
      <c r="J4040" s="156" t="s">
        <v>44</v>
      </c>
      <c r="K4040" s="157" t="s">
        <v>45</v>
      </c>
      <c r="L4040" s="159" t="s">
        <v>2</v>
      </c>
    </row>
    <row r="4041" spans="1:12" ht="12" thickBot="1" x14ac:dyDescent="0.25">
      <c r="A4041" s="115"/>
      <c r="B4041" s="150"/>
      <c r="C4041" s="152"/>
      <c r="D4041" s="162"/>
      <c r="E4041" s="158"/>
      <c r="F4041" s="160"/>
      <c r="G4041" s="162"/>
      <c r="H4041" s="158"/>
      <c r="I4041" s="160"/>
      <c r="J4041" s="136"/>
      <c r="K4041" s="158"/>
      <c r="L4041" s="160"/>
    </row>
    <row r="4042" spans="1:12" x14ac:dyDescent="0.2">
      <c r="A4042" s="35"/>
      <c r="B4042" s="36"/>
      <c r="C4042" s="35" t="s">
        <v>934</v>
      </c>
      <c r="D4042" s="3">
        <v>0</v>
      </c>
      <c r="E4042" s="4">
        <v>0</v>
      </c>
      <c r="F4042" s="18">
        <f>D4042+E4042</f>
        <v>0</v>
      </c>
      <c r="G4042" s="3">
        <v>2</v>
      </c>
      <c r="H4042" s="4">
        <v>1</v>
      </c>
      <c r="I4042" s="18">
        <f>G4042+H4042</f>
        <v>3</v>
      </c>
      <c r="J4042" s="3">
        <f>D4042+G4042</f>
        <v>2</v>
      </c>
      <c r="K4042" s="4">
        <f>E4042+H4042</f>
        <v>1</v>
      </c>
      <c r="L4042" s="5">
        <f>J4042+K4042</f>
        <v>3</v>
      </c>
    </row>
    <row r="4043" spans="1:12" x14ac:dyDescent="0.2">
      <c r="A4043" s="39"/>
      <c r="B4043" s="34"/>
      <c r="C4043" s="39" t="s">
        <v>935</v>
      </c>
      <c r="D4043" s="7">
        <v>0</v>
      </c>
      <c r="E4043" s="8">
        <v>0</v>
      </c>
      <c r="F4043" s="17">
        <f>D4043+E4043</f>
        <v>0</v>
      </c>
      <c r="G4043" s="7">
        <v>1</v>
      </c>
      <c r="H4043" s="8">
        <v>0</v>
      </c>
      <c r="I4043" s="17">
        <f>G4043+H4043</f>
        <v>1</v>
      </c>
      <c r="J4043" s="7">
        <f>D4043+G4043</f>
        <v>1</v>
      </c>
      <c r="K4043" s="8">
        <f>E4043+H4043</f>
        <v>0</v>
      </c>
      <c r="L4043" s="9">
        <f>J4043+K4043</f>
        <v>1</v>
      </c>
    </row>
    <row r="4044" spans="1:12" x14ac:dyDescent="0.2">
      <c r="A4044" s="39"/>
      <c r="B4044" s="34"/>
      <c r="C4044" s="66" t="s">
        <v>2</v>
      </c>
      <c r="D4044" s="21">
        <f t="shared" ref="D4044:L4044" si="986">SUM(D4008:D4043)</f>
        <v>41</v>
      </c>
      <c r="E4044" s="22">
        <f t="shared" si="986"/>
        <v>52</v>
      </c>
      <c r="F4044" s="67">
        <f t="shared" si="986"/>
        <v>93</v>
      </c>
      <c r="G4044" s="21">
        <f t="shared" si="986"/>
        <v>70</v>
      </c>
      <c r="H4044" s="22">
        <f t="shared" si="986"/>
        <v>357</v>
      </c>
      <c r="I4044" s="67">
        <f t="shared" si="986"/>
        <v>427</v>
      </c>
      <c r="J4044" s="21">
        <f t="shared" si="986"/>
        <v>111</v>
      </c>
      <c r="K4044" s="22">
        <f t="shared" si="986"/>
        <v>409</v>
      </c>
      <c r="L4044" s="23">
        <f t="shared" si="986"/>
        <v>520</v>
      </c>
    </row>
    <row r="4045" spans="1:12" x14ac:dyDescent="0.2">
      <c r="A4045" s="65" t="s">
        <v>304</v>
      </c>
      <c r="B4045" s="42"/>
      <c r="C4045" s="41"/>
      <c r="D4045" s="44"/>
      <c r="E4045" s="45"/>
      <c r="F4045" s="47"/>
      <c r="G4045" s="44"/>
      <c r="H4045" s="45"/>
      <c r="I4045" s="47"/>
      <c r="J4045" s="44"/>
      <c r="K4045" s="45"/>
      <c r="L4045" s="46"/>
    </row>
    <row r="4046" spans="1:12" x14ac:dyDescent="0.2">
      <c r="A4046" s="39"/>
      <c r="B4046" s="34"/>
      <c r="C4046" s="39" t="s">
        <v>124</v>
      </c>
      <c r="D4046" s="7">
        <v>4</v>
      </c>
      <c r="E4046" s="8">
        <v>2</v>
      </c>
      <c r="F4046" s="17">
        <f t="shared" ref="F4046:F4055" si="987">D4046+E4046</f>
        <v>6</v>
      </c>
      <c r="G4046" s="7">
        <v>3</v>
      </c>
      <c r="H4046" s="8">
        <v>1</v>
      </c>
      <c r="I4046" s="17">
        <f t="shared" ref="I4046:I4055" si="988">G4046+H4046</f>
        <v>4</v>
      </c>
      <c r="J4046" s="7">
        <f t="shared" ref="J4046:J4055" si="989">D4046+G4046</f>
        <v>7</v>
      </c>
      <c r="K4046" s="8">
        <f t="shared" ref="K4046:K4055" si="990">E4046+H4046</f>
        <v>3</v>
      </c>
      <c r="L4046" s="9">
        <f t="shared" ref="L4046:L4055" si="991">J4046+K4046</f>
        <v>10</v>
      </c>
    </row>
    <row r="4047" spans="1:12" x14ac:dyDescent="0.2">
      <c r="A4047" s="39"/>
      <c r="B4047" s="34"/>
      <c r="C4047" s="39" t="s">
        <v>3</v>
      </c>
      <c r="D4047" s="7">
        <v>0</v>
      </c>
      <c r="E4047" s="8">
        <v>0</v>
      </c>
      <c r="F4047" s="17">
        <f t="shared" si="987"/>
        <v>0</v>
      </c>
      <c r="G4047" s="7">
        <v>1</v>
      </c>
      <c r="H4047" s="8">
        <v>0</v>
      </c>
      <c r="I4047" s="17">
        <f t="shared" si="988"/>
        <v>1</v>
      </c>
      <c r="J4047" s="7">
        <f t="shared" si="989"/>
        <v>1</v>
      </c>
      <c r="K4047" s="8">
        <f t="shared" si="990"/>
        <v>0</v>
      </c>
      <c r="L4047" s="9">
        <f t="shared" si="991"/>
        <v>1</v>
      </c>
    </row>
    <row r="4048" spans="1:12" x14ac:dyDescent="0.2">
      <c r="A4048" s="39"/>
      <c r="B4048" s="34"/>
      <c r="C4048" s="39" t="s">
        <v>136</v>
      </c>
      <c r="D4048" s="7">
        <v>1</v>
      </c>
      <c r="E4048" s="8">
        <v>0</v>
      </c>
      <c r="F4048" s="17">
        <f t="shared" si="987"/>
        <v>1</v>
      </c>
      <c r="G4048" s="7">
        <v>2</v>
      </c>
      <c r="H4048" s="8">
        <v>5</v>
      </c>
      <c r="I4048" s="17">
        <f t="shared" si="988"/>
        <v>7</v>
      </c>
      <c r="J4048" s="7">
        <f t="shared" si="989"/>
        <v>3</v>
      </c>
      <c r="K4048" s="8">
        <f t="shared" si="990"/>
        <v>5</v>
      </c>
      <c r="L4048" s="9">
        <f t="shared" si="991"/>
        <v>8</v>
      </c>
    </row>
    <row r="4049" spans="1:12" x14ac:dyDescent="0.2">
      <c r="A4049" s="39"/>
      <c r="B4049" s="34"/>
      <c r="C4049" s="39" t="s">
        <v>138</v>
      </c>
      <c r="D4049" s="7">
        <v>3</v>
      </c>
      <c r="E4049" s="8">
        <v>0</v>
      </c>
      <c r="F4049" s="17">
        <f t="shared" si="987"/>
        <v>3</v>
      </c>
      <c r="G4049" s="7">
        <v>0</v>
      </c>
      <c r="H4049" s="8">
        <v>0</v>
      </c>
      <c r="I4049" s="17">
        <f t="shared" si="988"/>
        <v>0</v>
      </c>
      <c r="J4049" s="7">
        <f t="shared" si="989"/>
        <v>3</v>
      </c>
      <c r="K4049" s="8">
        <f t="shared" si="990"/>
        <v>0</v>
      </c>
      <c r="L4049" s="9">
        <f t="shared" si="991"/>
        <v>3</v>
      </c>
    </row>
    <row r="4050" spans="1:12" x14ac:dyDescent="0.2">
      <c r="A4050" s="39"/>
      <c r="B4050" s="34"/>
      <c r="C4050" s="39" t="s">
        <v>139</v>
      </c>
      <c r="D4050" s="7">
        <v>0</v>
      </c>
      <c r="E4050" s="8">
        <v>3</v>
      </c>
      <c r="F4050" s="17">
        <f t="shared" si="987"/>
        <v>3</v>
      </c>
      <c r="G4050" s="7">
        <v>1</v>
      </c>
      <c r="H4050" s="8">
        <v>0</v>
      </c>
      <c r="I4050" s="17">
        <f t="shared" si="988"/>
        <v>1</v>
      </c>
      <c r="J4050" s="7">
        <f t="shared" si="989"/>
        <v>1</v>
      </c>
      <c r="K4050" s="8">
        <f t="shared" si="990"/>
        <v>3</v>
      </c>
      <c r="L4050" s="9">
        <f t="shared" si="991"/>
        <v>4</v>
      </c>
    </row>
    <row r="4051" spans="1:12" x14ac:dyDescent="0.2">
      <c r="A4051" s="39"/>
      <c r="B4051" s="34"/>
      <c r="C4051" s="39" t="s">
        <v>141</v>
      </c>
      <c r="D4051" s="7">
        <v>0</v>
      </c>
      <c r="E4051" s="8">
        <v>0</v>
      </c>
      <c r="F4051" s="17">
        <f t="shared" si="987"/>
        <v>0</v>
      </c>
      <c r="G4051" s="7">
        <v>1</v>
      </c>
      <c r="H4051" s="8">
        <v>0</v>
      </c>
      <c r="I4051" s="17">
        <f t="shared" si="988"/>
        <v>1</v>
      </c>
      <c r="J4051" s="7">
        <f t="shared" si="989"/>
        <v>1</v>
      </c>
      <c r="K4051" s="8">
        <f t="shared" si="990"/>
        <v>0</v>
      </c>
      <c r="L4051" s="9">
        <f t="shared" si="991"/>
        <v>1</v>
      </c>
    </row>
    <row r="4052" spans="1:12" x14ac:dyDescent="0.2">
      <c r="A4052" s="39"/>
      <c r="B4052" s="34"/>
      <c r="C4052" s="39" t="s">
        <v>142</v>
      </c>
      <c r="D4052" s="7">
        <v>1</v>
      </c>
      <c r="E4052" s="8">
        <v>0</v>
      </c>
      <c r="F4052" s="17">
        <f t="shared" si="987"/>
        <v>1</v>
      </c>
      <c r="G4052" s="7">
        <v>0</v>
      </c>
      <c r="H4052" s="8">
        <v>0</v>
      </c>
      <c r="I4052" s="17">
        <f t="shared" si="988"/>
        <v>0</v>
      </c>
      <c r="J4052" s="7">
        <f t="shared" si="989"/>
        <v>1</v>
      </c>
      <c r="K4052" s="8">
        <f t="shared" si="990"/>
        <v>0</v>
      </c>
      <c r="L4052" s="9">
        <f t="shared" si="991"/>
        <v>1</v>
      </c>
    </row>
    <row r="4053" spans="1:12" x14ac:dyDescent="0.2">
      <c r="A4053" s="39"/>
      <c r="B4053" s="34"/>
      <c r="C4053" s="39" t="s">
        <v>147</v>
      </c>
      <c r="D4053" s="7">
        <v>0</v>
      </c>
      <c r="E4053" s="8">
        <v>2</v>
      </c>
      <c r="F4053" s="17">
        <f t="shared" si="987"/>
        <v>2</v>
      </c>
      <c r="G4053" s="7">
        <v>0</v>
      </c>
      <c r="H4053" s="8">
        <v>0</v>
      </c>
      <c r="I4053" s="17">
        <f t="shared" si="988"/>
        <v>0</v>
      </c>
      <c r="J4053" s="7">
        <f t="shared" si="989"/>
        <v>0</v>
      </c>
      <c r="K4053" s="8">
        <f t="shared" si="990"/>
        <v>2</v>
      </c>
      <c r="L4053" s="9">
        <f t="shared" si="991"/>
        <v>2</v>
      </c>
    </row>
    <row r="4054" spans="1:12" x14ac:dyDescent="0.2">
      <c r="A4054" s="39"/>
      <c r="B4054" s="34"/>
      <c r="C4054" s="39" t="s">
        <v>148</v>
      </c>
      <c r="D4054" s="7">
        <v>1</v>
      </c>
      <c r="E4054" s="8">
        <v>0</v>
      </c>
      <c r="F4054" s="17">
        <f t="shared" si="987"/>
        <v>1</v>
      </c>
      <c r="G4054" s="7">
        <v>0</v>
      </c>
      <c r="H4054" s="8">
        <v>0</v>
      </c>
      <c r="I4054" s="17">
        <f t="shared" si="988"/>
        <v>0</v>
      </c>
      <c r="J4054" s="7">
        <f t="shared" si="989"/>
        <v>1</v>
      </c>
      <c r="K4054" s="8">
        <f t="shared" si="990"/>
        <v>0</v>
      </c>
      <c r="L4054" s="9">
        <f t="shared" si="991"/>
        <v>1</v>
      </c>
    </row>
    <row r="4055" spans="1:12" x14ac:dyDescent="0.2">
      <c r="A4055" s="39"/>
      <c r="B4055" s="34"/>
      <c r="C4055" s="39" t="s">
        <v>933</v>
      </c>
      <c r="D4055" s="7">
        <v>2</v>
      </c>
      <c r="E4055" s="8">
        <v>0</v>
      </c>
      <c r="F4055" s="17">
        <f t="shared" si="987"/>
        <v>2</v>
      </c>
      <c r="G4055" s="7">
        <v>0</v>
      </c>
      <c r="H4055" s="8">
        <v>0</v>
      </c>
      <c r="I4055" s="17">
        <f t="shared" si="988"/>
        <v>0</v>
      </c>
      <c r="J4055" s="7">
        <f t="shared" si="989"/>
        <v>2</v>
      </c>
      <c r="K4055" s="8">
        <f t="shared" si="990"/>
        <v>0</v>
      </c>
      <c r="L4055" s="9">
        <f t="shared" si="991"/>
        <v>2</v>
      </c>
    </row>
    <row r="4056" spans="1:12" x14ac:dyDescent="0.2">
      <c r="A4056" s="39"/>
      <c r="B4056" s="34"/>
      <c r="C4056" s="66" t="s">
        <v>2</v>
      </c>
      <c r="D4056" s="21">
        <f t="shared" ref="D4056:L4056" si="992">SUM(D4045:D4055)</f>
        <v>12</v>
      </c>
      <c r="E4056" s="22">
        <f t="shared" si="992"/>
        <v>7</v>
      </c>
      <c r="F4056" s="67">
        <f t="shared" si="992"/>
        <v>19</v>
      </c>
      <c r="G4056" s="21">
        <f t="shared" si="992"/>
        <v>8</v>
      </c>
      <c r="H4056" s="22">
        <f t="shared" si="992"/>
        <v>6</v>
      </c>
      <c r="I4056" s="67">
        <f t="shared" si="992"/>
        <v>14</v>
      </c>
      <c r="J4056" s="21">
        <f t="shared" si="992"/>
        <v>20</v>
      </c>
      <c r="K4056" s="22">
        <f t="shared" si="992"/>
        <v>13</v>
      </c>
      <c r="L4056" s="23">
        <f t="shared" si="992"/>
        <v>33</v>
      </c>
    </row>
    <row r="4057" spans="1:12" x14ac:dyDescent="0.2">
      <c r="A4057" s="65" t="s">
        <v>305</v>
      </c>
      <c r="B4057" s="42"/>
      <c r="C4057" s="41"/>
      <c r="D4057" s="44"/>
      <c r="E4057" s="45"/>
      <c r="F4057" s="47"/>
      <c r="G4057" s="44"/>
      <c r="H4057" s="45"/>
      <c r="I4057" s="47"/>
      <c r="J4057" s="44"/>
      <c r="K4057" s="45"/>
      <c r="L4057" s="46"/>
    </row>
    <row r="4058" spans="1:12" x14ac:dyDescent="0.2">
      <c r="A4058" s="39"/>
      <c r="B4058" s="34"/>
      <c r="C4058" s="39" t="s">
        <v>124</v>
      </c>
      <c r="D4058" s="7">
        <v>11</v>
      </c>
      <c r="E4058" s="8">
        <v>15</v>
      </c>
      <c r="F4058" s="17">
        <f t="shared" ref="F4058:F4073" si="993">D4058+E4058</f>
        <v>26</v>
      </c>
      <c r="G4058" s="7">
        <v>50</v>
      </c>
      <c r="H4058" s="8">
        <v>145</v>
      </c>
      <c r="I4058" s="17">
        <f t="shared" ref="I4058:I4073" si="994">G4058+H4058</f>
        <v>195</v>
      </c>
      <c r="J4058" s="7">
        <f t="shared" ref="J4058:J4073" si="995">D4058+G4058</f>
        <v>61</v>
      </c>
      <c r="K4058" s="8">
        <f t="shared" ref="K4058:K4073" si="996">E4058+H4058</f>
        <v>160</v>
      </c>
      <c r="L4058" s="9">
        <f t="shared" ref="L4058:L4073" si="997">J4058+K4058</f>
        <v>221</v>
      </c>
    </row>
    <row r="4059" spans="1:12" x14ac:dyDescent="0.2">
      <c r="A4059" s="39"/>
      <c r="B4059" s="34"/>
      <c r="C4059" s="39" t="s">
        <v>3</v>
      </c>
      <c r="D4059" s="7">
        <v>0</v>
      </c>
      <c r="E4059" s="8">
        <v>0</v>
      </c>
      <c r="F4059" s="17">
        <f t="shared" si="993"/>
        <v>0</v>
      </c>
      <c r="G4059" s="7">
        <v>11</v>
      </c>
      <c r="H4059" s="8">
        <v>34</v>
      </c>
      <c r="I4059" s="17">
        <f t="shared" si="994"/>
        <v>45</v>
      </c>
      <c r="J4059" s="7">
        <f t="shared" si="995"/>
        <v>11</v>
      </c>
      <c r="K4059" s="8">
        <f t="shared" si="996"/>
        <v>34</v>
      </c>
      <c r="L4059" s="9">
        <f t="shared" si="997"/>
        <v>45</v>
      </c>
    </row>
    <row r="4060" spans="1:12" x14ac:dyDescent="0.2">
      <c r="A4060" s="39"/>
      <c r="B4060" s="34"/>
      <c r="C4060" s="39" t="s">
        <v>125</v>
      </c>
      <c r="D4060" s="7">
        <v>0</v>
      </c>
      <c r="E4060" s="8">
        <v>0</v>
      </c>
      <c r="F4060" s="17">
        <f t="shared" si="993"/>
        <v>0</v>
      </c>
      <c r="G4060" s="7">
        <v>3</v>
      </c>
      <c r="H4060" s="8">
        <v>15</v>
      </c>
      <c r="I4060" s="17">
        <f t="shared" si="994"/>
        <v>18</v>
      </c>
      <c r="J4060" s="7">
        <f t="shared" si="995"/>
        <v>3</v>
      </c>
      <c r="K4060" s="8">
        <f t="shared" si="996"/>
        <v>15</v>
      </c>
      <c r="L4060" s="9">
        <f t="shared" si="997"/>
        <v>18</v>
      </c>
    </row>
    <row r="4061" spans="1:12" x14ac:dyDescent="0.2">
      <c r="A4061" s="39"/>
      <c r="B4061" s="34"/>
      <c r="C4061" s="39" t="s">
        <v>127</v>
      </c>
      <c r="D4061" s="7">
        <v>0</v>
      </c>
      <c r="E4061" s="8">
        <v>0</v>
      </c>
      <c r="F4061" s="17">
        <f t="shared" si="993"/>
        <v>0</v>
      </c>
      <c r="G4061" s="7">
        <v>6</v>
      </c>
      <c r="H4061" s="8">
        <v>5</v>
      </c>
      <c r="I4061" s="17">
        <f t="shared" si="994"/>
        <v>11</v>
      </c>
      <c r="J4061" s="7">
        <f t="shared" si="995"/>
        <v>6</v>
      </c>
      <c r="K4061" s="8">
        <f t="shared" si="996"/>
        <v>5</v>
      </c>
      <c r="L4061" s="9">
        <f t="shared" si="997"/>
        <v>11</v>
      </c>
    </row>
    <row r="4062" spans="1:12" x14ac:dyDescent="0.2">
      <c r="A4062" s="39"/>
      <c r="B4062" s="34"/>
      <c r="C4062" s="39" t="s">
        <v>128</v>
      </c>
      <c r="D4062" s="7">
        <v>0</v>
      </c>
      <c r="E4062" s="8">
        <v>0</v>
      </c>
      <c r="F4062" s="17">
        <f t="shared" si="993"/>
        <v>0</v>
      </c>
      <c r="G4062" s="7">
        <v>19</v>
      </c>
      <c r="H4062" s="8">
        <v>62</v>
      </c>
      <c r="I4062" s="17">
        <f t="shared" si="994"/>
        <v>81</v>
      </c>
      <c r="J4062" s="7">
        <f t="shared" si="995"/>
        <v>19</v>
      </c>
      <c r="K4062" s="8">
        <f t="shared" si="996"/>
        <v>62</v>
      </c>
      <c r="L4062" s="9">
        <f t="shared" si="997"/>
        <v>81</v>
      </c>
    </row>
    <row r="4063" spans="1:12" x14ac:dyDescent="0.2">
      <c r="A4063" s="39"/>
      <c r="B4063" s="34"/>
      <c r="C4063" s="39" t="s">
        <v>931</v>
      </c>
      <c r="D4063" s="7">
        <v>0</v>
      </c>
      <c r="E4063" s="8">
        <v>0</v>
      </c>
      <c r="F4063" s="17">
        <f t="shared" si="993"/>
        <v>0</v>
      </c>
      <c r="G4063" s="7">
        <v>2</v>
      </c>
      <c r="H4063" s="8">
        <v>2</v>
      </c>
      <c r="I4063" s="17">
        <f t="shared" si="994"/>
        <v>4</v>
      </c>
      <c r="J4063" s="7">
        <f t="shared" si="995"/>
        <v>2</v>
      </c>
      <c r="K4063" s="8">
        <f t="shared" si="996"/>
        <v>2</v>
      </c>
      <c r="L4063" s="9">
        <f t="shared" si="997"/>
        <v>4</v>
      </c>
    </row>
    <row r="4064" spans="1:12" x14ac:dyDescent="0.2">
      <c r="A4064" s="39"/>
      <c r="B4064" s="34"/>
      <c r="C4064" s="39" t="s">
        <v>132</v>
      </c>
      <c r="D4064" s="7">
        <v>0</v>
      </c>
      <c r="E4064" s="8">
        <v>0</v>
      </c>
      <c r="F4064" s="17">
        <f t="shared" si="993"/>
        <v>0</v>
      </c>
      <c r="G4064" s="7">
        <v>1</v>
      </c>
      <c r="H4064" s="8">
        <v>0</v>
      </c>
      <c r="I4064" s="17">
        <f t="shared" si="994"/>
        <v>1</v>
      </c>
      <c r="J4064" s="7">
        <f t="shared" si="995"/>
        <v>1</v>
      </c>
      <c r="K4064" s="8">
        <f t="shared" si="996"/>
        <v>0</v>
      </c>
      <c r="L4064" s="9">
        <f t="shared" si="997"/>
        <v>1</v>
      </c>
    </row>
    <row r="4065" spans="1:12" x14ac:dyDescent="0.2">
      <c r="A4065" s="39"/>
      <c r="B4065" s="34"/>
      <c r="C4065" s="39" t="s">
        <v>135</v>
      </c>
      <c r="D4065" s="7">
        <v>1</v>
      </c>
      <c r="E4065" s="8">
        <v>0</v>
      </c>
      <c r="F4065" s="17">
        <f t="shared" si="993"/>
        <v>1</v>
      </c>
      <c r="G4065" s="7">
        <v>1</v>
      </c>
      <c r="H4065" s="8">
        <v>0</v>
      </c>
      <c r="I4065" s="17">
        <f t="shared" si="994"/>
        <v>1</v>
      </c>
      <c r="J4065" s="7">
        <f t="shared" si="995"/>
        <v>2</v>
      </c>
      <c r="K4065" s="8">
        <f t="shared" si="996"/>
        <v>0</v>
      </c>
      <c r="L4065" s="9">
        <f t="shared" si="997"/>
        <v>2</v>
      </c>
    </row>
    <row r="4066" spans="1:12" x14ac:dyDescent="0.2">
      <c r="A4066" s="39"/>
      <c r="B4066" s="34"/>
      <c r="C4066" s="39" t="s">
        <v>932</v>
      </c>
      <c r="D4066" s="7">
        <v>1</v>
      </c>
      <c r="E4066" s="8">
        <v>0</v>
      </c>
      <c r="F4066" s="17">
        <f t="shared" si="993"/>
        <v>1</v>
      </c>
      <c r="G4066" s="7">
        <v>0</v>
      </c>
      <c r="H4066" s="8">
        <v>0</v>
      </c>
      <c r="I4066" s="17">
        <f t="shared" si="994"/>
        <v>0</v>
      </c>
      <c r="J4066" s="7">
        <f t="shared" si="995"/>
        <v>1</v>
      </c>
      <c r="K4066" s="8">
        <f t="shared" si="996"/>
        <v>0</v>
      </c>
      <c r="L4066" s="9">
        <f t="shared" si="997"/>
        <v>1</v>
      </c>
    </row>
    <row r="4067" spans="1:12" x14ac:dyDescent="0.2">
      <c r="A4067" s="39"/>
      <c r="B4067" s="34"/>
      <c r="C4067" s="39" t="s">
        <v>136</v>
      </c>
      <c r="D4067" s="7">
        <v>2</v>
      </c>
      <c r="E4067" s="8">
        <v>3</v>
      </c>
      <c r="F4067" s="17">
        <f t="shared" si="993"/>
        <v>5</v>
      </c>
      <c r="G4067" s="7">
        <v>0</v>
      </c>
      <c r="H4067" s="8">
        <v>0</v>
      </c>
      <c r="I4067" s="17">
        <f t="shared" si="994"/>
        <v>0</v>
      </c>
      <c r="J4067" s="7">
        <f t="shared" si="995"/>
        <v>2</v>
      </c>
      <c r="K4067" s="8">
        <f t="shared" si="996"/>
        <v>3</v>
      </c>
      <c r="L4067" s="9">
        <f t="shared" si="997"/>
        <v>5</v>
      </c>
    </row>
    <row r="4068" spans="1:12" x14ac:dyDescent="0.2">
      <c r="A4068" s="39"/>
      <c r="B4068" s="34"/>
      <c r="C4068" s="39" t="s">
        <v>137</v>
      </c>
      <c r="D4068" s="7">
        <v>1</v>
      </c>
      <c r="E4068" s="8">
        <v>0</v>
      </c>
      <c r="F4068" s="17">
        <f t="shared" si="993"/>
        <v>1</v>
      </c>
      <c r="G4068" s="7">
        <v>9</v>
      </c>
      <c r="H4068" s="8">
        <v>36</v>
      </c>
      <c r="I4068" s="17">
        <f t="shared" si="994"/>
        <v>45</v>
      </c>
      <c r="J4068" s="7">
        <f t="shared" si="995"/>
        <v>10</v>
      </c>
      <c r="K4068" s="8">
        <f t="shared" si="996"/>
        <v>36</v>
      </c>
      <c r="L4068" s="9">
        <f t="shared" si="997"/>
        <v>46</v>
      </c>
    </row>
    <row r="4069" spans="1:12" x14ac:dyDescent="0.2">
      <c r="A4069" s="39"/>
      <c r="B4069" s="34"/>
      <c r="C4069" s="39" t="s">
        <v>138</v>
      </c>
      <c r="D4069" s="7">
        <v>1</v>
      </c>
      <c r="E4069" s="8">
        <v>0</v>
      </c>
      <c r="F4069" s="17">
        <f t="shared" si="993"/>
        <v>1</v>
      </c>
      <c r="G4069" s="7">
        <v>0</v>
      </c>
      <c r="H4069" s="8">
        <v>0</v>
      </c>
      <c r="I4069" s="17">
        <f t="shared" si="994"/>
        <v>0</v>
      </c>
      <c r="J4069" s="7">
        <f t="shared" si="995"/>
        <v>1</v>
      </c>
      <c r="K4069" s="8">
        <f t="shared" si="996"/>
        <v>0</v>
      </c>
      <c r="L4069" s="9">
        <f t="shared" si="997"/>
        <v>1</v>
      </c>
    </row>
    <row r="4070" spans="1:12" x14ac:dyDescent="0.2">
      <c r="A4070" s="39"/>
      <c r="B4070" s="34"/>
      <c r="C4070" s="39" t="s">
        <v>139</v>
      </c>
      <c r="D4070" s="7">
        <v>0</v>
      </c>
      <c r="E4070" s="8">
        <v>11</v>
      </c>
      <c r="F4070" s="17">
        <f t="shared" si="993"/>
        <v>11</v>
      </c>
      <c r="G4070" s="7">
        <v>4</v>
      </c>
      <c r="H4070" s="8">
        <v>6</v>
      </c>
      <c r="I4070" s="17">
        <f t="shared" si="994"/>
        <v>10</v>
      </c>
      <c r="J4070" s="7">
        <f t="shared" si="995"/>
        <v>4</v>
      </c>
      <c r="K4070" s="8">
        <f t="shared" si="996"/>
        <v>17</v>
      </c>
      <c r="L4070" s="9">
        <f t="shared" si="997"/>
        <v>21</v>
      </c>
    </row>
    <row r="4071" spans="1:12" x14ac:dyDescent="0.2">
      <c r="A4071" s="39"/>
      <c r="B4071" s="34"/>
      <c r="C4071" s="39" t="s">
        <v>141</v>
      </c>
      <c r="D4071" s="7">
        <v>0</v>
      </c>
      <c r="E4071" s="8">
        <v>0</v>
      </c>
      <c r="F4071" s="17">
        <f t="shared" si="993"/>
        <v>0</v>
      </c>
      <c r="G4071" s="7">
        <v>1</v>
      </c>
      <c r="H4071" s="8">
        <v>2</v>
      </c>
      <c r="I4071" s="17">
        <f t="shared" si="994"/>
        <v>3</v>
      </c>
      <c r="J4071" s="7">
        <f t="shared" si="995"/>
        <v>1</v>
      </c>
      <c r="K4071" s="8">
        <f t="shared" si="996"/>
        <v>2</v>
      </c>
      <c r="L4071" s="9">
        <f t="shared" si="997"/>
        <v>3</v>
      </c>
    </row>
    <row r="4072" spans="1:12" x14ac:dyDescent="0.2">
      <c r="A4072" s="39"/>
      <c r="B4072" s="34"/>
      <c r="C4072" s="39" t="s">
        <v>146</v>
      </c>
      <c r="D4072" s="7">
        <v>0</v>
      </c>
      <c r="E4072" s="8">
        <v>3</v>
      </c>
      <c r="F4072" s="17">
        <f t="shared" si="993"/>
        <v>3</v>
      </c>
      <c r="G4072" s="7">
        <v>0</v>
      </c>
      <c r="H4072" s="8">
        <v>0</v>
      </c>
      <c r="I4072" s="17">
        <f t="shared" si="994"/>
        <v>0</v>
      </c>
      <c r="J4072" s="7">
        <f t="shared" si="995"/>
        <v>0</v>
      </c>
      <c r="K4072" s="8">
        <f t="shared" si="996"/>
        <v>3</v>
      </c>
      <c r="L4072" s="9">
        <f t="shared" si="997"/>
        <v>3</v>
      </c>
    </row>
    <row r="4073" spans="1:12" x14ac:dyDescent="0.2">
      <c r="A4073" s="39"/>
      <c r="B4073" s="34"/>
      <c r="C4073" s="39" t="s">
        <v>149</v>
      </c>
      <c r="D4073" s="7">
        <v>2</v>
      </c>
      <c r="E4073" s="8">
        <v>1</v>
      </c>
      <c r="F4073" s="17">
        <f t="shared" si="993"/>
        <v>3</v>
      </c>
      <c r="G4073" s="7">
        <v>0</v>
      </c>
      <c r="H4073" s="8">
        <v>0</v>
      </c>
      <c r="I4073" s="17">
        <f t="shared" si="994"/>
        <v>0</v>
      </c>
      <c r="J4073" s="7">
        <f t="shared" si="995"/>
        <v>2</v>
      </c>
      <c r="K4073" s="8">
        <f t="shared" si="996"/>
        <v>1</v>
      </c>
      <c r="L4073" s="9">
        <f t="shared" si="997"/>
        <v>3</v>
      </c>
    </row>
    <row r="4074" spans="1:12" x14ac:dyDescent="0.2">
      <c r="A4074" s="39"/>
      <c r="B4074" s="34"/>
      <c r="C4074" s="66" t="s">
        <v>2</v>
      </c>
      <c r="D4074" s="21">
        <f t="shared" ref="D4074:L4074" si="998">SUM(D4057:D4073)</f>
        <v>19</v>
      </c>
      <c r="E4074" s="22">
        <f t="shared" si="998"/>
        <v>33</v>
      </c>
      <c r="F4074" s="67">
        <f t="shared" si="998"/>
        <v>52</v>
      </c>
      <c r="G4074" s="21">
        <f t="shared" si="998"/>
        <v>107</v>
      </c>
      <c r="H4074" s="22">
        <f t="shared" si="998"/>
        <v>307</v>
      </c>
      <c r="I4074" s="67">
        <f t="shared" si="998"/>
        <v>414</v>
      </c>
      <c r="J4074" s="21">
        <f t="shared" si="998"/>
        <v>126</v>
      </c>
      <c r="K4074" s="22">
        <f t="shared" si="998"/>
        <v>340</v>
      </c>
      <c r="L4074" s="23">
        <f t="shared" si="998"/>
        <v>466</v>
      </c>
    </row>
    <row r="4075" spans="1:12" x14ac:dyDescent="0.2">
      <c r="A4075" s="65" t="s">
        <v>306</v>
      </c>
      <c r="B4075" s="42"/>
      <c r="C4075" s="41"/>
      <c r="D4075" s="44"/>
      <c r="E4075" s="45"/>
      <c r="F4075" s="47"/>
      <c r="G4075" s="44"/>
      <c r="H4075" s="45"/>
      <c r="I4075" s="47"/>
      <c r="J4075" s="44"/>
      <c r="K4075" s="45"/>
      <c r="L4075" s="46"/>
    </row>
    <row r="4076" spans="1:12" ht="12" thickBot="1" x14ac:dyDescent="0.25">
      <c r="A4076" s="52"/>
      <c r="B4076" s="68"/>
      <c r="C4076" s="52" t="s">
        <v>124</v>
      </c>
      <c r="D4076" s="24">
        <v>18</v>
      </c>
      <c r="E4076" s="25">
        <v>2</v>
      </c>
      <c r="F4076" s="69">
        <f>D4076+E4076</f>
        <v>20</v>
      </c>
      <c r="G4076" s="24">
        <v>7</v>
      </c>
      <c r="H4076" s="25">
        <v>3</v>
      </c>
      <c r="I4076" s="69">
        <f>G4076+H4076</f>
        <v>10</v>
      </c>
      <c r="J4076" s="24">
        <f>D4076+G4076</f>
        <v>25</v>
      </c>
      <c r="K4076" s="25">
        <f>E4076+H4076</f>
        <v>5</v>
      </c>
      <c r="L4076" s="26">
        <f>J4076+K4076</f>
        <v>30</v>
      </c>
    </row>
    <row r="4082" spans="1:12" ht="12" x14ac:dyDescent="0.2">
      <c r="A4082" s="85" t="s">
        <v>109</v>
      </c>
      <c r="B4082" s="85"/>
      <c r="C4082" s="85"/>
      <c r="D4082" s="85"/>
      <c r="E4082" s="85"/>
      <c r="F4082" s="85"/>
      <c r="G4082" s="85"/>
      <c r="H4082" s="85"/>
      <c r="I4082" s="85"/>
      <c r="J4082" s="85"/>
      <c r="K4082" s="85"/>
      <c r="L4082" s="85"/>
    </row>
    <row r="4083" spans="1:12" x14ac:dyDescent="0.2">
      <c r="A4083" s="86" t="s">
        <v>116</v>
      </c>
      <c r="B4083" s="86"/>
      <c r="C4083" s="86"/>
      <c r="D4083" s="86"/>
      <c r="E4083" s="86"/>
      <c r="F4083" s="86"/>
      <c r="G4083" s="86"/>
      <c r="H4083" s="86"/>
      <c r="I4083" s="86"/>
      <c r="J4083" s="86"/>
      <c r="K4083" s="86"/>
      <c r="L4083" s="86"/>
    </row>
    <row r="4084" spans="1:12" x14ac:dyDescent="0.2">
      <c r="A4084" s="86" t="s">
        <v>1066</v>
      </c>
      <c r="B4084" s="86"/>
      <c r="C4084" s="86"/>
      <c r="D4084" s="86"/>
      <c r="E4084" s="86"/>
      <c r="F4084" s="86"/>
      <c r="G4084" s="86"/>
      <c r="H4084" s="86"/>
      <c r="I4084" s="86"/>
      <c r="J4084" s="86"/>
      <c r="K4084" s="86"/>
      <c r="L4084" s="86"/>
    </row>
    <row r="4085" spans="1:12" ht="12" thickBot="1" x14ac:dyDescent="0.25"/>
    <row r="4086" spans="1:12" x14ac:dyDescent="0.2">
      <c r="A4086" s="113" t="s">
        <v>41</v>
      </c>
      <c r="B4086" s="149"/>
      <c r="C4086" s="151" t="s">
        <v>43</v>
      </c>
      <c r="D4086" s="117" t="s">
        <v>355</v>
      </c>
      <c r="E4086" s="118"/>
      <c r="F4086" s="119"/>
      <c r="G4086" s="117" t="s">
        <v>42</v>
      </c>
      <c r="H4086" s="118"/>
      <c r="I4086" s="119"/>
      <c r="J4086" s="117" t="s">
        <v>2</v>
      </c>
      <c r="K4086" s="118"/>
      <c r="L4086" s="119"/>
    </row>
    <row r="4087" spans="1:12" ht="12" thickBot="1" x14ac:dyDescent="0.25">
      <c r="A4087" s="115"/>
      <c r="B4087" s="150"/>
      <c r="C4087" s="152"/>
      <c r="D4087" s="153"/>
      <c r="E4087" s="154"/>
      <c r="F4087" s="155"/>
      <c r="G4087" s="153"/>
      <c r="H4087" s="154"/>
      <c r="I4087" s="155"/>
      <c r="J4087" s="153"/>
      <c r="K4087" s="154"/>
      <c r="L4087" s="155"/>
    </row>
    <row r="4088" spans="1:12" x14ac:dyDescent="0.2">
      <c r="A4088" s="115"/>
      <c r="B4088" s="150"/>
      <c r="C4088" s="152"/>
      <c r="D4088" s="161" t="s">
        <v>44</v>
      </c>
      <c r="E4088" s="157" t="s">
        <v>45</v>
      </c>
      <c r="F4088" s="159" t="s">
        <v>2</v>
      </c>
      <c r="G4088" s="161" t="s">
        <v>44</v>
      </c>
      <c r="H4088" s="157" t="s">
        <v>45</v>
      </c>
      <c r="I4088" s="159" t="s">
        <v>2</v>
      </c>
      <c r="J4088" s="156" t="s">
        <v>44</v>
      </c>
      <c r="K4088" s="157" t="s">
        <v>45</v>
      </c>
      <c r="L4088" s="159" t="s">
        <v>2</v>
      </c>
    </row>
    <row r="4089" spans="1:12" ht="12" thickBot="1" x14ac:dyDescent="0.25">
      <c r="A4089" s="115"/>
      <c r="B4089" s="150"/>
      <c r="C4089" s="152"/>
      <c r="D4089" s="162"/>
      <c r="E4089" s="158"/>
      <c r="F4089" s="160"/>
      <c r="G4089" s="162"/>
      <c r="H4089" s="158"/>
      <c r="I4089" s="160"/>
      <c r="J4089" s="136"/>
      <c r="K4089" s="158"/>
      <c r="L4089" s="160"/>
    </row>
    <row r="4090" spans="1:12" x14ac:dyDescent="0.2">
      <c r="A4090" s="35"/>
      <c r="B4090" s="36"/>
      <c r="C4090" s="35" t="s">
        <v>3</v>
      </c>
      <c r="D4090" s="3">
        <v>0</v>
      </c>
      <c r="E4090" s="4">
        <v>0</v>
      </c>
      <c r="F4090" s="18">
        <f t="shared" ref="F4090:F4103" si="999">D4090+E4090</f>
        <v>0</v>
      </c>
      <c r="G4090" s="3">
        <v>1</v>
      </c>
      <c r="H4090" s="4">
        <v>0</v>
      </c>
      <c r="I4090" s="18">
        <f t="shared" ref="I4090:I4103" si="1000">G4090+H4090</f>
        <v>1</v>
      </c>
      <c r="J4090" s="3">
        <f t="shared" ref="J4090:J4103" si="1001">D4090+G4090</f>
        <v>1</v>
      </c>
      <c r="K4090" s="4">
        <f t="shared" ref="K4090:K4103" si="1002">E4090+H4090</f>
        <v>0</v>
      </c>
      <c r="L4090" s="5">
        <f t="shared" ref="L4090:L4103" si="1003">J4090+K4090</f>
        <v>1</v>
      </c>
    </row>
    <row r="4091" spans="1:12" x14ac:dyDescent="0.2">
      <c r="A4091" s="39"/>
      <c r="B4091" s="34"/>
      <c r="C4091" s="39" t="s">
        <v>125</v>
      </c>
      <c r="D4091" s="7">
        <v>0</v>
      </c>
      <c r="E4091" s="8">
        <v>0</v>
      </c>
      <c r="F4091" s="17">
        <f t="shared" si="999"/>
        <v>0</v>
      </c>
      <c r="G4091" s="7">
        <v>0</v>
      </c>
      <c r="H4091" s="8">
        <v>1</v>
      </c>
      <c r="I4091" s="17">
        <f t="shared" si="1000"/>
        <v>1</v>
      </c>
      <c r="J4091" s="7">
        <f t="shared" si="1001"/>
        <v>0</v>
      </c>
      <c r="K4091" s="8">
        <f t="shared" si="1002"/>
        <v>1</v>
      </c>
      <c r="L4091" s="9">
        <f t="shared" si="1003"/>
        <v>1</v>
      </c>
    </row>
    <row r="4092" spans="1:12" x14ac:dyDescent="0.2">
      <c r="A4092" s="39"/>
      <c r="B4092" s="34"/>
      <c r="C4092" s="39" t="s">
        <v>127</v>
      </c>
      <c r="D4092" s="7">
        <v>0</v>
      </c>
      <c r="E4092" s="8">
        <v>0</v>
      </c>
      <c r="F4092" s="17">
        <f t="shared" si="999"/>
        <v>0</v>
      </c>
      <c r="G4092" s="7">
        <v>3</v>
      </c>
      <c r="H4092" s="8">
        <v>0</v>
      </c>
      <c r="I4092" s="17">
        <f t="shared" si="1000"/>
        <v>3</v>
      </c>
      <c r="J4092" s="7">
        <f t="shared" si="1001"/>
        <v>3</v>
      </c>
      <c r="K4092" s="8">
        <f t="shared" si="1002"/>
        <v>0</v>
      </c>
      <c r="L4092" s="9">
        <f t="shared" si="1003"/>
        <v>3</v>
      </c>
    </row>
    <row r="4093" spans="1:12" x14ac:dyDescent="0.2">
      <c r="A4093" s="39"/>
      <c r="B4093" s="34"/>
      <c r="C4093" s="39" t="s">
        <v>128</v>
      </c>
      <c r="D4093" s="7">
        <v>0</v>
      </c>
      <c r="E4093" s="8">
        <v>0</v>
      </c>
      <c r="F4093" s="17">
        <f t="shared" si="999"/>
        <v>0</v>
      </c>
      <c r="G4093" s="7">
        <v>3</v>
      </c>
      <c r="H4093" s="8">
        <v>0</v>
      </c>
      <c r="I4093" s="17">
        <f t="shared" si="1000"/>
        <v>3</v>
      </c>
      <c r="J4093" s="7">
        <f t="shared" si="1001"/>
        <v>3</v>
      </c>
      <c r="K4093" s="8">
        <f t="shared" si="1002"/>
        <v>0</v>
      </c>
      <c r="L4093" s="9">
        <f t="shared" si="1003"/>
        <v>3</v>
      </c>
    </row>
    <row r="4094" spans="1:12" x14ac:dyDescent="0.2">
      <c r="A4094" s="39"/>
      <c r="B4094" s="34"/>
      <c r="C4094" s="39" t="s">
        <v>134</v>
      </c>
      <c r="D4094" s="7">
        <v>0</v>
      </c>
      <c r="E4094" s="8">
        <v>0</v>
      </c>
      <c r="F4094" s="17">
        <f t="shared" si="999"/>
        <v>0</v>
      </c>
      <c r="G4094" s="7">
        <v>0</v>
      </c>
      <c r="H4094" s="8">
        <v>1</v>
      </c>
      <c r="I4094" s="17">
        <f t="shared" si="1000"/>
        <v>1</v>
      </c>
      <c r="J4094" s="7">
        <f t="shared" si="1001"/>
        <v>0</v>
      </c>
      <c r="K4094" s="8">
        <f t="shared" si="1002"/>
        <v>1</v>
      </c>
      <c r="L4094" s="9">
        <f t="shared" si="1003"/>
        <v>1</v>
      </c>
    </row>
    <row r="4095" spans="1:12" x14ac:dyDescent="0.2">
      <c r="A4095" s="39"/>
      <c r="B4095" s="34"/>
      <c r="C4095" s="39" t="s">
        <v>135</v>
      </c>
      <c r="D4095" s="7">
        <v>1</v>
      </c>
      <c r="E4095" s="8">
        <v>0</v>
      </c>
      <c r="F4095" s="17">
        <f t="shared" si="999"/>
        <v>1</v>
      </c>
      <c r="G4095" s="7">
        <v>0</v>
      </c>
      <c r="H4095" s="8">
        <v>0</v>
      </c>
      <c r="I4095" s="17">
        <f t="shared" si="1000"/>
        <v>0</v>
      </c>
      <c r="J4095" s="7">
        <f t="shared" si="1001"/>
        <v>1</v>
      </c>
      <c r="K4095" s="8">
        <f t="shared" si="1002"/>
        <v>0</v>
      </c>
      <c r="L4095" s="9">
        <f t="shared" si="1003"/>
        <v>1</v>
      </c>
    </row>
    <row r="4096" spans="1:12" x14ac:dyDescent="0.2">
      <c r="A4096" s="39"/>
      <c r="B4096" s="34"/>
      <c r="C4096" s="39" t="s">
        <v>137</v>
      </c>
      <c r="D4096" s="7">
        <v>2</v>
      </c>
      <c r="E4096" s="8">
        <v>0</v>
      </c>
      <c r="F4096" s="17">
        <f t="shared" si="999"/>
        <v>2</v>
      </c>
      <c r="G4096" s="7">
        <v>0</v>
      </c>
      <c r="H4096" s="8">
        <v>0</v>
      </c>
      <c r="I4096" s="17">
        <f t="shared" si="1000"/>
        <v>0</v>
      </c>
      <c r="J4096" s="7">
        <f t="shared" si="1001"/>
        <v>2</v>
      </c>
      <c r="K4096" s="8">
        <f t="shared" si="1002"/>
        <v>0</v>
      </c>
      <c r="L4096" s="9">
        <f t="shared" si="1003"/>
        <v>2</v>
      </c>
    </row>
    <row r="4097" spans="1:12" x14ac:dyDescent="0.2">
      <c r="A4097" s="39"/>
      <c r="B4097" s="34"/>
      <c r="C4097" s="39" t="s">
        <v>138</v>
      </c>
      <c r="D4097" s="7">
        <v>0</v>
      </c>
      <c r="E4097" s="8">
        <v>1</v>
      </c>
      <c r="F4097" s="17">
        <f t="shared" si="999"/>
        <v>1</v>
      </c>
      <c r="G4097" s="7">
        <v>1</v>
      </c>
      <c r="H4097" s="8">
        <v>0</v>
      </c>
      <c r="I4097" s="17">
        <f t="shared" si="1000"/>
        <v>1</v>
      </c>
      <c r="J4097" s="7">
        <f t="shared" si="1001"/>
        <v>1</v>
      </c>
      <c r="K4097" s="8">
        <f t="shared" si="1002"/>
        <v>1</v>
      </c>
      <c r="L4097" s="9">
        <f t="shared" si="1003"/>
        <v>2</v>
      </c>
    </row>
    <row r="4098" spans="1:12" x14ac:dyDescent="0.2">
      <c r="A4098" s="39"/>
      <c r="B4098" s="34"/>
      <c r="C4098" s="39" t="s">
        <v>139</v>
      </c>
      <c r="D4098" s="7">
        <v>0</v>
      </c>
      <c r="E4098" s="8">
        <v>0</v>
      </c>
      <c r="F4098" s="17">
        <f t="shared" si="999"/>
        <v>0</v>
      </c>
      <c r="G4098" s="7">
        <v>1</v>
      </c>
      <c r="H4098" s="8">
        <v>1</v>
      </c>
      <c r="I4098" s="17">
        <f t="shared" si="1000"/>
        <v>2</v>
      </c>
      <c r="J4098" s="7">
        <f t="shared" si="1001"/>
        <v>1</v>
      </c>
      <c r="K4098" s="8">
        <f t="shared" si="1002"/>
        <v>1</v>
      </c>
      <c r="L4098" s="9">
        <f t="shared" si="1003"/>
        <v>2</v>
      </c>
    </row>
    <row r="4099" spans="1:12" x14ac:dyDescent="0.2">
      <c r="A4099" s="39"/>
      <c r="B4099" s="34"/>
      <c r="C4099" s="39" t="s">
        <v>142</v>
      </c>
      <c r="D4099" s="7">
        <v>1</v>
      </c>
      <c r="E4099" s="8">
        <v>1</v>
      </c>
      <c r="F4099" s="17">
        <f t="shared" si="999"/>
        <v>2</v>
      </c>
      <c r="G4099" s="7">
        <v>0</v>
      </c>
      <c r="H4099" s="8">
        <v>0</v>
      </c>
      <c r="I4099" s="17">
        <f t="shared" si="1000"/>
        <v>0</v>
      </c>
      <c r="J4099" s="7">
        <f t="shared" si="1001"/>
        <v>1</v>
      </c>
      <c r="K4099" s="8">
        <f t="shared" si="1002"/>
        <v>1</v>
      </c>
      <c r="L4099" s="9">
        <f t="shared" si="1003"/>
        <v>2</v>
      </c>
    </row>
    <row r="4100" spans="1:12" x14ac:dyDescent="0.2">
      <c r="A4100" s="39"/>
      <c r="B4100" s="34"/>
      <c r="C4100" s="39" t="s">
        <v>144</v>
      </c>
      <c r="D4100" s="7">
        <v>1</v>
      </c>
      <c r="E4100" s="8">
        <v>0</v>
      </c>
      <c r="F4100" s="17">
        <f t="shared" si="999"/>
        <v>1</v>
      </c>
      <c r="G4100" s="7">
        <v>0</v>
      </c>
      <c r="H4100" s="8">
        <v>0</v>
      </c>
      <c r="I4100" s="17">
        <f t="shared" si="1000"/>
        <v>0</v>
      </c>
      <c r="J4100" s="7">
        <f t="shared" si="1001"/>
        <v>1</v>
      </c>
      <c r="K4100" s="8">
        <f t="shared" si="1002"/>
        <v>0</v>
      </c>
      <c r="L4100" s="9">
        <f t="shared" si="1003"/>
        <v>1</v>
      </c>
    </row>
    <row r="4101" spans="1:12" x14ac:dyDescent="0.2">
      <c r="A4101" s="39"/>
      <c r="B4101" s="34"/>
      <c r="C4101" s="39" t="s">
        <v>146</v>
      </c>
      <c r="D4101" s="7">
        <v>0</v>
      </c>
      <c r="E4101" s="8">
        <v>1</v>
      </c>
      <c r="F4101" s="17">
        <f t="shared" si="999"/>
        <v>1</v>
      </c>
      <c r="G4101" s="7">
        <v>0</v>
      </c>
      <c r="H4101" s="8">
        <v>0</v>
      </c>
      <c r="I4101" s="17">
        <f t="shared" si="1000"/>
        <v>0</v>
      </c>
      <c r="J4101" s="7">
        <f t="shared" si="1001"/>
        <v>0</v>
      </c>
      <c r="K4101" s="8">
        <f t="shared" si="1002"/>
        <v>1</v>
      </c>
      <c r="L4101" s="9">
        <f t="shared" si="1003"/>
        <v>1</v>
      </c>
    </row>
    <row r="4102" spans="1:12" x14ac:dyDescent="0.2">
      <c r="A4102" s="39"/>
      <c r="B4102" s="34"/>
      <c r="C4102" s="39" t="s">
        <v>147</v>
      </c>
      <c r="D4102" s="7">
        <v>0</v>
      </c>
      <c r="E4102" s="8">
        <v>1</v>
      </c>
      <c r="F4102" s="17">
        <f t="shared" si="999"/>
        <v>1</v>
      </c>
      <c r="G4102" s="7">
        <v>0</v>
      </c>
      <c r="H4102" s="8">
        <v>0</v>
      </c>
      <c r="I4102" s="17">
        <f t="shared" si="1000"/>
        <v>0</v>
      </c>
      <c r="J4102" s="7">
        <f t="shared" si="1001"/>
        <v>0</v>
      </c>
      <c r="K4102" s="8">
        <f t="shared" si="1002"/>
        <v>1</v>
      </c>
      <c r="L4102" s="9">
        <f t="shared" si="1003"/>
        <v>1</v>
      </c>
    </row>
    <row r="4103" spans="1:12" x14ac:dyDescent="0.2">
      <c r="A4103" s="39"/>
      <c r="B4103" s="34"/>
      <c r="C4103" s="39" t="s">
        <v>150</v>
      </c>
      <c r="D4103" s="7">
        <v>1</v>
      </c>
      <c r="E4103" s="8">
        <v>1</v>
      </c>
      <c r="F4103" s="17">
        <f t="shared" si="999"/>
        <v>2</v>
      </c>
      <c r="G4103" s="7">
        <v>0</v>
      </c>
      <c r="H4103" s="8">
        <v>0</v>
      </c>
      <c r="I4103" s="17">
        <f t="shared" si="1000"/>
        <v>0</v>
      </c>
      <c r="J4103" s="7">
        <f t="shared" si="1001"/>
        <v>1</v>
      </c>
      <c r="K4103" s="8">
        <f t="shared" si="1002"/>
        <v>1</v>
      </c>
      <c r="L4103" s="9">
        <f t="shared" si="1003"/>
        <v>2</v>
      </c>
    </row>
    <row r="4104" spans="1:12" x14ac:dyDescent="0.2">
      <c r="A4104" s="39"/>
      <c r="B4104" s="34"/>
      <c r="C4104" s="66" t="s">
        <v>2</v>
      </c>
      <c r="D4104" s="21">
        <f t="shared" ref="D4104:L4104" si="1004">SUM(D4075:D4103)</f>
        <v>24</v>
      </c>
      <c r="E4104" s="22">
        <f t="shared" si="1004"/>
        <v>7</v>
      </c>
      <c r="F4104" s="67">
        <f t="shared" si="1004"/>
        <v>31</v>
      </c>
      <c r="G4104" s="21">
        <f t="shared" si="1004"/>
        <v>16</v>
      </c>
      <c r="H4104" s="22">
        <f t="shared" si="1004"/>
        <v>6</v>
      </c>
      <c r="I4104" s="67">
        <f t="shared" si="1004"/>
        <v>22</v>
      </c>
      <c r="J4104" s="21">
        <f t="shared" si="1004"/>
        <v>40</v>
      </c>
      <c r="K4104" s="22">
        <f t="shared" si="1004"/>
        <v>13</v>
      </c>
      <c r="L4104" s="23">
        <f t="shared" si="1004"/>
        <v>53</v>
      </c>
    </row>
    <row r="4105" spans="1:12" x14ac:dyDescent="0.2">
      <c r="A4105" s="65" t="s">
        <v>307</v>
      </c>
      <c r="B4105" s="42"/>
      <c r="C4105" s="41"/>
      <c r="D4105" s="44"/>
      <c r="E4105" s="45"/>
      <c r="F4105" s="47"/>
      <c r="G4105" s="44"/>
      <c r="H4105" s="45"/>
      <c r="I4105" s="47"/>
      <c r="J4105" s="44"/>
      <c r="K4105" s="45"/>
      <c r="L4105" s="46"/>
    </row>
    <row r="4106" spans="1:12" x14ac:dyDescent="0.2">
      <c r="A4106" s="39"/>
      <c r="B4106" s="34"/>
      <c r="C4106" s="39" t="s">
        <v>124</v>
      </c>
      <c r="D4106" s="7">
        <v>5</v>
      </c>
      <c r="E4106" s="8">
        <v>5</v>
      </c>
      <c r="F4106" s="17">
        <f t="shared" ref="F4106:F4122" si="1005">D4106+E4106</f>
        <v>10</v>
      </c>
      <c r="G4106" s="7">
        <v>6</v>
      </c>
      <c r="H4106" s="8">
        <v>12</v>
      </c>
      <c r="I4106" s="17">
        <f t="shared" ref="I4106:I4122" si="1006">G4106+H4106</f>
        <v>18</v>
      </c>
      <c r="J4106" s="7">
        <f t="shared" ref="J4106:J4122" si="1007">D4106+G4106</f>
        <v>11</v>
      </c>
      <c r="K4106" s="8">
        <f t="shared" ref="K4106:K4122" si="1008">E4106+H4106</f>
        <v>17</v>
      </c>
      <c r="L4106" s="9">
        <f t="shared" ref="L4106:L4122" si="1009">J4106+K4106</f>
        <v>28</v>
      </c>
    </row>
    <row r="4107" spans="1:12" x14ac:dyDescent="0.2">
      <c r="A4107" s="39"/>
      <c r="B4107" s="34"/>
      <c r="C4107" s="39" t="s">
        <v>3</v>
      </c>
      <c r="D4107" s="7">
        <v>0</v>
      </c>
      <c r="E4107" s="8">
        <v>0</v>
      </c>
      <c r="F4107" s="17">
        <f t="shared" si="1005"/>
        <v>0</v>
      </c>
      <c r="G4107" s="7">
        <v>13</v>
      </c>
      <c r="H4107" s="8">
        <v>7</v>
      </c>
      <c r="I4107" s="17">
        <f t="shared" si="1006"/>
        <v>20</v>
      </c>
      <c r="J4107" s="7">
        <f t="shared" si="1007"/>
        <v>13</v>
      </c>
      <c r="K4107" s="8">
        <f t="shared" si="1008"/>
        <v>7</v>
      </c>
      <c r="L4107" s="9">
        <f t="shared" si="1009"/>
        <v>20</v>
      </c>
    </row>
    <row r="4108" spans="1:12" x14ac:dyDescent="0.2">
      <c r="A4108" s="39"/>
      <c r="B4108" s="34"/>
      <c r="C4108" s="39" t="s">
        <v>125</v>
      </c>
      <c r="D4108" s="7">
        <v>0</v>
      </c>
      <c r="E4108" s="8">
        <v>0</v>
      </c>
      <c r="F4108" s="17">
        <f t="shared" si="1005"/>
        <v>0</v>
      </c>
      <c r="G4108" s="7">
        <v>2</v>
      </c>
      <c r="H4108" s="8">
        <v>1</v>
      </c>
      <c r="I4108" s="17">
        <f t="shared" si="1006"/>
        <v>3</v>
      </c>
      <c r="J4108" s="7">
        <f t="shared" si="1007"/>
        <v>2</v>
      </c>
      <c r="K4108" s="8">
        <f t="shared" si="1008"/>
        <v>1</v>
      </c>
      <c r="L4108" s="9">
        <f t="shared" si="1009"/>
        <v>3</v>
      </c>
    </row>
    <row r="4109" spans="1:12" x14ac:dyDescent="0.2">
      <c r="A4109" s="39"/>
      <c r="B4109" s="34"/>
      <c r="C4109" s="39" t="s">
        <v>126</v>
      </c>
      <c r="D4109" s="7">
        <v>0</v>
      </c>
      <c r="E4109" s="8">
        <v>0</v>
      </c>
      <c r="F4109" s="17">
        <f t="shared" si="1005"/>
        <v>0</v>
      </c>
      <c r="G4109" s="7">
        <v>1</v>
      </c>
      <c r="H4109" s="8">
        <v>1</v>
      </c>
      <c r="I4109" s="17">
        <f t="shared" si="1006"/>
        <v>2</v>
      </c>
      <c r="J4109" s="7">
        <f t="shared" si="1007"/>
        <v>1</v>
      </c>
      <c r="K4109" s="8">
        <f t="shared" si="1008"/>
        <v>1</v>
      </c>
      <c r="L4109" s="9">
        <f t="shared" si="1009"/>
        <v>2</v>
      </c>
    </row>
    <row r="4110" spans="1:12" x14ac:dyDescent="0.2">
      <c r="A4110" s="39"/>
      <c r="B4110" s="34"/>
      <c r="C4110" s="39" t="s">
        <v>127</v>
      </c>
      <c r="D4110" s="7">
        <v>0</v>
      </c>
      <c r="E4110" s="8">
        <v>0</v>
      </c>
      <c r="F4110" s="17">
        <f t="shared" si="1005"/>
        <v>0</v>
      </c>
      <c r="G4110" s="7">
        <v>1</v>
      </c>
      <c r="H4110" s="8">
        <v>1</v>
      </c>
      <c r="I4110" s="17">
        <f t="shared" si="1006"/>
        <v>2</v>
      </c>
      <c r="J4110" s="7">
        <f t="shared" si="1007"/>
        <v>1</v>
      </c>
      <c r="K4110" s="8">
        <f t="shared" si="1008"/>
        <v>1</v>
      </c>
      <c r="L4110" s="9">
        <f t="shared" si="1009"/>
        <v>2</v>
      </c>
    </row>
    <row r="4111" spans="1:12" x14ac:dyDescent="0.2">
      <c r="A4111" s="39"/>
      <c r="B4111" s="34"/>
      <c r="C4111" s="39" t="s">
        <v>128</v>
      </c>
      <c r="D4111" s="7">
        <v>0</v>
      </c>
      <c r="E4111" s="8">
        <v>0</v>
      </c>
      <c r="F4111" s="17">
        <f t="shared" si="1005"/>
        <v>0</v>
      </c>
      <c r="G4111" s="7">
        <v>1</v>
      </c>
      <c r="H4111" s="8">
        <v>3</v>
      </c>
      <c r="I4111" s="17">
        <f t="shared" si="1006"/>
        <v>4</v>
      </c>
      <c r="J4111" s="7">
        <f t="shared" si="1007"/>
        <v>1</v>
      </c>
      <c r="K4111" s="8">
        <f t="shared" si="1008"/>
        <v>3</v>
      </c>
      <c r="L4111" s="9">
        <f t="shared" si="1009"/>
        <v>4</v>
      </c>
    </row>
    <row r="4112" spans="1:12" x14ac:dyDescent="0.2">
      <c r="A4112" s="39"/>
      <c r="B4112" s="34"/>
      <c r="C4112" s="39" t="s">
        <v>931</v>
      </c>
      <c r="D4112" s="7">
        <v>0</v>
      </c>
      <c r="E4112" s="8">
        <v>0</v>
      </c>
      <c r="F4112" s="17">
        <f t="shared" si="1005"/>
        <v>0</v>
      </c>
      <c r="G4112" s="7">
        <v>2</v>
      </c>
      <c r="H4112" s="8">
        <v>1</v>
      </c>
      <c r="I4112" s="17">
        <f t="shared" si="1006"/>
        <v>3</v>
      </c>
      <c r="J4112" s="7">
        <f t="shared" si="1007"/>
        <v>2</v>
      </c>
      <c r="K4112" s="8">
        <f t="shared" si="1008"/>
        <v>1</v>
      </c>
      <c r="L4112" s="9">
        <f t="shared" si="1009"/>
        <v>3</v>
      </c>
    </row>
    <row r="4113" spans="1:12" x14ac:dyDescent="0.2">
      <c r="A4113" s="39"/>
      <c r="B4113" s="34"/>
      <c r="C4113" s="39" t="s">
        <v>135</v>
      </c>
      <c r="D4113" s="7">
        <v>0</v>
      </c>
      <c r="E4113" s="8">
        <v>0</v>
      </c>
      <c r="F4113" s="17">
        <f t="shared" si="1005"/>
        <v>0</v>
      </c>
      <c r="G4113" s="7">
        <v>1</v>
      </c>
      <c r="H4113" s="8">
        <v>0</v>
      </c>
      <c r="I4113" s="17">
        <f t="shared" si="1006"/>
        <v>1</v>
      </c>
      <c r="J4113" s="7">
        <f t="shared" si="1007"/>
        <v>1</v>
      </c>
      <c r="K4113" s="8">
        <f t="shared" si="1008"/>
        <v>0</v>
      </c>
      <c r="L4113" s="9">
        <f t="shared" si="1009"/>
        <v>1</v>
      </c>
    </row>
    <row r="4114" spans="1:12" x14ac:dyDescent="0.2">
      <c r="A4114" s="39"/>
      <c r="B4114" s="34"/>
      <c r="C4114" s="39" t="s">
        <v>136</v>
      </c>
      <c r="D4114" s="7">
        <v>2</v>
      </c>
      <c r="E4114" s="8">
        <v>1</v>
      </c>
      <c r="F4114" s="17">
        <f t="shared" si="1005"/>
        <v>3</v>
      </c>
      <c r="G4114" s="7">
        <v>0</v>
      </c>
      <c r="H4114" s="8">
        <v>1</v>
      </c>
      <c r="I4114" s="17">
        <f t="shared" si="1006"/>
        <v>1</v>
      </c>
      <c r="J4114" s="7">
        <f t="shared" si="1007"/>
        <v>2</v>
      </c>
      <c r="K4114" s="8">
        <f t="shared" si="1008"/>
        <v>2</v>
      </c>
      <c r="L4114" s="9">
        <f t="shared" si="1009"/>
        <v>4</v>
      </c>
    </row>
    <row r="4115" spans="1:12" x14ac:dyDescent="0.2">
      <c r="A4115" s="39"/>
      <c r="B4115" s="34"/>
      <c r="C4115" s="39" t="s">
        <v>138</v>
      </c>
      <c r="D4115" s="7">
        <v>2</v>
      </c>
      <c r="E4115" s="8">
        <v>0</v>
      </c>
      <c r="F4115" s="17">
        <f t="shared" si="1005"/>
        <v>2</v>
      </c>
      <c r="G4115" s="7">
        <v>1</v>
      </c>
      <c r="H4115" s="8">
        <v>1</v>
      </c>
      <c r="I4115" s="17">
        <f t="shared" si="1006"/>
        <v>2</v>
      </c>
      <c r="J4115" s="7">
        <f t="shared" si="1007"/>
        <v>3</v>
      </c>
      <c r="K4115" s="8">
        <f t="shared" si="1008"/>
        <v>1</v>
      </c>
      <c r="L4115" s="9">
        <f t="shared" si="1009"/>
        <v>4</v>
      </c>
    </row>
    <row r="4116" spans="1:12" x14ac:dyDescent="0.2">
      <c r="A4116" s="39"/>
      <c r="B4116" s="34"/>
      <c r="C4116" s="39" t="s">
        <v>139</v>
      </c>
      <c r="D4116" s="7">
        <v>0</v>
      </c>
      <c r="E4116" s="8">
        <v>1</v>
      </c>
      <c r="F4116" s="17">
        <f t="shared" si="1005"/>
        <v>1</v>
      </c>
      <c r="G4116" s="7">
        <v>1</v>
      </c>
      <c r="H4116" s="8">
        <v>0</v>
      </c>
      <c r="I4116" s="17">
        <f t="shared" si="1006"/>
        <v>1</v>
      </c>
      <c r="J4116" s="7">
        <f t="shared" si="1007"/>
        <v>1</v>
      </c>
      <c r="K4116" s="8">
        <f t="shared" si="1008"/>
        <v>1</v>
      </c>
      <c r="L4116" s="9">
        <f t="shared" si="1009"/>
        <v>2</v>
      </c>
    </row>
    <row r="4117" spans="1:12" x14ac:dyDescent="0.2">
      <c r="A4117" s="39"/>
      <c r="B4117" s="34"/>
      <c r="C4117" s="39" t="s">
        <v>144</v>
      </c>
      <c r="D4117" s="7">
        <v>1</v>
      </c>
      <c r="E4117" s="8">
        <v>2</v>
      </c>
      <c r="F4117" s="17">
        <f t="shared" si="1005"/>
        <v>3</v>
      </c>
      <c r="G4117" s="7">
        <v>0</v>
      </c>
      <c r="H4117" s="8">
        <v>0</v>
      </c>
      <c r="I4117" s="17">
        <f t="shared" si="1006"/>
        <v>0</v>
      </c>
      <c r="J4117" s="7">
        <f t="shared" si="1007"/>
        <v>1</v>
      </c>
      <c r="K4117" s="8">
        <f t="shared" si="1008"/>
        <v>2</v>
      </c>
      <c r="L4117" s="9">
        <f t="shared" si="1009"/>
        <v>3</v>
      </c>
    </row>
    <row r="4118" spans="1:12" x14ac:dyDescent="0.2">
      <c r="A4118" s="39"/>
      <c r="B4118" s="34"/>
      <c r="C4118" s="39" t="s">
        <v>145</v>
      </c>
      <c r="D4118" s="7">
        <v>2</v>
      </c>
      <c r="E4118" s="8">
        <v>0</v>
      </c>
      <c r="F4118" s="17">
        <f t="shared" si="1005"/>
        <v>2</v>
      </c>
      <c r="G4118" s="7">
        <v>0</v>
      </c>
      <c r="H4118" s="8">
        <v>0</v>
      </c>
      <c r="I4118" s="17">
        <f t="shared" si="1006"/>
        <v>0</v>
      </c>
      <c r="J4118" s="7">
        <f t="shared" si="1007"/>
        <v>2</v>
      </c>
      <c r="K4118" s="8">
        <f t="shared" si="1008"/>
        <v>0</v>
      </c>
      <c r="L4118" s="9">
        <f t="shared" si="1009"/>
        <v>2</v>
      </c>
    </row>
    <row r="4119" spans="1:12" x14ac:dyDescent="0.2">
      <c r="A4119" s="39"/>
      <c r="B4119" s="34"/>
      <c r="C4119" s="39" t="s">
        <v>147</v>
      </c>
      <c r="D4119" s="7">
        <v>1</v>
      </c>
      <c r="E4119" s="8">
        <v>0</v>
      </c>
      <c r="F4119" s="17">
        <f t="shared" si="1005"/>
        <v>1</v>
      </c>
      <c r="G4119" s="7">
        <v>0</v>
      </c>
      <c r="H4119" s="8">
        <v>0</v>
      </c>
      <c r="I4119" s="17">
        <f t="shared" si="1006"/>
        <v>0</v>
      </c>
      <c r="J4119" s="7">
        <f t="shared" si="1007"/>
        <v>1</v>
      </c>
      <c r="K4119" s="8">
        <f t="shared" si="1008"/>
        <v>0</v>
      </c>
      <c r="L4119" s="9">
        <f t="shared" si="1009"/>
        <v>1</v>
      </c>
    </row>
    <row r="4120" spans="1:12" x14ac:dyDescent="0.2">
      <c r="A4120" s="39"/>
      <c r="B4120" s="34"/>
      <c r="C4120" s="39" t="s">
        <v>149</v>
      </c>
      <c r="D4120" s="7">
        <v>5</v>
      </c>
      <c r="E4120" s="8">
        <v>0</v>
      </c>
      <c r="F4120" s="17">
        <f t="shared" si="1005"/>
        <v>5</v>
      </c>
      <c r="G4120" s="7">
        <v>0</v>
      </c>
      <c r="H4120" s="8">
        <v>0</v>
      </c>
      <c r="I4120" s="17">
        <f t="shared" si="1006"/>
        <v>0</v>
      </c>
      <c r="J4120" s="7">
        <f t="shared" si="1007"/>
        <v>5</v>
      </c>
      <c r="K4120" s="8">
        <f t="shared" si="1008"/>
        <v>0</v>
      </c>
      <c r="L4120" s="9">
        <f t="shared" si="1009"/>
        <v>5</v>
      </c>
    </row>
    <row r="4121" spans="1:12" x14ac:dyDescent="0.2">
      <c r="A4121" s="39"/>
      <c r="B4121" s="34"/>
      <c r="C4121" s="39" t="s">
        <v>150</v>
      </c>
      <c r="D4121" s="7">
        <v>7</v>
      </c>
      <c r="E4121" s="8">
        <v>7</v>
      </c>
      <c r="F4121" s="17">
        <f t="shared" si="1005"/>
        <v>14</v>
      </c>
      <c r="G4121" s="7">
        <v>0</v>
      </c>
      <c r="H4121" s="8">
        <v>2</v>
      </c>
      <c r="I4121" s="17">
        <f t="shared" si="1006"/>
        <v>2</v>
      </c>
      <c r="J4121" s="7">
        <f t="shared" si="1007"/>
        <v>7</v>
      </c>
      <c r="K4121" s="8">
        <f t="shared" si="1008"/>
        <v>9</v>
      </c>
      <c r="L4121" s="9">
        <f t="shared" si="1009"/>
        <v>16</v>
      </c>
    </row>
    <row r="4122" spans="1:12" x14ac:dyDescent="0.2">
      <c r="A4122" s="39"/>
      <c r="B4122" s="34"/>
      <c r="C4122" s="39" t="s">
        <v>934</v>
      </c>
      <c r="D4122" s="7">
        <v>0</v>
      </c>
      <c r="E4122" s="8">
        <v>0</v>
      </c>
      <c r="F4122" s="17">
        <f t="shared" si="1005"/>
        <v>0</v>
      </c>
      <c r="G4122" s="7">
        <v>1</v>
      </c>
      <c r="H4122" s="8">
        <v>0</v>
      </c>
      <c r="I4122" s="17">
        <f t="shared" si="1006"/>
        <v>1</v>
      </c>
      <c r="J4122" s="7">
        <f t="shared" si="1007"/>
        <v>1</v>
      </c>
      <c r="K4122" s="8">
        <f t="shared" si="1008"/>
        <v>0</v>
      </c>
      <c r="L4122" s="9">
        <f t="shared" si="1009"/>
        <v>1</v>
      </c>
    </row>
    <row r="4123" spans="1:12" x14ac:dyDescent="0.2">
      <c r="A4123" s="39"/>
      <c r="B4123" s="34"/>
      <c r="C4123" s="66" t="s">
        <v>2</v>
      </c>
      <c r="D4123" s="21">
        <f t="shared" ref="D4123:L4123" si="1010">SUM(D4105:D4122)</f>
        <v>25</v>
      </c>
      <c r="E4123" s="22">
        <f t="shared" si="1010"/>
        <v>16</v>
      </c>
      <c r="F4123" s="67">
        <f t="shared" si="1010"/>
        <v>41</v>
      </c>
      <c r="G4123" s="21">
        <f t="shared" si="1010"/>
        <v>30</v>
      </c>
      <c r="H4123" s="22">
        <f t="shared" si="1010"/>
        <v>30</v>
      </c>
      <c r="I4123" s="67">
        <f t="shared" si="1010"/>
        <v>60</v>
      </c>
      <c r="J4123" s="21">
        <f t="shared" si="1010"/>
        <v>55</v>
      </c>
      <c r="K4123" s="22">
        <f t="shared" si="1010"/>
        <v>46</v>
      </c>
      <c r="L4123" s="23">
        <f t="shared" si="1010"/>
        <v>101</v>
      </c>
    </row>
    <row r="4124" spans="1:12" x14ac:dyDescent="0.2">
      <c r="A4124" s="65" t="s">
        <v>308</v>
      </c>
      <c r="B4124" s="42"/>
      <c r="C4124" s="41"/>
      <c r="D4124" s="44"/>
      <c r="E4124" s="45"/>
      <c r="F4124" s="47"/>
      <c r="G4124" s="44"/>
      <c r="H4124" s="45"/>
      <c r="I4124" s="47"/>
      <c r="J4124" s="44"/>
      <c r="K4124" s="45"/>
      <c r="L4124" s="46"/>
    </row>
    <row r="4125" spans="1:12" ht="12" thickBot="1" x14ac:dyDescent="0.25">
      <c r="A4125" s="52"/>
      <c r="B4125" s="68"/>
      <c r="C4125" s="52" t="s">
        <v>124</v>
      </c>
      <c r="D4125" s="24">
        <v>7</v>
      </c>
      <c r="E4125" s="25">
        <v>2</v>
      </c>
      <c r="F4125" s="69">
        <f>D4125+E4125</f>
        <v>9</v>
      </c>
      <c r="G4125" s="24">
        <v>10</v>
      </c>
      <c r="H4125" s="25">
        <v>5</v>
      </c>
      <c r="I4125" s="69">
        <f>G4125+H4125</f>
        <v>15</v>
      </c>
      <c r="J4125" s="24">
        <f>D4125+G4125</f>
        <v>17</v>
      </c>
      <c r="K4125" s="25">
        <f>E4125+H4125</f>
        <v>7</v>
      </c>
      <c r="L4125" s="26">
        <f>J4125+K4125</f>
        <v>24</v>
      </c>
    </row>
    <row r="4130" spans="1:12" ht="12" x14ac:dyDescent="0.2">
      <c r="A4130" s="85" t="s">
        <v>109</v>
      </c>
      <c r="B4130" s="85"/>
      <c r="C4130" s="85"/>
      <c r="D4130" s="85"/>
      <c r="E4130" s="85"/>
      <c r="F4130" s="85"/>
      <c r="G4130" s="85"/>
      <c r="H4130" s="85"/>
      <c r="I4130" s="85"/>
      <c r="J4130" s="85"/>
      <c r="K4130" s="85"/>
      <c r="L4130" s="85"/>
    </row>
    <row r="4131" spans="1:12" x14ac:dyDescent="0.2">
      <c r="A4131" s="86" t="s">
        <v>116</v>
      </c>
      <c r="B4131" s="86"/>
      <c r="C4131" s="86"/>
      <c r="D4131" s="86"/>
      <c r="E4131" s="86"/>
      <c r="F4131" s="86"/>
      <c r="G4131" s="86"/>
      <c r="H4131" s="86"/>
      <c r="I4131" s="86"/>
      <c r="J4131" s="86"/>
      <c r="K4131" s="86"/>
      <c r="L4131" s="86"/>
    </row>
    <row r="4132" spans="1:12" x14ac:dyDescent="0.2">
      <c r="A4132" s="86" t="s">
        <v>1066</v>
      </c>
      <c r="B4132" s="86"/>
      <c r="C4132" s="86"/>
      <c r="D4132" s="86"/>
      <c r="E4132" s="86"/>
      <c r="F4132" s="86"/>
      <c r="G4132" s="86"/>
      <c r="H4132" s="86"/>
      <c r="I4132" s="86"/>
      <c r="J4132" s="86"/>
      <c r="K4132" s="86"/>
      <c r="L4132" s="86"/>
    </row>
    <row r="4133" spans="1:12" ht="12" thickBot="1" x14ac:dyDescent="0.25"/>
    <row r="4134" spans="1:12" x14ac:dyDescent="0.2">
      <c r="A4134" s="113" t="s">
        <v>41</v>
      </c>
      <c r="B4134" s="149"/>
      <c r="C4134" s="151" t="s">
        <v>43</v>
      </c>
      <c r="D4134" s="117" t="s">
        <v>355</v>
      </c>
      <c r="E4134" s="118"/>
      <c r="F4134" s="119"/>
      <c r="G4134" s="117" t="s">
        <v>42</v>
      </c>
      <c r="H4134" s="118"/>
      <c r="I4134" s="119"/>
      <c r="J4134" s="117" t="s">
        <v>2</v>
      </c>
      <c r="K4134" s="118"/>
      <c r="L4134" s="119"/>
    </row>
    <row r="4135" spans="1:12" ht="12" thickBot="1" x14ac:dyDescent="0.25">
      <c r="A4135" s="115"/>
      <c r="B4135" s="150"/>
      <c r="C4135" s="152"/>
      <c r="D4135" s="153"/>
      <c r="E4135" s="154"/>
      <c r="F4135" s="155"/>
      <c r="G4135" s="153"/>
      <c r="H4135" s="154"/>
      <c r="I4135" s="155"/>
      <c r="J4135" s="153"/>
      <c r="K4135" s="154"/>
      <c r="L4135" s="155"/>
    </row>
    <row r="4136" spans="1:12" x14ac:dyDescent="0.2">
      <c r="A4136" s="115"/>
      <c r="B4136" s="150"/>
      <c r="C4136" s="152"/>
      <c r="D4136" s="161" t="s">
        <v>44</v>
      </c>
      <c r="E4136" s="157" t="s">
        <v>45</v>
      </c>
      <c r="F4136" s="159" t="s">
        <v>2</v>
      </c>
      <c r="G4136" s="161" t="s">
        <v>44</v>
      </c>
      <c r="H4136" s="157" t="s">
        <v>45</v>
      </c>
      <c r="I4136" s="159" t="s">
        <v>2</v>
      </c>
      <c r="J4136" s="156" t="s">
        <v>44</v>
      </c>
      <c r="K4136" s="157" t="s">
        <v>45</v>
      </c>
      <c r="L4136" s="159" t="s">
        <v>2</v>
      </c>
    </row>
    <row r="4137" spans="1:12" ht="12" thickBot="1" x14ac:dyDescent="0.25">
      <c r="A4137" s="115"/>
      <c r="B4137" s="150"/>
      <c r="C4137" s="152"/>
      <c r="D4137" s="162"/>
      <c r="E4137" s="158"/>
      <c r="F4137" s="160"/>
      <c r="G4137" s="162"/>
      <c r="H4137" s="158"/>
      <c r="I4137" s="160"/>
      <c r="J4137" s="136"/>
      <c r="K4137" s="158"/>
      <c r="L4137" s="160"/>
    </row>
    <row r="4138" spans="1:12" x14ac:dyDescent="0.2">
      <c r="A4138" s="35"/>
      <c r="B4138" s="36"/>
      <c r="C4138" s="35" t="s">
        <v>3</v>
      </c>
      <c r="D4138" s="3">
        <v>0</v>
      </c>
      <c r="E4138" s="4">
        <v>0</v>
      </c>
      <c r="F4138" s="18">
        <f t="shared" ref="F4138:F4148" si="1011">D4138+E4138</f>
        <v>0</v>
      </c>
      <c r="G4138" s="3">
        <v>1</v>
      </c>
      <c r="H4138" s="4">
        <v>0</v>
      </c>
      <c r="I4138" s="18">
        <f t="shared" ref="I4138:I4148" si="1012">G4138+H4138</f>
        <v>1</v>
      </c>
      <c r="J4138" s="3">
        <f t="shared" ref="J4138:J4148" si="1013">D4138+G4138</f>
        <v>1</v>
      </c>
      <c r="K4138" s="4">
        <f t="shared" ref="K4138:K4148" si="1014">E4138+H4138</f>
        <v>0</v>
      </c>
      <c r="L4138" s="5">
        <f t="shared" ref="L4138:L4148" si="1015">J4138+K4138</f>
        <v>1</v>
      </c>
    </row>
    <row r="4139" spans="1:12" x14ac:dyDescent="0.2">
      <c r="A4139" s="39"/>
      <c r="B4139" s="34"/>
      <c r="C4139" s="39" t="s">
        <v>126</v>
      </c>
      <c r="D4139" s="7">
        <v>0</v>
      </c>
      <c r="E4139" s="8">
        <v>0</v>
      </c>
      <c r="F4139" s="17">
        <f t="shared" si="1011"/>
        <v>0</v>
      </c>
      <c r="G4139" s="7">
        <v>0</v>
      </c>
      <c r="H4139" s="8">
        <v>1</v>
      </c>
      <c r="I4139" s="17">
        <f t="shared" si="1012"/>
        <v>1</v>
      </c>
      <c r="J4139" s="7">
        <f t="shared" si="1013"/>
        <v>0</v>
      </c>
      <c r="K4139" s="8">
        <f t="shared" si="1014"/>
        <v>1</v>
      </c>
      <c r="L4139" s="9">
        <f t="shared" si="1015"/>
        <v>1</v>
      </c>
    </row>
    <row r="4140" spans="1:12" x14ac:dyDescent="0.2">
      <c r="A4140" s="39"/>
      <c r="B4140" s="34"/>
      <c r="C4140" s="39" t="s">
        <v>128</v>
      </c>
      <c r="D4140" s="7">
        <v>0</v>
      </c>
      <c r="E4140" s="8">
        <v>0</v>
      </c>
      <c r="F4140" s="17">
        <f t="shared" si="1011"/>
        <v>0</v>
      </c>
      <c r="G4140" s="7">
        <v>2</v>
      </c>
      <c r="H4140" s="8">
        <v>0</v>
      </c>
      <c r="I4140" s="17">
        <f t="shared" si="1012"/>
        <v>2</v>
      </c>
      <c r="J4140" s="7">
        <f t="shared" si="1013"/>
        <v>2</v>
      </c>
      <c r="K4140" s="8">
        <f t="shared" si="1014"/>
        <v>0</v>
      </c>
      <c r="L4140" s="9">
        <f t="shared" si="1015"/>
        <v>2</v>
      </c>
    </row>
    <row r="4141" spans="1:12" x14ac:dyDescent="0.2">
      <c r="A4141" s="39"/>
      <c r="B4141" s="34"/>
      <c r="C4141" s="39" t="s">
        <v>135</v>
      </c>
      <c r="D4141" s="7">
        <v>1</v>
      </c>
      <c r="E4141" s="8">
        <v>0</v>
      </c>
      <c r="F4141" s="17">
        <f t="shared" si="1011"/>
        <v>1</v>
      </c>
      <c r="G4141" s="7">
        <v>0</v>
      </c>
      <c r="H4141" s="8">
        <v>0</v>
      </c>
      <c r="I4141" s="17">
        <f t="shared" si="1012"/>
        <v>0</v>
      </c>
      <c r="J4141" s="7">
        <f t="shared" si="1013"/>
        <v>1</v>
      </c>
      <c r="K4141" s="8">
        <f t="shared" si="1014"/>
        <v>0</v>
      </c>
      <c r="L4141" s="9">
        <f t="shared" si="1015"/>
        <v>1</v>
      </c>
    </row>
    <row r="4142" spans="1:12" x14ac:dyDescent="0.2">
      <c r="A4142" s="39"/>
      <c r="B4142" s="34"/>
      <c r="C4142" s="39" t="s">
        <v>136</v>
      </c>
      <c r="D4142" s="7">
        <v>1</v>
      </c>
      <c r="E4142" s="8">
        <v>0</v>
      </c>
      <c r="F4142" s="17">
        <f t="shared" si="1011"/>
        <v>1</v>
      </c>
      <c r="G4142" s="7">
        <v>0</v>
      </c>
      <c r="H4142" s="8">
        <v>0</v>
      </c>
      <c r="I4142" s="17">
        <f t="shared" si="1012"/>
        <v>0</v>
      </c>
      <c r="J4142" s="7">
        <f t="shared" si="1013"/>
        <v>1</v>
      </c>
      <c r="K4142" s="8">
        <f t="shared" si="1014"/>
        <v>0</v>
      </c>
      <c r="L4142" s="9">
        <f t="shared" si="1015"/>
        <v>1</v>
      </c>
    </row>
    <row r="4143" spans="1:12" x14ac:dyDescent="0.2">
      <c r="A4143" s="39"/>
      <c r="B4143" s="34"/>
      <c r="C4143" s="39" t="s">
        <v>137</v>
      </c>
      <c r="D4143" s="7">
        <v>2</v>
      </c>
      <c r="E4143" s="8">
        <v>0</v>
      </c>
      <c r="F4143" s="17">
        <f t="shared" si="1011"/>
        <v>2</v>
      </c>
      <c r="G4143" s="7">
        <v>0</v>
      </c>
      <c r="H4143" s="8">
        <v>0</v>
      </c>
      <c r="I4143" s="17">
        <f t="shared" si="1012"/>
        <v>0</v>
      </c>
      <c r="J4143" s="7">
        <f t="shared" si="1013"/>
        <v>2</v>
      </c>
      <c r="K4143" s="8">
        <f t="shared" si="1014"/>
        <v>0</v>
      </c>
      <c r="L4143" s="9">
        <f t="shared" si="1015"/>
        <v>2</v>
      </c>
    </row>
    <row r="4144" spans="1:12" x14ac:dyDescent="0.2">
      <c r="A4144" s="39"/>
      <c r="B4144" s="34"/>
      <c r="C4144" s="39" t="s">
        <v>138</v>
      </c>
      <c r="D4144" s="7">
        <v>0</v>
      </c>
      <c r="E4144" s="8">
        <v>1</v>
      </c>
      <c r="F4144" s="17">
        <f t="shared" si="1011"/>
        <v>1</v>
      </c>
      <c r="G4144" s="7">
        <v>0</v>
      </c>
      <c r="H4144" s="8">
        <v>1</v>
      </c>
      <c r="I4144" s="17">
        <f t="shared" si="1012"/>
        <v>1</v>
      </c>
      <c r="J4144" s="7">
        <f t="shared" si="1013"/>
        <v>0</v>
      </c>
      <c r="K4144" s="8">
        <f t="shared" si="1014"/>
        <v>2</v>
      </c>
      <c r="L4144" s="9">
        <f t="shared" si="1015"/>
        <v>2</v>
      </c>
    </row>
    <row r="4145" spans="1:12" x14ac:dyDescent="0.2">
      <c r="A4145" s="39"/>
      <c r="B4145" s="34"/>
      <c r="C4145" s="39" t="s">
        <v>139</v>
      </c>
      <c r="D4145" s="7">
        <v>0</v>
      </c>
      <c r="E4145" s="8">
        <v>1</v>
      </c>
      <c r="F4145" s="17">
        <f t="shared" si="1011"/>
        <v>1</v>
      </c>
      <c r="G4145" s="7">
        <v>2</v>
      </c>
      <c r="H4145" s="8">
        <v>0</v>
      </c>
      <c r="I4145" s="17">
        <f t="shared" si="1012"/>
        <v>2</v>
      </c>
      <c r="J4145" s="7">
        <f t="shared" si="1013"/>
        <v>2</v>
      </c>
      <c r="K4145" s="8">
        <f t="shared" si="1014"/>
        <v>1</v>
      </c>
      <c r="L4145" s="9">
        <f t="shared" si="1015"/>
        <v>3</v>
      </c>
    </row>
    <row r="4146" spans="1:12" x14ac:dyDescent="0.2">
      <c r="A4146" s="39"/>
      <c r="B4146" s="34"/>
      <c r="C4146" s="39" t="s">
        <v>144</v>
      </c>
      <c r="D4146" s="7">
        <v>1</v>
      </c>
      <c r="E4146" s="8">
        <v>0</v>
      </c>
      <c r="F4146" s="17">
        <f t="shared" si="1011"/>
        <v>1</v>
      </c>
      <c r="G4146" s="7">
        <v>0</v>
      </c>
      <c r="H4146" s="8">
        <v>0</v>
      </c>
      <c r="I4146" s="17">
        <f t="shared" si="1012"/>
        <v>0</v>
      </c>
      <c r="J4146" s="7">
        <f t="shared" si="1013"/>
        <v>1</v>
      </c>
      <c r="K4146" s="8">
        <f t="shared" si="1014"/>
        <v>0</v>
      </c>
      <c r="L4146" s="9">
        <f t="shared" si="1015"/>
        <v>1</v>
      </c>
    </row>
    <row r="4147" spans="1:12" x14ac:dyDescent="0.2">
      <c r="A4147" s="39"/>
      <c r="B4147" s="34"/>
      <c r="C4147" s="39" t="s">
        <v>147</v>
      </c>
      <c r="D4147" s="7">
        <v>1</v>
      </c>
      <c r="E4147" s="8">
        <v>0</v>
      </c>
      <c r="F4147" s="17">
        <f t="shared" si="1011"/>
        <v>1</v>
      </c>
      <c r="G4147" s="7">
        <v>0</v>
      </c>
      <c r="H4147" s="8">
        <v>0</v>
      </c>
      <c r="I4147" s="17">
        <f t="shared" si="1012"/>
        <v>0</v>
      </c>
      <c r="J4147" s="7">
        <f t="shared" si="1013"/>
        <v>1</v>
      </c>
      <c r="K4147" s="8">
        <f t="shared" si="1014"/>
        <v>0</v>
      </c>
      <c r="L4147" s="9">
        <f t="shared" si="1015"/>
        <v>1</v>
      </c>
    </row>
    <row r="4148" spans="1:12" x14ac:dyDescent="0.2">
      <c r="A4148" s="39"/>
      <c r="B4148" s="34"/>
      <c r="C4148" s="39" t="s">
        <v>150</v>
      </c>
      <c r="D4148" s="7">
        <v>6</v>
      </c>
      <c r="E4148" s="8">
        <v>1</v>
      </c>
      <c r="F4148" s="17">
        <f t="shared" si="1011"/>
        <v>7</v>
      </c>
      <c r="G4148" s="7">
        <v>0</v>
      </c>
      <c r="H4148" s="8">
        <v>0</v>
      </c>
      <c r="I4148" s="17">
        <f t="shared" si="1012"/>
        <v>0</v>
      </c>
      <c r="J4148" s="7">
        <f t="shared" si="1013"/>
        <v>6</v>
      </c>
      <c r="K4148" s="8">
        <f t="shared" si="1014"/>
        <v>1</v>
      </c>
      <c r="L4148" s="9">
        <f t="shared" si="1015"/>
        <v>7</v>
      </c>
    </row>
    <row r="4149" spans="1:12" x14ac:dyDescent="0.2">
      <c r="A4149" s="39"/>
      <c r="B4149" s="34"/>
      <c r="C4149" s="66" t="s">
        <v>2</v>
      </c>
      <c r="D4149" s="21">
        <f t="shared" ref="D4149:L4149" si="1016">SUM(D4124:D4148)</f>
        <v>19</v>
      </c>
      <c r="E4149" s="22">
        <f t="shared" si="1016"/>
        <v>5</v>
      </c>
      <c r="F4149" s="67">
        <f t="shared" si="1016"/>
        <v>24</v>
      </c>
      <c r="G4149" s="21">
        <f t="shared" si="1016"/>
        <v>15</v>
      </c>
      <c r="H4149" s="22">
        <f t="shared" si="1016"/>
        <v>7</v>
      </c>
      <c r="I4149" s="67">
        <f t="shared" si="1016"/>
        <v>22</v>
      </c>
      <c r="J4149" s="21">
        <f t="shared" si="1016"/>
        <v>34</v>
      </c>
      <c r="K4149" s="22">
        <f t="shared" si="1016"/>
        <v>12</v>
      </c>
      <c r="L4149" s="23">
        <f t="shared" si="1016"/>
        <v>46</v>
      </c>
    </row>
    <row r="4150" spans="1:12" x14ac:dyDescent="0.2">
      <c r="A4150" s="65" t="s">
        <v>309</v>
      </c>
      <c r="B4150" s="42"/>
      <c r="C4150" s="41"/>
      <c r="D4150" s="44"/>
      <c r="E4150" s="45"/>
      <c r="F4150" s="47"/>
      <c r="G4150" s="44"/>
      <c r="H4150" s="45"/>
      <c r="I4150" s="47"/>
      <c r="J4150" s="44"/>
      <c r="K4150" s="45"/>
      <c r="L4150" s="46"/>
    </row>
    <row r="4151" spans="1:12" x14ac:dyDescent="0.2">
      <c r="A4151" s="39"/>
      <c r="B4151" s="34"/>
      <c r="C4151" s="39" t="s">
        <v>124</v>
      </c>
      <c r="D4151" s="7">
        <v>2</v>
      </c>
      <c r="E4151" s="8">
        <v>0</v>
      </c>
      <c r="F4151" s="17">
        <f>D4151+E4151</f>
        <v>2</v>
      </c>
      <c r="G4151" s="7">
        <v>0</v>
      </c>
      <c r="H4151" s="8">
        <v>0</v>
      </c>
      <c r="I4151" s="17">
        <f>G4151+H4151</f>
        <v>0</v>
      </c>
      <c r="J4151" s="7">
        <f t="shared" ref="J4151:K4155" si="1017">D4151+G4151</f>
        <v>2</v>
      </c>
      <c r="K4151" s="8">
        <f t="shared" si="1017"/>
        <v>0</v>
      </c>
      <c r="L4151" s="9">
        <f>J4151+K4151</f>
        <v>2</v>
      </c>
    </row>
    <row r="4152" spans="1:12" x14ac:dyDescent="0.2">
      <c r="A4152" s="39"/>
      <c r="B4152" s="34"/>
      <c r="C4152" s="39" t="s">
        <v>3</v>
      </c>
      <c r="D4152" s="7">
        <v>0</v>
      </c>
      <c r="E4152" s="8">
        <v>0</v>
      </c>
      <c r="F4152" s="17">
        <f>D4152+E4152</f>
        <v>0</v>
      </c>
      <c r="G4152" s="7">
        <v>0</v>
      </c>
      <c r="H4152" s="8">
        <v>10</v>
      </c>
      <c r="I4152" s="17">
        <f>G4152+H4152</f>
        <v>10</v>
      </c>
      <c r="J4152" s="7">
        <f t="shared" si="1017"/>
        <v>0</v>
      </c>
      <c r="K4152" s="8">
        <f t="shared" si="1017"/>
        <v>10</v>
      </c>
      <c r="L4152" s="9">
        <f>J4152+K4152</f>
        <v>10</v>
      </c>
    </row>
    <row r="4153" spans="1:12" x14ac:dyDescent="0.2">
      <c r="A4153" s="39"/>
      <c r="B4153" s="34"/>
      <c r="C4153" s="39" t="s">
        <v>128</v>
      </c>
      <c r="D4153" s="7">
        <v>0</v>
      </c>
      <c r="E4153" s="8">
        <v>0</v>
      </c>
      <c r="F4153" s="17">
        <f>D4153+E4153</f>
        <v>0</v>
      </c>
      <c r="G4153" s="7">
        <v>0</v>
      </c>
      <c r="H4153" s="8">
        <v>3</v>
      </c>
      <c r="I4153" s="17">
        <f>G4153+H4153</f>
        <v>3</v>
      </c>
      <c r="J4153" s="7">
        <f t="shared" si="1017"/>
        <v>0</v>
      </c>
      <c r="K4153" s="8">
        <f t="shared" si="1017"/>
        <v>3</v>
      </c>
      <c r="L4153" s="9">
        <f>J4153+K4153</f>
        <v>3</v>
      </c>
    </row>
    <row r="4154" spans="1:12" x14ac:dyDescent="0.2">
      <c r="A4154" s="39"/>
      <c r="B4154" s="34"/>
      <c r="C4154" s="39" t="s">
        <v>135</v>
      </c>
      <c r="D4154" s="7">
        <v>0</v>
      </c>
      <c r="E4154" s="8">
        <v>0</v>
      </c>
      <c r="F4154" s="17">
        <f>D4154+E4154</f>
        <v>0</v>
      </c>
      <c r="G4154" s="7">
        <v>0</v>
      </c>
      <c r="H4154" s="8">
        <v>2</v>
      </c>
      <c r="I4154" s="17">
        <f>G4154+H4154</f>
        <v>2</v>
      </c>
      <c r="J4154" s="7">
        <f t="shared" si="1017"/>
        <v>0</v>
      </c>
      <c r="K4154" s="8">
        <f t="shared" si="1017"/>
        <v>2</v>
      </c>
      <c r="L4154" s="9">
        <f>J4154+K4154</f>
        <v>2</v>
      </c>
    </row>
    <row r="4155" spans="1:12" x14ac:dyDescent="0.2">
      <c r="A4155" s="39"/>
      <c r="B4155" s="34"/>
      <c r="C4155" s="39" t="s">
        <v>139</v>
      </c>
      <c r="D4155" s="7">
        <v>1</v>
      </c>
      <c r="E4155" s="8">
        <v>2</v>
      </c>
      <c r="F4155" s="17">
        <f>D4155+E4155</f>
        <v>3</v>
      </c>
      <c r="G4155" s="7">
        <v>0</v>
      </c>
      <c r="H4155" s="8">
        <v>3</v>
      </c>
      <c r="I4155" s="17">
        <f>G4155+H4155</f>
        <v>3</v>
      </c>
      <c r="J4155" s="7">
        <f t="shared" si="1017"/>
        <v>1</v>
      </c>
      <c r="K4155" s="8">
        <f t="shared" si="1017"/>
        <v>5</v>
      </c>
      <c r="L4155" s="9">
        <f>J4155+K4155</f>
        <v>6</v>
      </c>
    </row>
    <row r="4156" spans="1:12" x14ac:dyDescent="0.2">
      <c r="A4156" s="39"/>
      <c r="B4156" s="34"/>
      <c r="C4156" s="66" t="s">
        <v>2</v>
      </c>
      <c r="D4156" s="21">
        <f t="shared" ref="D4156:L4156" si="1018">SUM(D4150:D4155)</f>
        <v>3</v>
      </c>
      <c r="E4156" s="22">
        <f t="shared" si="1018"/>
        <v>2</v>
      </c>
      <c r="F4156" s="67">
        <f t="shared" si="1018"/>
        <v>5</v>
      </c>
      <c r="G4156" s="21">
        <f t="shared" si="1018"/>
        <v>0</v>
      </c>
      <c r="H4156" s="22">
        <f t="shared" si="1018"/>
        <v>18</v>
      </c>
      <c r="I4156" s="67">
        <f t="shared" si="1018"/>
        <v>18</v>
      </c>
      <c r="J4156" s="21">
        <f t="shared" si="1018"/>
        <v>3</v>
      </c>
      <c r="K4156" s="22">
        <f t="shared" si="1018"/>
        <v>20</v>
      </c>
      <c r="L4156" s="23">
        <f t="shared" si="1018"/>
        <v>23</v>
      </c>
    </row>
    <row r="4157" spans="1:12" x14ac:dyDescent="0.2">
      <c r="A4157" s="65" t="s">
        <v>310</v>
      </c>
      <c r="B4157" s="42"/>
      <c r="C4157" s="41"/>
      <c r="D4157" s="44"/>
      <c r="E4157" s="45"/>
      <c r="F4157" s="47"/>
      <c r="G4157" s="44"/>
      <c r="H4157" s="45"/>
      <c r="I4157" s="47"/>
      <c r="J4157" s="44"/>
      <c r="K4157" s="45"/>
      <c r="L4157" s="46"/>
    </row>
    <row r="4158" spans="1:12" x14ac:dyDescent="0.2">
      <c r="A4158" s="39"/>
      <c r="B4158" s="34"/>
      <c r="C4158" s="39" t="s">
        <v>124</v>
      </c>
      <c r="D4158" s="7">
        <v>2</v>
      </c>
      <c r="E4158" s="8">
        <v>1</v>
      </c>
      <c r="F4158" s="17">
        <f t="shared" ref="F4158:F4166" si="1019">D4158+E4158</f>
        <v>3</v>
      </c>
      <c r="G4158" s="7">
        <v>13</v>
      </c>
      <c r="H4158" s="8">
        <v>42</v>
      </c>
      <c r="I4158" s="17">
        <f t="shared" ref="I4158:I4166" si="1020">G4158+H4158</f>
        <v>55</v>
      </c>
      <c r="J4158" s="7">
        <f t="shared" ref="J4158:J4166" si="1021">D4158+G4158</f>
        <v>15</v>
      </c>
      <c r="K4158" s="8">
        <f t="shared" ref="K4158:K4166" si="1022">E4158+H4158</f>
        <v>43</v>
      </c>
      <c r="L4158" s="9">
        <f t="shared" ref="L4158:L4166" si="1023">J4158+K4158</f>
        <v>58</v>
      </c>
    </row>
    <row r="4159" spans="1:12" x14ac:dyDescent="0.2">
      <c r="A4159" s="39"/>
      <c r="B4159" s="34"/>
      <c r="C4159" s="39" t="s">
        <v>3</v>
      </c>
      <c r="D4159" s="7">
        <v>0</v>
      </c>
      <c r="E4159" s="8">
        <v>0</v>
      </c>
      <c r="F4159" s="17">
        <f t="shared" si="1019"/>
        <v>0</v>
      </c>
      <c r="G4159" s="7">
        <v>3</v>
      </c>
      <c r="H4159" s="8">
        <v>29</v>
      </c>
      <c r="I4159" s="17">
        <f t="shared" si="1020"/>
        <v>32</v>
      </c>
      <c r="J4159" s="7">
        <f t="shared" si="1021"/>
        <v>3</v>
      </c>
      <c r="K4159" s="8">
        <f t="shared" si="1022"/>
        <v>29</v>
      </c>
      <c r="L4159" s="9">
        <f t="shared" si="1023"/>
        <v>32</v>
      </c>
    </row>
    <row r="4160" spans="1:12" x14ac:dyDescent="0.2">
      <c r="A4160" s="39"/>
      <c r="B4160" s="34"/>
      <c r="C4160" s="39" t="s">
        <v>125</v>
      </c>
      <c r="D4160" s="7">
        <v>0</v>
      </c>
      <c r="E4160" s="8">
        <v>0</v>
      </c>
      <c r="F4160" s="17">
        <f t="shared" si="1019"/>
        <v>0</v>
      </c>
      <c r="G4160" s="7">
        <v>0</v>
      </c>
      <c r="H4160" s="8">
        <v>10</v>
      </c>
      <c r="I4160" s="17">
        <f t="shared" si="1020"/>
        <v>10</v>
      </c>
      <c r="J4160" s="7">
        <f t="shared" si="1021"/>
        <v>0</v>
      </c>
      <c r="K4160" s="8">
        <f t="shared" si="1022"/>
        <v>10</v>
      </c>
      <c r="L4160" s="9">
        <f t="shared" si="1023"/>
        <v>10</v>
      </c>
    </row>
    <row r="4161" spans="1:12" x14ac:dyDescent="0.2">
      <c r="A4161" s="39"/>
      <c r="B4161" s="34"/>
      <c r="C4161" s="39" t="s">
        <v>127</v>
      </c>
      <c r="D4161" s="7">
        <v>0</v>
      </c>
      <c r="E4161" s="8">
        <v>0</v>
      </c>
      <c r="F4161" s="17">
        <f t="shared" si="1019"/>
        <v>0</v>
      </c>
      <c r="G4161" s="7">
        <v>11</v>
      </c>
      <c r="H4161" s="8">
        <v>44</v>
      </c>
      <c r="I4161" s="17">
        <f t="shared" si="1020"/>
        <v>55</v>
      </c>
      <c r="J4161" s="7">
        <f t="shared" si="1021"/>
        <v>11</v>
      </c>
      <c r="K4161" s="8">
        <f t="shared" si="1022"/>
        <v>44</v>
      </c>
      <c r="L4161" s="9">
        <f t="shared" si="1023"/>
        <v>55</v>
      </c>
    </row>
    <row r="4162" spans="1:12" x14ac:dyDescent="0.2">
      <c r="A4162" s="39"/>
      <c r="B4162" s="34"/>
      <c r="C4162" s="39" t="s">
        <v>128</v>
      </c>
      <c r="D4162" s="7">
        <v>0</v>
      </c>
      <c r="E4162" s="8">
        <v>0</v>
      </c>
      <c r="F4162" s="17">
        <f t="shared" si="1019"/>
        <v>0</v>
      </c>
      <c r="G4162" s="7">
        <v>6</v>
      </c>
      <c r="H4162" s="8">
        <v>85</v>
      </c>
      <c r="I4162" s="17">
        <f t="shared" si="1020"/>
        <v>91</v>
      </c>
      <c r="J4162" s="7">
        <f t="shared" si="1021"/>
        <v>6</v>
      </c>
      <c r="K4162" s="8">
        <f t="shared" si="1022"/>
        <v>85</v>
      </c>
      <c r="L4162" s="9">
        <f t="shared" si="1023"/>
        <v>91</v>
      </c>
    </row>
    <row r="4163" spans="1:12" x14ac:dyDescent="0.2">
      <c r="A4163" s="39"/>
      <c r="B4163" s="34"/>
      <c r="C4163" s="39" t="s">
        <v>136</v>
      </c>
      <c r="D4163" s="7">
        <v>1</v>
      </c>
      <c r="E4163" s="8">
        <v>0</v>
      </c>
      <c r="F4163" s="17">
        <f t="shared" si="1019"/>
        <v>1</v>
      </c>
      <c r="G4163" s="7">
        <v>0</v>
      </c>
      <c r="H4163" s="8">
        <v>1</v>
      </c>
      <c r="I4163" s="17">
        <f t="shared" si="1020"/>
        <v>1</v>
      </c>
      <c r="J4163" s="7">
        <f t="shared" si="1021"/>
        <v>1</v>
      </c>
      <c r="K4163" s="8">
        <f t="shared" si="1022"/>
        <v>1</v>
      </c>
      <c r="L4163" s="9">
        <f t="shared" si="1023"/>
        <v>2</v>
      </c>
    </row>
    <row r="4164" spans="1:12" x14ac:dyDescent="0.2">
      <c r="A4164" s="39"/>
      <c r="B4164" s="34"/>
      <c r="C4164" s="39" t="s">
        <v>137</v>
      </c>
      <c r="D4164" s="7">
        <v>0</v>
      </c>
      <c r="E4164" s="8">
        <v>0</v>
      </c>
      <c r="F4164" s="17">
        <f t="shared" si="1019"/>
        <v>0</v>
      </c>
      <c r="G4164" s="7">
        <v>6</v>
      </c>
      <c r="H4164" s="8">
        <v>51</v>
      </c>
      <c r="I4164" s="17">
        <f t="shared" si="1020"/>
        <v>57</v>
      </c>
      <c r="J4164" s="7">
        <f t="shared" si="1021"/>
        <v>6</v>
      </c>
      <c r="K4164" s="8">
        <f t="shared" si="1022"/>
        <v>51</v>
      </c>
      <c r="L4164" s="9">
        <f t="shared" si="1023"/>
        <v>57</v>
      </c>
    </row>
    <row r="4165" spans="1:12" x14ac:dyDescent="0.2">
      <c r="A4165" s="39"/>
      <c r="B4165" s="34"/>
      <c r="C4165" s="39" t="s">
        <v>138</v>
      </c>
      <c r="D4165" s="7">
        <v>1</v>
      </c>
      <c r="E4165" s="8">
        <v>0</v>
      </c>
      <c r="F4165" s="17">
        <f t="shared" si="1019"/>
        <v>1</v>
      </c>
      <c r="G4165" s="7">
        <v>0</v>
      </c>
      <c r="H4165" s="8">
        <v>0</v>
      </c>
      <c r="I4165" s="17">
        <f t="shared" si="1020"/>
        <v>0</v>
      </c>
      <c r="J4165" s="7">
        <f t="shared" si="1021"/>
        <v>1</v>
      </c>
      <c r="K4165" s="8">
        <f t="shared" si="1022"/>
        <v>0</v>
      </c>
      <c r="L4165" s="9">
        <f t="shared" si="1023"/>
        <v>1</v>
      </c>
    </row>
    <row r="4166" spans="1:12" x14ac:dyDescent="0.2">
      <c r="A4166" s="39"/>
      <c r="B4166" s="34"/>
      <c r="C4166" s="39" t="s">
        <v>139</v>
      </c>
      <c r="D4166" s="7">
        <v>0</v>
      </c>
      <c r="E4166" s="8">
        <v>5</v>
      </c>
      <c r="F4166" s="17">
        <f t="shared" si="1019"/>
        <v>5</v>
      </c>
      <c r="G4166" s="7">
        <v>4</v>
      </c>
      <c r="H4166" s="8">
        <v>5</v>
      </c>
      <c r="I4166" s="17">
        <f t="shared" si="1020"/>
        <v>9</v>
      </c>
      <c r="J4166" s="7">
        <f t="shared" si="1021"/>
        <v>4</v>
      </c>
      <c r="K4166" s="8">
        <f t="shared" si="1022"/>
        <v>10</v>
      </c>
      <c r="L4166" s="9">
        <f t="shared" si="1023"/>
        <v>14</v>
      </c>
    </row>
    <row r="4167" spans="1:12" x14ac:dyDescent="0.2">
      <c r="A4167" s="39"/>
      <c r="B4167" s="34"/>
      <c r="C4167" s="66" t="s">
        <v>2</v>
      </c>
      <c r="D4167" s="21">
        <f t="shared" ref="D4167:L4167" si="1024">SUM(D4157:D4166)</f>
        <v>4</v>
      </c>
      <c r="E4167" s="22">
        <f t="shared" si="1024"/>
        <v>6</v>
      </c>
      <c r="F4167" s="67">
        <f t="shared" si="1024"/>
        <v>10</v>
      </c>
      <c r="G4167" s="21">
        <f t="shared" si="1024"/>
        <v>43</v>
      </c>
      <c r="H4167" s="22">
        <f t="shared" si="1024"/>
        <v>267</v>
      </c>
      <c r="I4167" s="67">
        <f t="shared" si="1024"/>
        <v>310</v>
      </c>
      <c r="J4167" s="21">
        <f t="shared" si="1024"/>
        <v>47</v>
      </c>
      <c r="K4167" s="22">
        <f t="shared" si="1024"/>
        <v>273</v>
      </c>
      <c r="L4167" s="23">
        <f t="shared" si="1024"/>
        <v>320</v>
      </c>
    </row>
    <row r="4168" spans="1:12" x14ac:dyDescent="0.2">
      <c r="A4168" s="65" t="s">
        <v>311</v>
      </c>
      <c r="B4168" s="42"/>
      <c r="C4168" s="41"/>
      <c r="D4168" s="44"/>
      <c r="E4168" s="45"/>
      <c r="F4168" s="47"/>
      <c r="G4168" s="44"/>
      <c r="H4168" s="45"/>
      <c r="I4168" s="47"/>
      <c r="J4168" s="44"/>
      <c r="K4168" s="45"/>
      <c r="L4168" s="46"/>
    </row>
    <row r="4169" spans="1:12" x14ac:dyDescent="0.2">
      <c r="A4169" s="39"/>
      <c r="B4169" s="34"/>
      <c r="C4169" s="39" t="s">
        <v>124</v>
      </c>
      <c r="D4169" s="7">
        <v>32</v>
      </c>
      <c r="E4169" s="8">
        <v>14</v>
      </c>
      <c r="F4169" s="17">
        <f>D4169+E4169</f>
        <v>46</v>
      </c>
      <c r="G4169" s="7">
        <v>47</v>
      </c>
      <c r="H4169" s="8">
        <v>38</v>
      </c>
      <c r="I4169" s="17">
        <f>G4169+H4169</f>
        <v>85</v>
      </c>
      <c r="J4169" s="7">
        <f t="shared" ref="J4169:K4172" si="1025">D4169+G4169</f>
        <v>79</v>
      </c>
      <c r="K4169" s="8">
        <f t="shared" si="1025"/>
        <v>52</v>
      </c>
      <c r="L4169" s="9">
        <f>J4169+K4169</f>
        <v>131</v>
      </c>
    </row>
    <row r="4170" spans="1:12" x14ac:dyDescent="0.2">
      <c r="A4170" s="39"/>
      <c r="B4170" s="34"/>
      <c r="C4170" s="39" t="s">
        <v>3</v>
      </c>
      <c r="D4170" s="7">
        <v>0</v>
      </c>
      <c r="E4170" s="8">
        <v>0</v>
      </c>
      <c r="F4170" s="17">
        <f>D4170+E4170</f>
        <v>0</v>
      </c>
      <c r="G4170" s="7">
        <v>24</v>
      </c>
      <c r="H4170" s="8">
        <v>19</v>
      </c>
      <c r="I4170" s="17">
        <f>G4170+H4170</f>
        <v>43</v>
      </c>
      <c r="J4170" s="7">
        <f t="shared" si="1025"/>
        <v>24</v>
      </c>
      <c r="K4170" s="8">
        <f t="shared" si="1025"/>
        <v>19</v>
      </c>
      <c r="L4170" s="9">
        <f>J4170+K4170</f>
        <v>43</v>
      </c>
    </row>
    <row r="4171" spans="1:12" x14ac:dyDescent="0.2">
      <c r="A4171" s="39"/>
      <c r="B4171" s="34"/>
      <c r="C4171" s="39" t="s">
        <v>125</v>
      </c>
      <c r="D4171" s="7">
        <v>0</v>
      </c>
      <c r="E4171" s="8">
        <v>0</v>
      </c>
      <c r="F4171" s="17">
        <f>D4171+E4171</f>
        <v>0</v>
      </c>
      <c r="G4171" s="7">
        <v>3</v>
      </c>
      <c r="H4171" s="8">
        <v>22</v>
      </c>
      <c r="I4171" s="17">
        <f>G4171+H4171</f>
        <v>25</v>
      </c>
      <c r="J4171" s="7">
        <f t="shared" si="1025"/>
        <v>3</v>
      </c>
      <c r="K4171" s="8">
        <f t="shared" si="1025"/>
        <v>22</v>
      </c>
      <c r="L4171" s="9">
        <f>J4171+K4171</f>
        <v>25</v>
      </c>
    </row>
    <row r="4172" spans="1:12" ht="12" thickBot="1" x14ac:dyDescent="0.25">
      <c r="A4172" s="52"/>
      <c r="B4172" s="68"/>
      <c r="C4172" s="52" t="s">
        <v>126</v>
      </c>
      <c r="D4172" s="24">
        <v>0</v>
      </c>
      <c r="E4172" s="25">
        <v>0</v>
      </c>
      <c r="F4172" s="69">
        <f>D4172+E4172</f>
        <v>0</v>
      </c>
      <c r="G4172" s="24">
        <v>15</v>
      </c>
      <c r="H4172" s="25">
        <v>0</v>
      </c>
      <c r="I4172" s="69">
        <f>G4172+H4172</f>
        <v>15</v>
      </c>
      <c r="J4172" s="24">
        <f t="shared" si="1025"/>
        <v>15</v>
      </c>
      <c r="K4172" s="25">
        <f t="shared" si="1025"/>
        <v>0</v>
      </c>
      <c r="L4172" s="26">
        <f>J4172+K4172</f>
        <v>15</v>
      </c>
    </row>
    <row r="4178" spans="1:12" ht="12" x14ac:dyDescent="0.2">
      <c r="A4178" s="85" t="s">
        <v>109</v>
      </c>
      <c r="B4178" s="85"/>
      <c r="C4178" s="85"/>
      <c r="D4178" s="85"/>
      <c r="E4178" s="85"/>
      <c r="F4178" s="85"/>
      <c r="G4178" s="85"/>
      <c r="H4178" s="85"/>
      <c r="I4178" s="85"/>
      <c r="J4178" s="85"/>
      <c r="K4178" s="85"/>
      <c r="L4178" s="85"/>
    </row>
    <row r="4179" spans="1:12" x14ac:dyDescent="0.2">
      <c r="A4179" s="86" t="s">
        <v>116</v>
      </c>
      <c r="B4179" s="86"/>
      <c r="C4179" s="86"/>
      <c r="D4179" s="86"/>
      <c r="E4179" s="86"/>
      <c r="F4179" s="86"/>
      <c r="G4179" s="86"/>
      <c r="H4179" s="86"/>
      <c r="I4179" s="86"/>
      <c r="J4179" s="86"/>
      <c r="K4179" s="86"/>
      <c r="L4179" s="86"/>
    </row>
    <row r="4180" spans="1:12" x14ac:dyDescent="0.2">
      <c r="A4180" s="86" t="s">
        <v>1066</v>
      </c>
      <c r="B4180" s="86"/>
      <c r="C4180" s="86"/>
      <c r="D4180" s="86"/>
      <c r="E4180" s="86"/>
      <c r="F4180" s="86"/>
      <c r="G4180" s="86"/>
      <c r="H4180" s="86"/>
      <c r="I4180" s="86"/>
      <c r="J4180" s="86"/>
      <c r="K4180" s="86"/>
      <c r="L4180" s="86"/>
    </row>
    <row r="4181" spans="1:12" ht="12" thickBot="1" x14ac:dyDescent="0.25"/>
    <row r="4182" spans="1:12" x14ac:dyDescent="0.2">
      <c r="A4182" s="113" t="s">
        <v>41</v>
      </c>
      <c r="B4182" s="149"/>
      <c r="C4182" s="151" t="s">
        <v>43</v>
      </c>
      <c r="D4182" s="117" t="s">
        <v>355</v>
      </c>
      <c r="E4182" s="118"/>
      <c r="F4182" s="119"/>
      <c r="G4182" s="117" t="s">
        <v>42</v>
      </c>
      <c r="H4182" s="118"/>
      <c r="I4182" s="119"/>
      <c r="J4182" s="117" t="s">
        <v>2</v>
      </c>
      <c r="K4182" s="118"/>
      <c r="L4182" s="119"/>
    </row>
    <row r="4183" spans="1:12" ht="12" thickBot="1" x14ac:dyDescent="0.25">
      <c r="A4183" s="115"/>
      <c r="B4183" s="150"/>
      <c r="C4183" s="152"/>
      <c r="D4183" s="153"/>
      <c r="E4183" s="154"/>
      <c r="F4183" s="155"/>
      <c r="G4183" s="153"/>
      <c r="H4183" s="154"/>
      <c r="I4183" s="155"/>
      <c r="J4183" s="153"/>
      <c r="K4183" s="154"/>
      <c r="L4183" s="155"/>
    </row>
    <row r="4184" spans="1:12" x14ac:dyDescent="0.2">
      <c r="A4184" s="115"/>
      <c r="B4184" s="150"/>
      <c r="C4184" s="152"/>
      <c r="D4184" s="161" t="s">
        <v>44</v>
      </c>
      <c r="E4184" s="157" t="s">
        <v>45</v>
      </c>
      <c r="F4184" s="159" t="s">
        <v>2</v>
      </c>
      <c r="G4184" s="161" t="s">
        <v>44</v>
      </c>
      <c r="H4184" s="157" t="s">
        <v>45</v>
      </c>
      <c r="I4184" s="159" t="s">
        <v>2</v>
      </c>
      <c r="J4184" s="156" t="s">
        <v>44</v>
      </c>
      <c r="K4184" s="157" t="s">
        <v>45</v>
      </c>
      <c r="L4184" s="159" t="s">
        <v>2</v>
      </c>
    </row>
    <row r="4185" spans="1:12" ht="12" thickBot="1" x14ac:dyDescent="0.25">
      <c r="A4185" s="115"/>
      <c r="B4185" s="150"/>
      <c r="C4185" s="152"/>
      <c r="D4185" s="162"/>
      <c r="E4185" s="158"/>
      <c r="F4185" s="160"/>
      <c r="G4185" s="162"/>
      <c r="H4185" s="158"/>
      <c r="I4185" s="160"/>
      <c r="J4185" s="136"/>
      <c r="K4185" s="158"/>
      <c r="L4185" s="160"/>
    </row>
    <row r="4186" spans="1:12" x14ac:dyDescent="0.2">
      <c r="A4186" s="35"/>
      <c r="B4186" s="36"/>
      <c r="C4186" s="35" t="s">
        <v>127</v>
      </c>
      <c r="D4186" s="3">
        <v>0</v>
      </c>
      <c r="E4186" s="4">
        <v>0</v>
      </c>
      <c r="F4186" s="18">
        <f t="shared" ref="F4186:F4205" si="1026">D4186+E4186</f>
        <v>0</v>
      </c>
      <c r="G4186" s="3">
        <v>7</v>
      </c>
      <c r="H4186" s="4">
        <v>23</v>
      </c>
      <c r="I4186" s="18">
        <f t="shared" ref="I4186:I4205" si="1027">G4186+H4186</f>
        <v>30</v>
      </c>
      <c r="J4186" s="3">
        <f t="shared" ref="J4186:J4205" si="1028">D4186+G4186</f>
        <v>7</v>
      </c>
      <c r="K4186" s="4">
        <f t="shared" ref="K4186:K4205" si="1029">E4186+H4186</f>
        <v>23</v>
      </c>
      <c r="L4186" s="5">
        <f t="shared" ref="L4186:L4205" si="1030">J4186+K4186</f>
        <v>30</v>
      </c>
    </row>
    <row r="4187" spans="1:12" x14ac:dyDescent="0.2">
      <c r="A4187" s="39"/>
      <c r="B4187" s="34"/>
      <c r="C4187" s="39" t="s">
        <v>128</v>
      </c>
      <c r="D4187" s="7">
        <v>0</v>
      </c>
      <c r="E4187" s="8">
        <v>0</v>
      </c>
      <c r="F4187" s="17">
        <f t="shared" si="1026"/>
        <v>0</v>
      </c>
      <c r="G4187" s="7">
        <v>21</v>
      </c>
      <c r="H4187" s="8">
        <v>24</v>
      </c>
      <c r="I4187" s="17">
        <f t="shared" si="1027"/>
        <v>45</v>
      </c>
      <c r="J4187" s="7">
        <f t="shared" si="1028"/>
        <v>21</v>
      </c>
      <c r="K4187" s="8">
        <f t="shared" si="1029"/>
        <v>24</v>
      </c>
      <c r="L4187" s="9">
        <f t="shared" si="1030"/>
        <v>45</v>
      </c>
    </row>
    <row r="4188" spans="1:12" x14ac:dyDescent="0.2">
      <c r="A4188" s="39"/>
      <c r="B4188" s="34"/>
      <c r="C4188" s="39" t="s">
        <v>931</v>
      </c>
      <c r="D4188" s="7">
        <v>0</v>
      </c>
      <c r="E4188" s="8">
        <v>0</v>
      </c>
      <c r="F4188" s="17">
        <f t="shared" si="1026"/>
        <v>0</v>
      </c>
      <c r="G4188" s="7">
        <v>2</v>
      </c>
      <c r="H4188" s="8">
        <v>4</v>
      </c>
      <c r="I4188" s="17">
        <f t="shared" si="1027"/>
        <v>6</v>
      </c>
      <c r="J4188" s="7">
        <f t="shared" si="1028"/>
        <v>2</v>
      </c>
      <c r="K4188" s="8">
        <f t="shared" si="1029"/>
        <v>4</v>
      </c>
      <c r="L4188" s="9">
        <f t="shared" si="1030"/>
        <v>6</v>
      </c>
    </row>
    <row r="4189" spans="1:12" x14ac:dyDescent="0.2">
      <c r="A4189" s="39"/>
      <c r="B4189" s="34"/>
      <c r="C4189" s="39" t="s">
        <v>130</v>
      </c>
      <c r="D4189" s="7">
        <v>1</v>
      </c>
      <c r="E4189" s="8">
        <v>0</v>
      </c>
      <c r="F4189" s="17">
        <f t="shared" si="1026"/>
        <v>1</v>
      </c>
      <c r="G4189" s="7">
        <v>0</v>
      </c>
      <c r="H4189" s="8">
        <v>1</v>
      </c>
      <c r="I4189" s="17">
        <f t="shared" si="1027"/>
        <v>1</v>
      </c>
      <c r="J4189" s="7">
        <f t="shared" si="1028"/>
        <v>1</v>
      </c>
      <c r="K4189" s="8">
        <f t="shared" si="1029"/>
        <v>1</v>
      </c>
      <c r="L4189" s="9">
        <f t="shared" si="1030"/>
        <v>2</v>
      </c>
    </row>
    <row r="4190" spans="1:12" x14ac:dyDescent="0.2">
      <c r="A4190" s="39"/>
      <c r="B4190" s="34"/>
      <c r="C4190" s="39" t="s">
        <v>131</v>
      </c>
      <c r="D4190" s="7">
        <v>0</v>
      </c>
      <c r="E4190" s="8">
        <v>0</v>
      </c>
      <c r="F4190" s="17">
        <f t="shared" si="1026"/>
        <v>0</v>
      </c>
      <c r="G4190" s="7">
        <v>1</v>
      </c>
      <c r="H4190" s="8">
        <v>0</v>
      </c>
      <c r="I4190" s="17">
        <f t="shared" si="1027"/>
        <v>1</v>
      </c>
      <c r="J4190" s="7">
        <f t="shared" si="1028"/>
        <v>1</v>
      </c>
      <c r="K4190" s="8">
        <f t="shared" si="1029"/>
        <v>0</v>
      </c>
      <c r="L4190" s="9">
        <f t="shared" si="1030"/>
        <v>1</v>
      </c>
    </row>
    <row r="4191" spans="1:12" x14ac:dyDescent="0.2">
      <c r="A4191" s="39"/>
      <c r="B4191" s="34"/>
      <c r="C4191" s="39" t="s">
        <v>135</v>
      </c>
      <c r="D4191" s="7">
        <v>2</v>
      </c>
      <c r="E4191" s="8">
        <v>8</v>
      </c>
      <c r="F4191" s="17">
        <f t="shared" si="1026"/>
        <v>10</v>
      </c>
      <c r="G4191" s="7">
        <v>2</v>
      </c>
      <c r="H4191" s="8">
        <v>9</v>
      </c>
      <c r="I4191" s="17">
        <f t="shared" si="1027"/>
        <v>11</v>
      </c>
      <c r="J4191" s="7">
        <f t="shared" si="1028"/>
        <v>4</v>
      </c>
      <c r="K4191" s="8">
        <f t="shared" si="1029"/>
        <v>17</v>
      </c>
      <c r="L4191" s="9">
        <f t="shared" si="1030"/>
        <v>21</v>
      </c>
    </row>
    <row r="4192" spans="1:12" x14ac:dyDescent="0.2">
      <c r="A4192" s="39"/>
      <c r="B4192" s="34"/>
      <c r="C4192" s="39" t="s">
        <v>136</v>
      </c>
      <c r="D4192" s="7">
        <v>5</v>
      </c>
      <c r="E4192" s="8">
        <v>5</v>
      </c>
      <c r="F4192" s="17">
        <f t="shared" si="1026"/>
        <v>10</v>
      </c>
      <c r="G4192" s="7">
        <v>0</v>
      </c>
      <c r="H4192" s="8">
        <v>2</v>
      </c>
      <c r="I4192" s="17">
        <f t="shared" si="1027"/>
        <v>2</v>
      </c>
      <c r="J4192" s="7">
        <f t="shared" si="1028"/>
        <v>5</v>
      </c>
      <c r="K4192" s="8">
        <f t="shared" si="1029"/>
        <v>7</v>
      </c>
      <c r="L4192" s="9">
        <f t="shared" si="1030"/>
        <v>12</v>
      </c>
    </row>
    <row r="4193" spans="1:12" x14ac:dyDescent="0.2">
      <c r="A4193" s="39"/>
      <c r="B4193" s="34"/>
      <c r="C4193" s="39" t="s">
        <v>137</v>
      </c>
      <c r="D4193" s="7">
        <v>2</v>
      </c>
      <c r="E4193" s="8">
        <v>0</v>
      </c>
      <c r="F4193" s="17">
        <f t="shared" si="1026"/>
        <v>2</v>
      </c>
      <c r="G4193" s="7">
        <v>3</v>
      </c>
      <c r="H4193" s="8">
        <v>34</v>
      </c>
      <c r="I4193" s="17">
        <f t="shared" si="1027"/>
        <v>37</v>
      </c>
      <c r="J4193" s="7">
        <f t="shared" si="1028"/>
        <v>5</v>
      </c>
      <c r="K4193" s="8">
        <f t="shared" si="1029"/>
        <v>34</v>
      </c>
      <c r="L4193" s="9">
        <f t="shared" si="1030"/>
        <v>39</v>
      </c>
    </row>
    <row r="4194" spans="1:12" x14ac:dyDescent="0.2">
      <c r="A4194" s="39"/>
      <c r="B4194" s="34"/>
      <c r="C4194" s="39" t="s">
        <v>138</v>
      </c>
      <c r="D4194" s="7">
        <v>5</v>
      </c>
      <c r="E4194" s="8">
        <v>1</v>
      </c>
      <c r="F4194" s="17">
        <f t="shared" si="1026"/>
        <v>6</v>
      </c>
      <c r="G4194" s="7">
        <v>1</v>
      </c>
      <c r="H4194" s="8">
        <v>0</v>
      </c>
      <c r="I4194" s="17">
        <f t="shared" si="1027"/>
        <v>1</v>
      </c>
      <c r="J4194" s="7">
        <f t="shared" si="1028"/>
        <v>6</v>
      </c>
      <c r="K4194" s="8">
        <f t="shared" si="1029"/>
        <v>1</v>
      </c>
      <c r="L4194" s="9">
        <f t="shared" si="1030"/>
        <v>7</v>
      </c>
    </row>
    <row r="4195" spans="1:12" x14ac:dyDescent="0.2">
      <c r="A4195" s="39"/>
      <c r="B4195" s="34"/>
      <c r="C4195" s="39" t="s">
        <v>139</v>
      </c>
      <c r="D4195" s="7">
        <v>0</v>
      </c>
      <c r="E4195" s="8">
        <v>8</v>
      </c>
      <c r="F4195" s="17">
        <f t="shared" si="1026"/>
        <v>8</v>
      </c>
      <c r="G4195" s="7">
        <v>13</v>
      </c>
      <c r="H4195" s="8">
        <v>6</v>
      </c>
      <c r="I4195" s="17">
        <f t="shared" si="1027"/>
        <v>19</v>
      </c>
      <c r="J4195" s="7">
        <f t="shared" si="1028"/>
        <v>13</v>
      </c>
      <c r="K4195" s="8">
        <f t="shared" si="1029"/>
        <v>14</v>
      </c>
      <c r="L4195" s="9">
        <f t="shared" si="1030"/>
        <v>27</v>
      </c>
    </row>
    <row r="4196" spans="1:12" x14ac:dyDescent="0.2">
      <c r="A4196" s="39"/>
      <c r="B4196" s="34"/>
      <c r="C4196" s="39" t="s">
        <v>141</v>
      </c>
      <c r="D4196" s="7">
        <v>0</v>
      </c>
      <c r="E4196" s="8">
        <v>0</v>
      </c>
      <c r="F4196" s="17">
        <f t="shared" si="1026"/>
        <v>0</v>
      </c>
      <c r="G4196" s="7">
        <v>5</v>
      </c>
      <c r="H4196" s="8">
        <v>11</v>
      </c>
      <c r="I4196" s="17">
        <f t="shared" si="1027"/>
        <v>16</v>
      </c>
      <c r="J4196" s="7">
        <f t="shared" si="1028"/>
        <v>5</v>
      </c>
      <c r="K4196" s="8">
        <f t="shared" si="1029"/>
        <v>11</v>
      </c>
      <c r="L4196" s="9">
        <f t="shared" si="1030"/>
        <v>16</v>
      </c>
    </row>
    <row r="4197" spans="1:12" x14ac:dyDescent="0.2">
      <c r="A4197" s="39"/>
      <c r="B4197" s="34"/>
      <c r="C4197" s="39" t="s">
        <v>142</v>
      </c>
      <c r="D4197" s="7">
        <v>3</v>
      </c>
      <c r="E4197" s="8">
        <v>0</v>
      </c>
      <c r="F4197" s="17">
        <f t="shared" si="1026"/>
        <v>3</v>
      </c>
      <c r="G4197" s="7">
        <v>1</v>
      </c>
      <c r="H4197" s="8">
        <v>0</v>
      </c>
      <c r="I4197" s="17">
        <f t="shared" si="1027"/>
        <v>1</v>
      </c>
      <c r="J4197" s="7">
        <f t="shared" si="1028"/>
        <v>4</v>
      </c>
      <c r="K4197" s="8">
        <f t="shared" si="1029"/>
        <v>0</v>
      </c>
      <c r="L4197" s="9">
        <f t="shared" si="1030"/>
        <v>4</v>
      </c>
    </row>
    <row r="4198" spans="1:12" x14ac:dyDescent="0.2">
      <c r="A4198" s="39"/>
      <c r="B4198" s="34"/>
      <c r="C4198" s="39" t="s">
        <v>144</v>
      </c>
      <c r="D4198" s="7">
        <v>2</v>
      </c>
      <c r="E4198" s="8">
        <v>0</v>
      </c>
      <c r="F4198" s="17">
        <f t="shared" si="1026"/>
        <v>2</v>
      </c>
      <c r="G4198" s="7">
        <v>0</v>
      </c>
      <c r="H4198" s="8">
        <v>0</v>
      </c>
      <c r="I4198" s="17">
        <f t="shared" si="1027"/>
        <v>0</v>
      </c>
      <c r="J4198" s="7">
        <f t="shared" si="1028"/>
        <v>2</v>
      </c>
      <c r="K4198" s="8">
        <f t="shared" si="1029"/>
        <v>0</v>
      </c>
      <c r="L4198" s="9">
        <f t="shared" si="1030"/>
        <v>2</v>
      </c>
    </row>
    <row r="4199" spans="1:12" x14ac:dyDescent="0.2">
      <c r="A4199" s="39"/>
      <c r="B4199" s="34"/>
      <c r="C4199" s="39" t="s">
        <v>145</v>
      </c>
      <c r="D4199" s="7">
        <v>2</v>
      </c>
      <c r="E4199" s="8">
        <v>0</v>
      </c>
      <c r="F4199" s="17">
        <f t="shared" si="1026"/>
        <v>2</v>
      </c>
      <c r="G4199" s="7">
        <v>0</v>
      </c>
      <c r="H4199" s="8">
        <v>0</v>
      </c>
      <c r="I4199" s="17">
        <f t="shared" si="1027"/>
        <v>0</v>
      </c>
      <c r="J4199" s="7">
        <f t="shared" si="1028"/>
        <v>2</v>
      </c>
      <c r="K4199" s="8">
        <f t="shared" si="1029"/>
        <v>0</v>
      </c>
      <c r="L4199" s="9">
        <f t="shared" si="1030"/>
        <v>2</v>
      </c>
    </row>
    <row r="4200" spans="1:12" x14ac:dyDescent="0.2">
      <c r="A4200" s="39"/>
      <c r="B4200" s="34"/>
      <c r="C4200" s="39" t="s">
        <v>146</v>
      </c>
      <c r="D4200" s="7">
        <v>1</v>
      </c>
      <c r="E4200" s="8">
        <v>2</v>
      </c>
      <c r="F4200" s="17">
        <f t="shared" si="1026"/>
        <v>3</v>
      </c>
      <c r="G4200" s="7">
        <v>0</v>
      </c>
      <c r="H4200" s="8">
        <v>1</v>
      </c>
      <c r="I4200" s="17">
        <f t="shared" si="1027"/>
        <v>1</v>
      </c>
      <c r="J4200" s="7">
        <f t="shared" si="1028"/>
        <v>1</v>
      </c>
      <c r="K4200" s="8">
        <f t="shared" si="1029"/>
        <v>3</v>
      </c>
      <c r="L4200" s="9">
        <f t="shared" si="1030"/>
        <v>4</v>
      </c>
    </row>
    <row r="4201" spans="1:12" x14ac:dyDescent="0.2">
      <c r="A4201" s="39"/>
      <c r="B4201" s="34"/>
      <c r="C4201" s="39" t="s">
        <v>147</v>
      </c>
      <c r="D4201" s="7">
        <v>2</v>
      </c>
      <c r="E4201" s="8">
        <v>0</v>
      </c>
      <c r="F4201" s="17">
        <f t="shared" si="1026"/>
        <v>2</v>
      </c>
      <c r="G4201" s="7">
        <v>0</v>
      </c>
      <c r="H4201" s="8">
        <v>0</v>
      </c>
      <c r="I4201" s="17">
        <f t="shared" si="1027"/>
        <v>0</v>
      </c>
      <c r="J4201" s="7">
        <f t="shared" si="1028"/>
        <v>2</v>
      </c>
      <c r="K4201" s="8">
        <f t="shared" si="1029"/>
        <v>0</v>
      </c>
      <c r="L4201" s="9">
        <f t="shared" si="1030"/>
        <v>2</v>
      </c>
    </row>
    <row r="4202" spans="1:12" x14ac:dyDescent="0.2">
      <c r="A4202" s="39"/>
      <c r="B4202" s="34"/>
      <c r="C4202" s="39" t="s">
        <v>148</v>
      </c>
      <c r="D4202" s="7">
        <v>3</v>
      </c>
      <c r="E4202" s="8">
        <v>0</v>
      </c>
      <c r="F4202" s="17">
        <f t="shared" si="1026"/>
        <v>3</v>
      </c>
      <c r="G4202" s="7">
        <v>0</v>
      </c>
      <c r="H4202" s="8">
        <v>0</v>
      </c>
      <c r="I4202" s="17">
        <f t="shared" si="1027"/>
        <v>0</v>
      </c>
      <c r="J4202" s="7">
        <f t="shared" si="1028"/>
        <v>3</v>
      </c>
      <c r="K4202" s="8">
        <f t="shared" si="1029"/>
        <v>0</v>
      </c>
      <c r="L4202" s="9">
        <f t="shared" si="1030"/>
        <v>3</v>
      </c>
    </row>
    <row r="4203" spans="1:12" x14ac:dyDescent="0.2">
      <c r="A4203" s="39"/>
      <c r="B4203" s="34"/>
      <c r="C4203" s="39" t="s">
        <v>149</v>
      </c>
      <c r="D4203" s="7">
        <v>1</v>
      </c>
      <c r="E4203" s="8">
        <v>3</v>
      </c>
      <c r="F4203" s="17">
        <f t="shared" si="1026"/>
        <v>4</v>
      </c>
      <c r="G4203" s="7">
        <v>0</v>
      </c>
      <c r="H4203" s="8">
        <v>0</v>
      </c>
      <c r="I4203" s="17">
        <f t="shared" si="1027"/>
        <v>0</v>
      </c>
      <c r="J4203" s="7">
        <f t="shared" si="1028"/>
        <v>1</v>
      </c>
      <c r="K4203" s="8">
        <f t="shared" si="1029"/>
        <v>3</v>
      </c>
      <c r="L4203" s="9">
        <f t="shared" si="1030"/>
        <v>4</v>
      </c>
    </row>
    <row r="4204" spans="1:12" x14ac:dyDescent="0.2">
      <c r="A4204" s="39"/>
      <c r="B4204" s="34"/>
      <c r="C4204" s="39" t="s">
        <v>150</v>
      </c>
      <c r="D4204" s="7">
        <v>14</v>
      </c>
      <c r="E4204" s="8">
        <v>7</v>
      </c>
      <c r="F4204" s="17">
        <f t="shared" si="1026"/>
        <v>21</v>
      </c>
      <c r="G4204" s="7">
        <v>1</v>
      </c>
      <c r="H4204" s="8">
        <v>1</v>
      </c>
      <c r="I4204" s="17">
        <f t="shared" si="1027"/>
        <v>2</v>
      </c>
      <c r="J4204" s="7">
        <f t="shared" si="1028"/>
        <v>15</v>
      </c>
      <c r="K4204" s="8">
        <f t="shared" si="1029"/>
        <v>8</v>
      </c>
      <c r="L4204" s="9">
        <f t="shared" si="1030"/>
        <v>23</v>
      </c>
    </row>
    <row r="4205" spans="1:12" x14ac:dyDescent="0.2">
      <c r="A4205" s="39"/>
      <c r="B4205" s="34"/>
      <c r="C4205" s="39" t="s">
        <v>934</v>
      </c>
      <c r="D4205" s="7">
        <v>0</v>
      </c>
      <c r="E4205" s="8">
        <v>0</v>
      </c>
      <c r="F4205" s="17">
        <f t="shared" si="1026"/>
        <v>0</v>
      </c>
      <c r="G4205" s="7">
        <v>7</v>
      </c>
      <c r="H4205" s="8">
        <v>2</v>
      </c>
      <c r="I4205" s="17">
        <f t="shared" si="1027"/>
        <v>9</v>
      </c>
      <c r="J4205" s="7">
        <f t="shared" si="1028"/>
        <v>7</v>
      </c>
      <c r="K4205" s="8">
        <f t="shared" si="1029"/>
        <v>2</v>
      </c>
      <c r="L4205" s="9">
        <f t="shared" si="1030"/>
        <v>9</v>
      </c>
    </row>
    <row r="4206" spans="1:12" x14ac:dyDescent="0.2">
      <c r="A4206" s="39"/>
      <c r="B4206" s="34"/>
      <c r="C4206" s="66" t="s">
        <v>2</v>
      </c>
      <c r="D4206" s="21">
        <f t="shared" ref="D4206:L4206" si="1031">SUM(D4168:D4205)</f>
        <v>75</v>
      </c>
      <c r="E4206" s="22">
        <f t="shared" si="1031"/>
        <v>48</v>
      </c>
      <c r="F4206" s="67">
        <f t="shared" si="1031"/>
        <v>123</v>
      </c>
      <c r="G4206" s="21">
        <f t="shared" si="1031"/>
        <v>153</v>
      </c>
      <c r="H4206" s="22">
        <f t="shared" si="1031"/>
        <v>197</v>
      </c>
      <c r="I4206" s="67">
        <f t="shared" si="1031"/>
        <v>350</v>
      </c>
      <c r="J4206" s="21">
        <f t="shared" si="1031"/>
        <v>228</v>
      </c>
      <c r="K4206" s="22">
        <f t="shared" si="1031"/>
        <v>245</v>
      </c>
      <c r="L4206" s="23">
        <f t="shared" si="1031"/>
        <v>473</v>
      </c>
    </row>
    <row r="4207" spans="1:12" x14ac:dyDescent="0.2">
      <c r="A4207" s="65" t="s">
        <v>1068</v>
      </c>
      <c r="B4207" s="42"/>
      <c r="C4207" s="41"/>
      <c r="D4207" s="44"/>
      <c r="E4207" s="45"/>
      <c r="F4207" s="47"/>
      <c r="G4207" s="44"/>
      <c r="H4207" s="45"/>
      <c r="I4207" s="47"/>
      <c r="J4207" s="44"/>
      <c r="K4207" s="45"/>
      <c r="L4207" s="46"/>
    </row>
    <row r="4208" spans="1:12" x14ac:dyDescent="0.2">
      <c r="A4208" s="39"/>
      <c r="B4208" s="34"/>
      <c r="C4208" s="39" t="s">
        <v>124</v>
      </c>
      <c r="D4208" s="7">
        <v>1</v>
      </c>
      <c r="E4208" s="8">
        <v>0</v>
      </c>
      <c r="F4208" s="17">
        <f t="shared" ref="F4208:F4214" si="1032">D4208+E4208</f>
        <v>1</v>
      </c>
      <c r="G4208" s="7">
        <v>1</v>
      </c>
      <c r="H4208" s="8">
        <v>848</v>
      </c>
      <c r="I4208" s="17">
        <f t="shared" ref="I4208:I4214" si="1033">G4208+H4208</f>
        <v>849</v>
      </c>
      <c r="J4208" s="7">
        <f t="shared" ref="J4208:K4214" si="1034">D4208+G4208</f>
        <v>2</v>
      </c>
      <c r="K4208" s="8">
        <f t="shared" si="1034"/>
        <v>848</v>
      </c>
      <c r="L4208" s="9">
        <f t="shared" ref="L4208:L4214" si="1035">J4208+K4208</f>
        <v>850</v>
      </c>
    </row>
    <row r="4209" spans="1:12" x14ac:dyDescent="0.2">
      <c r="A4209" s="39"/>
      <c r="B4209" s="34"/>
      <c r="C4209" s="39" t="s">
        <v>3</v>
      </c>
      <c r="D4209" s="7">
        <v>0</v>
      </c>
      <c r="E4209" s="8">
        <v>0</v>
      </c>
      <c r="F4209" s="17">
        <f t="shared" si="1032"/>
        <v>0</v>
      </c>
      <c r="G4209" s="7">
        <v>0</v>
      </c>
      <c r="H4209" s="8">
        <v>20</v>
      </c>
      <c r="I4209" s="17">
        <f t="shared" si="1033"/>
        <v>20</v>
      </c>
      <c r="J4209" s="7">
        <f t="shared" si="1034"/>
        <v>0</v>
      </c>
      <c r="K4209" s="8">
        <f t="shared" si="1034"/>
        <v>20</v>
      </c>
      <c r="L4209" s="9">
        <f t="shared" si="1035"/>
        <v>20</v>
      </c>
    </row>
    <row r="4210" spans="1:12" x14ac:dyDescent="0.2">
      <c r="A4210" s="39"/>
      <c r="B4210" s="34"/>
      <c r="C4210" s="39" t="s">
        <v>125</v>
      </c>
      <c r="D4210" s="7">
        <v>0</v>
      </c>
      <c r="E4210" s="8">
        <v>0</v>
      </c>
      <c r="F4210" s="17">
        <f t="shared" si="1032"/>
        <v>0</v>
      </c>
      <c r="G4210" s="7">
        <v>0</v>
      </c>
      <c r="H4210" s="8">
        <v>8</v>
      </c>
      <c r="I4210" s="17">
        <f t="shared" si="1033"/>
        <v>8</v>
      </c>
      <c r="J4210" s="7">
        <f t="shared" si="1034"/>
        <v>0</v>
      </c>
      <c r="K4210" s="8">
        <f t="shared" si="1034"/>
        <v>8</v>
      </c>
      <c r="L4210" s="9">
        <f t="shared" si="1035"/>
        <v>8</v>
      </c>
    </row>
    <row r="4211" spans="1:12" x14ac:dyDescent="0.2">
      <c r="A4211" s="39"/>
      <c r="B4211" s="34"/>
      <c r="C4211" s="39" t="s">
        <v>128</v>
      </c>
      <c r="D4211" s="7">
        <v>0</v>
      </c>
      <c r="E4211" s="8">
        <v>0</v>
      </c>
      <c r="F4211" s="17">
        <f t="shared" si="1032"/>
        <v>0</v>
      </c>
      <c r="G4211" s="7">
        <v>2</v>
      </c>
      <c r="H4211" s="8">
        <v>33</v>
      </c>
      <c r="I4211" s="17">
        <f t="shared" si="1033"/>
        <v>35</v>
      </c>
      <c r="J4211" s="7">
        <f t="shared" si="1034"/>
        <v>2</v>
      </c>
      <c r="K4211" s="8">
        <f t="shared" si="1034"/>
        <v>33</v>
      </c>
      <c r="L4211" s="9">
        <f t="shared" si="1035"/>
        <v>35</v>
      </c>
    </row>
    <row r="4212" spans="1:12" x14ac:dyDescent="0.2">
      <c r="A4212" s="39"/>
      <c r="B4212" s="34"/>
      <c r="C4212" s="39" t="s">
        <v>931</v>
      </c>
      <c r="D4212" s="7">
        <v>0</v>
      </c>
      <c r="E4212" s="8">
        <v>0</v>
      </c>
      <c r="F4212" s="17">
        <f t="shared" si="1032"/>
        <v>0</v>
      </c>
      <c r="G4212" s="7">
        <v>0</v>
      </c>
      <c r="H4212" s="8">
        <v>2</v>
      </c>
      <c r="I4212" s="17">
        <f t="shared" si="1033"/>
        <v>2</v>
      </c>
      <c r="J4212" s="7">
        <f t="shared" si="1034"/>
        <v>0</v>
      </c>
      <c r="K4212" s="8">
        <f t="shared" si="1034"/>
        <v>2</v>
      </c>
      <c r="L4212" s="9">
        <f t="shared" si="1035"/>
        <v>2</v>
      </c>
    </row>
    <row r="4213" spans="1:12" x14ac:dyDescent="0.2">
      <c r="A4213" s="39"/>
      <c r="B4213" s="34"/>
      <c r="C4213" s="39" t="s">
        <v>136</v>
      </c>
      <c r="D4213" s="7">
        <v>0</v>
      </c>
      <c r="E4213" s="8">
        <v>0</v>
      </c>
      <c r="F4213" s="17">
        <f t="shared" si="1032"/>
        <v>0</v>
      </c>
      <c r="G4213" s="7">
        <v>1</v>
      </c>
      <c r="H4213" s="8">
        <v>2</v>
      </c>
      <c r="I4213" s="17">
        <f t="shared" si="1033"/>
        <v>3</v>
      </c>
      <c r="J4213" s="7">
        <f t="shared" si="1034"/>
        <v>1</v>
      </c>
      <c r="K4213" s="8">
        <f t="shared" si="1034"/>
        <v>2</v>
      </c>
      <c r="L4213" s="9">
        <f t="shared" si="1035"/>
        <v>3</v>
      </c>
    </row>
    <row r="4214" spans="1:12" x14ac:dyDescent="0.2">
      <c r="A4214" s="39"/>
      <c r="B4214" s="34"/>
      <c r="C4214" s="39" t="s">
        <v>137</v>
      </c>
      <c r="D4214" s="7">
        <v>1</v>
      </c>
      <c r="E4214" s="8">
        <v>0</v>
      </c>
      <c r="F4214" s="17">
        <f t="shared" si="1032"/>
        <v>1</v>
      </c>
      <c r="G4214" s="7">
        <v>6</v>
      </c>
      <c r="H4214" s="8">
        <v>20</v>
      </c>
      <c r="I4214" s="17">
        <f t="shared" si="1033"/>
        <v>26</v>
      </c>
      <c r="J4214" s="7">
        <f t="shared" si="1034"/>
        <v>7</v>
      </c>
      <c r="K4214" s="8">
        <f t="shared" si="1034"/>
        <v>20</v>
      </c>
      <c r="L4214" s="9">
        <f t="shared" si="1035"/>
        <v>27</v>
      </c>
    </row>
    <row r="4215" spans="1:12" x14ac:dyDescent="0.2">
      <c r="A4215" s="39"/>
      <c r="B4215" s="34"/>
      <c r="C4215" s="66" t="s">
        <v>2</v>
      </c>
      <c r="D4215" s="21">
        <f t="shared" ref="D4215:L4215" si="1036">SUM(D4207:D4214)</f>
        <v>2</v>
      </c>
      <c r="E4215" s="22">
        <f t="shared" si="1036"/>
        <v>0</v>
      </c>
      <c r="F4215" s="67">
        <f t="shared" si="1036"/>
        <v>2</v>
      </c>
      <c r="G4215" s="21">
        <f t="shared" si="1036"/>
        <v>10</v>
      </c>
      <c r="H4215" s="22">
        <f t="shared" si="1036"/>
        <v>933</v>
      </c>
      <c r="I4215" s="67">
        <f t="shared" si="1036"/>
        <v>943</v>
      </c>
      <c r="J4215" s="21">
        <f t="shared" si="1036"/>
        <v>12</v>
      </c>
      <c r="K4215" s="22">
        <f t="shared" si="1036"/>
        <v>933</v>
      </c>
      <c r="L4215" s="23">
        <f t="shared" si="1036"/>
        <v>945</v>
      </c>
    </row>
    <row r="4216" spans="1:12" x14ac:dyDescent="0.2">
      <c r="A4216" s="65" t="s">
        <v>312</v>
      </c>
      <c r="B4216" s="42"/>
      <c r="C4216" s="41"/>
      <c r="D4216" s="44"/>
      <c r="E4216" s="45"/>
      <c r="F4216" s="47"/>
      <c r="G4216" s="44"/>
      <c r="H4216" s="45"/>
      <c r="I4216" s="47"/>
      <c r="J4216" s="44"/>
      <c r="K4216" s="45"/>
      <c r="L4216" s="46"/>
    </row>
    <row r="4217" spans="1:12" x14ac:dyDescent="0.2">
      <c r="A4217" s="39"/>
      <c r="B4217" s="34"/>
      <c r="C4217" s="39" t="s">
        <v>124</v>
      </c>
      <c r="D4217" s="7">
        <v>166</v>
      </c>
      <c r="E4217" s="8">
        <v>61</v>
      </c>
      <c r="F4217" s="17">
        <f>D4217+E4217</f>
        <v>227</v>
      </c>
      <c r="G4217" s="7">
        <v>108</v>
      </c>
      <c r="H4217" s="8">
        <v>37</v>
      </c>
      <c r="I4217" s="17">
        <f>G4217+H4217</f>
        <v>145</v>
      </c>
      <c r="J4217" s="7">
        <f t="shared" ref="J4217:K4220" si="1037">D4217+G4217</f>
        <v>274</v>
      </c>
      <c r="K4217" s="8">
        <f t="shared" si="1037"/>
        <v>98</v>
      </c>
      <c r="L4217" s="9">
        <f>J4217+K4217</f>
        <v>372</v>
      </c>
    </row>
    <row r="4218" spans="1:12" x14ac:dyDescent="0.2">
      <c r="A4218" s="39"/>
      <c r="B4218" s="34"/>
      <c r="C4218" s="39" t="s">
        <v>3</v>
      </c>
      <c r="D4218" s="7">
        <v>0</v>
      </c>
      <c r="E4218" s="8">
        <v>0</v>
      </c>
      <c r="F4218" s="17">
        <f>D4218+E4218</f>
        <v>0</v>
      </c>
      <c r="G4218" s="7">
        <v>82</v>
      </c>
      <c r="H4218" s="8">
        <v>5</v>
      </c>
      <c r="I4218" s="17">
        <f>G4218+H4218</f>
        <v>87</v>
      </c>
      <c r="J4218" s="7">
        <f t="shared" si="1037"/>
        <v>82</v>
      </c>
      <c r="K4218" s="8">
        <f t="shared" si="1037"/>
        <v>5</v>
      </c>
      <c r="L4218" s="9">
        <f>J4218+K4218</f>
        <v>87</v>
      </c>
    </row>
    <row r="4219" spans="1:12" x14ac:dyDescent="0.2">
      <c r="A4219" s="39"/>
      <c r="B4219" s="34"/>
      <c r="C4219" s="39" t="s">
        <v>125</v>
      </c>
      <c r="D4219" s="7">
        <v>0</v>
      </c>
      <c r="E4219" s="8">
        <v>0</v>
      </c>
      <c r="F4219" s="17">
        <f>D4219+E4219</f>
        <v>0</v>
      </c>
      <c r="G4219" s="7">
        <v>14</v>
      </c>
      <c r="H4219" s="8">
        <v>4</v>
      </c>
      <c r="I4219" s="17">
        <f>G4219+H4219</f>
        <v>18</v>
      </c>
      <c r="J4219" s="7">
        <f t="shared" si="1037"/>
        <v>14</v>
      </c>
      <c r="K4219" s="8">
        <f t="shared" si="1037"/>
        <v>4</v>
      </c>
      <c r="L4219" s="9">
        <f>J4219+K4219</f>
        <v>18</v>
      </c>
    </row>
    <row r="4220" spans="1:12" ht="12" thickBot="1" x14ac:dyDescent="0.25">
      <c r="A4220" s="52"/>
      <c r="B4220" s="68"/>
      <c r="C4220" s="52" t="s">
        <v>126</v>
      </c>
      <c r="D4220" s="24">
        <v>0</v>
      </c>
      <c r="E4220" s="25">
        <v>0</v>
      </c>
      <c r="F4220" s="69">
        <f>D4220+E4220</f>
        <v>0</v>
      </c>
      <c r="G4220" s="24">
        <v>9</v>
      </c>
      <c r="H4220" s="25">
        <v>59</v>
      </c>
      <c r="I4220" s="69">
        <f>G4220+H4220</f>
        <v>68</v>
      </c>
      <c r="J4220" s="24">
        <f t="shared" si="1037"/>
        <v>9</v>
      </c>
      <c r="K4220" s="25">
        <f t="shared" si="1037"/>
        <v>59</v>
      </c>
      <c r="L4220" s="26">
        <f>J4220+K4220</f>
        <v>68</v>
      </c>
    </row>
    <row r="4226" spans="1:12" ht="12" x14ac:dyDescent="0.2">
      <c r="A4226" s="85" t="s">
        <v>109</v>
      </c>
      <c r="B4226" s="85"/>
      <c r="C4226" s="85"/>
      <c r="D4226" s="85"/>
      <c r="E4226" s="85"/>
      <c r="F4226" s="85"/>
      <c r="G4226" s="85"/>
      <c r="H4226" s="85"/>
      <c r="I4226" s="85"/>
      <c r="J4226" s="85"/>
      <c r="K4226" s="85"/>
      <c r="L4226" s="85"/>
    </row>
    <row r="4227" spans="1:12" x14ac:dyDescent="0.2">
      <c r="A4227" s="86" t="s">
        <v>116</v>
      </c>
      <c r="B4227" s="86"/>
      <c r="C4227" s="86"/>
      <c r="D4227" s="86"/>
      <c r="E4227" s="86"/>
      <c r="F4227" s="86"/>
      <c r="G4227" s="86"/>
      <c r="H4227" s="86"/>
      <c r="I4227" s="86"/>
      <c r="J4227" s="86"/>
      <c r="K4227" s="86"/>
      <c r="L4227" s="86"/>
    </row>
    <row r="4228" spans="1:12" x14ac:dyDescent="0.2">
      <c r="A4228" s="86" t="s">
        <v>1066</v>
      </c>
      <c r="B4228" s="86"/>
      <c r="C4228" s="86"/>
      <c r="D4228" s="86"/>
      <c r="E4228" s="86"/>
      <c r="F4228" s="86"/>
      <c r="G4228" s="86"/>
      <c r="H4228" s="86"/>
      <c r="I4228" s="86"/>
      <c r="J4228" s="86"/>
      <c r="K4228" s="86"/>
      <c r="L4228" s="86"/>
    </row>
    <row r="4229" spans="1:12" ht="12" thickBot="1" x14ac:dyDescent="0.25"/>
    <row r="4230" spans="1:12" x14ac:dyDescent="0.2">
      <c r="A4230" s="113" t="s">
        <v>41</v>
      </c>
      <c r="B4230" s="149"/>
      <c r="C4230" s="151" t="s">
        <v>43</v>
      </c>
      <c r="D4230" s="117" t="s">
        <v>355</v>
      </c>
      <c r="E4230" s="118"/>
      <c r="F4230" s="119"/>
      <c r="G4230" s="117" t="s">
        <v>42</v>
      </c>
      <c r="H4230" s="118"/>
      <c r="I4230" s="119"/>
      <c r="J4230" s="117" t="s">
        <v>2</v>
      </c>
      <c r="K4230" s="118"/>
      <c r="L4230" s="119"/>
    </row>
    <row r="4231" spans="1:12" ht="12" thickBot="1" x14ac:dyDescent="0.25">
      <c r="A4231" s="115"/>
      <c r="B4231" s="150"/>
      <c r="C4231" s="152"/>
      <c r="D4231" s="153"/>
      <c r="E4231" s="154"/>
      <c r="F4231" s="155"/>
      <c r="G4231" s="153"/>
      <c r="H4231" s="154"/>
      <c r="I4231" s="155"/>
      <c r="J4231" s="153"/>
      <c r="K4231" s="154"/>
      <c r="L4231" s="155"/>
    </row>
    <row r="4232" spans="1:12" x14ac:dyDescent="0.2">
      <c r="A4232" s="115"/>
      <c r="B4232" s="150"/>
      <c r="C4232" s="152"/>
      <c r="D4232" s="161" t="s">
        <v>44</v>
      </c>
      <c r="E4232" s="157" t="s">
        <v>45</v>
      </c>
      <c r="F4232" s="159" t="s">
        <v>2</v>
      </c>
      <c r="G4232" s="161" t="s">
        <v>44</v>
      </c>
      <c r="H4232" s="157" t="s">
        <v>45</v>
      </c>
      <c r="I4232" s="159" t="s">
        <v>2</v>
      </c>
      <c r="J4232" s="156" t="s">
        <v>44</v>
      </c>
      <c r="K4232" s="157" t="s">
        <v>45</v>
      </c>
      <c r="L4232" s="159" t="s">
        <v>2</v>
      </c>
    </row>
    <row r="4233" spans="1:12" ht="12" thickBot="1" x14ac:dyDescent="0.25">
      <c r="A4233" s="115"/>
      <c r="B4233" s="150"/>
      <c r="C4233" s="152"/>
      <c r="D4233" s="162"/>
      <c r="E4233" s="158"/>
      <c r="F4233" s="160"/>
      <c r="G4233" s="162"/>
      <c r="H4233" s="158"/>
      <c r="I4233" s="160"/>
      <c r="J4233" s="136"/>
      <c r="K4233" s="158"/>
      <c r="L4233" s="160"/>
    </row>
    <row r="4234" spans="1:12" x14ac:dyDescent="0.2">
      <c r="A4234" s="35"/>
      <c r="B4234" s="36"/>
      <c r="C4234" s="35" t="s">
        <v>127</v>
      </c>
      <c r="D4234" s="3">
        <v>0</v>
      </c>
      <c r="E4234" s="4">
        <v>0</v>
      </c>
      <c r="F4234" s="18">
        <f t="shared" ref="F4234:F4261" si="1038">D4234+E4234</f>
        <v>0</v>
      </c>
      <c r="G4234" s="3">
        <v>47</v>
      </c>
      <c r="H4234" s="4">
        <v>11</v>
      </c>
      <c r="I4234" s="18">
        <f t="shared" ref="I4234:I4261" si="1039">G4234+H4234</f>
        <v>58</v>
      </c>
      <c r="J4234" s="3">
        <f t="shared" ref="J4234:J4261" si="1040">D4234+G4234</f>
        <v>47</v>
      </c>
      <c r="K4234" s="4">
        <f t="shared" ref="K4234:K4261" si="1041">E4234+H4234</f>
        <v>11</v>
      </c>
      <c r="L4234" s="5">
        <f t="shared" ref="L4234:L4261" si="1042">J4234+K4234</f>
        <v>58</v>
      </c>
    </row>
    <row r="4235" spans="1:12" x14ac:dyDescent="0.2">
      <c r="A4235" s="39"/>
      <c r="B4235" s="34"/>
      <c r="C4235" s="39" t="s">
        <v>128</v>
      </c>
      <c r="D4235" s="7">
        <v>0</v>
      </c>
      <c r="E4235" s="8">
        <v>0</v>
      </c>
      <c r="F4235" s="17">
        <f t="shared" si="1038"/>
        <v>0</v>
      </c>
      <c r="G4235" s="7">
        <v>76</v>
      </c>
      <c r="H4235" s="8">
        <v>8</v>
      </c>
      <c r="I4235" s="17">
        <f t="shared" si="1039"/>
        <v>84</v>
      </c>
      <c r="J4235" s="7">
        <f t="shared" si="1040"/>
        <v>76</v>
      </c>
      <c r="K4235" s="8">
        <f t="shared" si="1041"/>
        <v>8</v>
      </c>
      <c r="L4235" s="9">
        <f t="shared" si="1042"/>
        <v>84</v>
      </c>
    </row>
    <row r="4236" spans="1:12" x14ac:dyDescent="0.2">
      <c r="A4236" s="39"/>
      <c r="B4236" s="34"/>
      <c r="C4236" s="39" t="s">
        <v>931</v>
      </c>
      <c r="D4236" s="7">
        <v>0</v>
      </c>
      <c r="E4236" s="8">
        <v>0</v>
      </c>
      <c r="F4236" s="17">
        <f t="shared" si="1038"/>
        <v>0</v>
      </c>
      <c r="G4236" s="7">
        <v>20</v>
      </c>
      <c r="H4236" s="8">
        <v>0</v>
      </c>
      <c r="I4236" s="17">
        <f t="shared" si="1039"/>
        <v>20</v>
      </c>
      <c r="J4236" s="7">
        <f t="shared" si="1040"/>
        <v>20</v>
      </c>
      <c r="K4236" s="8">
        <f t="shared" si="1041"/>
        <v>0</v>
      </c>
      <c r="L4236" s="9">
        <f t="shared" si="1042"/>
        <v>20</v>
      </c>
    </row>
    <row r="4237" spans="1:12" x14ac:dyDescent="0.2">
      <c r="A4237" s="39"/>
      <c r="B4237" s="34"/>
      <c r="C4237" s="39" t="s">
        <v>130</v>
      </c>
      <c r="D4237" s="7">
        <v>1</v>
      </c>
      <c r="E4237" s="8">
        <v>0</v>
      </c>
      <c r="F4237" s="17">
        <f t="shared" si="1038"/>
        <v>1</v>
      </c>
      <c r="G4237" s="7">
        <v>2</v>
      </c>
      <c r="H4237" s="8">
        <v>0</v>
      </c>
      <c r="I4237" s="17">
        <f t="shared" si="1039"/>
        <v>2</v>
      </c>
      <c r="J4237" s="7">
        <f t="shared" si="1040"/>
        <v>3</v>
      </c>
      <c r="K4237" s="8">
        <f t="shared" si="1041"/>
        <v>0</v>
      </c>
      <c r="L4237" s="9">
        <f t="shared" si="1042"/>
        <v>3</v>
      </c>
    </row>
    <row r="4238" spans="1:12" x14ac:dyDescent="0.2">
      <c r="A4238" s="39"/>
      <c r="B4238" s="34"/>
      <c r="C4238" s="39" t="s">
        <v>131</v>
      </c>
      <c r="D4238" s="7">
        <v>2</v>
      </c>
      <c r="E4238" s="8">
        <v>1</v>
      </c>
      <c r="F4238" s="17">
        <f t="shared" si="1038"/>
        <v>3</v>
      </c>
      <c r="G4238" s="7">
        <v>2</v>
      </c>
      <c r="H4238" s="8">
        <v>1</v>
      </c>
      <c r="I4238" s="17">
        <f t="shared" si="1039"/>
        <v>3</v>
      </c>
      <c r="J4238" s="7">
        <f t="shared" si="1040"/>
        <v>4</v>
      </c>
      <c r="K4238" s="8">
        <f t="shared" si="1041"/>
        <v>2</v>
      </c>
      <c r="L4238" s="9">
        <f t="shared" si="1042"/>
        <v>6</v>
      </c>
    </row>
    <row r="4239" spans="1:12" x14ac:dyDescent="0.2">
      <c r="A4239" s="39"/>
      <c r="B4239" s="34"/>
      <c r="C4239" s="39" t="s">
        <v>133</v>
      </c>
      <c r="D4239" s="7">
        <v>0</v>
      </c>
      <c r="E4239" s="8">
        <v>2</v>
      </c>
      <c r="F4239" s="17">
        <f t="shared" si="1038"/>
        <v>2</v>
      </c>
      <c r="G4239" s="7">
        <v>0</v>
      </c>
      <c r="H4239" s="8">
        <v>0</v>
      </c>
      <c r="I4239" s="17">
        <f t="shared" si="1039"/>
        <v>0</v>
      </c>
      <c r="J4239" s="7">
        <f t="shared" si="1040"/>
        <v>0</v>
      </c>
      <c r="K4239" s="8">
        <f t="shared" si="1041"/>
        <v>2</v>
      </c>
      <c r="L4239" s="9">
        <f t="shared" si="1042"/>
        <v>2</v>
      </c>
    </row>
    <row r="4240" spans="1:12" x14ac:dyDescent="0.2">
      <c r="A4240" s="39"/>
      <c r="B4240" s="34"/>
      <c r="C4240" s="39" t="s">
        <v>692</v>
      </c>
      <c r="D4240" s="7">
        <v>0</v>
      </c>
      <c r="E4240" s="8">
        <v>0</v>
      </c>
      <c r="F4240" s="17">
        <f t="shared" si="1038"/>
        <v>0</v>
      </c>
      <c r="G4240" s="7">
        <v>0</v>
      </c>
      <c r="H4240" s="8">
        <v>1</v>
      </c>
      <c r="I4240" s="17">
        <f t="shared" si="1039"/>
        <v>1</v>
      </c>
      <c r="J4240" s="7">
        <f t="shared" si="1040"/>
        <v>0</v>
      </c>
      <c r="K4240" s="8">
        <f t="shared" si="1041"/>
        <v>1</v>
      </c>
      <c r="L4240" s="9">
        <f t="shared" si="1042"/>
        <v>1</v>
      </c>
    </row>
    <row r="4241" spans="1:12" x14ac:dyDescent="0.2">
      <c r="A4241" s="39"/>
      <c r="B4241" s="34"/>
      <c r="C4241" s="39" t="s">
        <v>135</v>
      </c>
      <c r="D4241" s="7">
        <v>30</v>
      </c>
      <c r="E4241" s="8">
        <v>9</v>
      </c>
      <c r="F4241" s="17">
        <f t="shared" si="1038"/>
        <v>39</v>
      </c>
      <c r="G4241" s="7">
        <v>11</v>
      </c>
      <c r="H4241" s="8">
        <v>2</v>
      </c>
      <c r="I4241" s="17">
        <f t="shared" si="1039"/>
        <v>13</v>
      </c>
      <c r="J4241" s="7">
        <f t="shared" si="1040"/>
        <v>41</v>
      </c>
      <c r="K4241" s="8">
        <f t="shared" si="1041"/>
        <v>11</v>
      </c>
      <c r="L4241" s="9">
        <f t="shared" si="1042"/>
        <v>52</v>
      </c>
    </row>
    <row r="4242" spans="1:12" x14ac:dyDescent="0.2">
      <c r="A4242" s="39"/>
      <c r="B4242" s="34"/>
      <c r="C4242" s="39" t="s">
        <v>932</v>
      </c>
      <c r="D4242" s="7">
        <v>3</v>
      </c>
      <c r="E4242" s="8">
        <v>2</v>
      </c>
      <c r="F4242" s="17">
        <f t="shared" si="1038"/>
        <v>5</v>
      </c>
      <c r="G4242" s="7">
        <v>1</v>
      </c>
      <c r="H4242" s="8">
        <v>1</v>
      </c>
      <c r="I4242" s="17">
        <f t="shared" si="1039"/>
        <v>2</v>
      </c>
      <c r="J4242" s="7">
        <f t="shared" si="1040"/>
        <v>4</v>
      </c>
      <c r="K4242" s="8">
        <f t="shared" si="1041"/>
        <v>3</v>
      </c>
      <c r="L4242" s="9">
        <f t="shared" si="1042"/>
        <v>7</v>
      </c>
    </row>
    <row r="4243" spans="1:12" x14ac:dyDescent="0.2">
      <c r="A4243" s="39"/>
      <c r="B4243" s="34"/>
      <c r="C4243" s="39" t="s">
        <v>136</v>
      </c>
      <c r="D4243" s="7">
        <v>29</v>
      </c>
      <c r="E4243" s="8">
        <v>15</v>
      </c>
      <c r="F4243" s="17">
        <f t="shared" si="1038"/>
        <v>44</v>
      </c>
      <c r="G4243" s="7">
        <v>23</v>
      </c>
      <c r="H4243" s="8">
        <v>5</v>
      </c>
      <c r="I4243" s="17">
        <f t="shared" si="1039"/>
        <v>28</v>
      </c>
      <c r="J4243" s="7">
        <f t="shared" si="1040"/>
        <v>52</v>
      </c>
      <c r="K4243" s="8">
        <f t="shared" si="1041"/>
        <v>20</v>
      </c>
      <c r="L4243" s="9">
        <f t="shared" si="1042"/>
        <v>72</v>
      </c>
    </row>
    <row r="4244" spans="1:12" x14ac:dyDescent="0.2">
      <c r="A4244" s="39"/>
      <c r="B4244" s="34"/>
      <c r="C4244" s="39" t="s">
        <v>137</v>
      </c>
      <c r="D4244" s="7">
        <v>12</v>
      </c>
      <c r="E4244" s="8">
        <v>1</v>
      </c>
      <c r="F4244" s="17">
        <f t="shared" si="1038"/>
        <v>13</v>
      </c>
      <c r="G4244" s="7">
        <v>8</v>
      </c>
      <c r="H4244" s="8">
        <v>3</v>
      </c>
      <c r="I4244" s="17">
        <f t="shared" si="1039"/>
        <v>11</v>
      </c>
      <c r="J4244" s="7">
        <f t="shared" si="1040"/>
        <v>20</v>
      </c>
      <c r="K4244" s="8">
        <f t="shared" si="1041"/>
        <v>4</v>
      </c>
      <c r="L4244" s="9">
        <f t="shared" si="1042"/>
        <v>24</v>
      </c>
    </row>
    <row r="4245" spans="1:12" x14ac:dyDescent="0.2">
      <c r="A4245" s="39"/>
      <c r="B4245" s="34"/>
      <c r="C4245" s="39" t="s">
        <v>138</v>
      </c>
      <c r="D4245" s="7">
        <v>15</v>
      </c>
      <c r="E4245" s="8">
        <v>8</v>
      </c>
      <c r="F4245" s="17">
        <f t="shared" si="1038"/>
        <v>23</v>
      </c>
      <c r="G4245" s="7">
        <v>12</v>
      </c>
      <c r="H4245" s="8">
        <v>3</v>
      </c>
      <c r="I4245" s="17">
        <f t="shared" si="1039"/>
        <v>15</v>
      </c>
      <c r="J4245" s="7">
        <f t="shared" si="1040"/>
        <v>27</v>
      </c>
      <c r="K4245" s="8">
        <f t="shared" si="1041"/>
        <v>11</v>
      </c>
      <c r="L4245" s="9">
        <f t="shared" si="1042"/>
        <v>38</v>
      </c>
    </row>
    <row r="4246" spans="1:12" x14ac:dyDescent="0.2">
      <c r="A4246" s="39"/>
      <c r="B4246" s="34"/>
      <c r="C4246" s="39" t="s">
        <v>139</v>
      </c>
      <c r="D4246" s="7">
        <v>7</v>
      </c>
      <c r="E4246" s="8">
        <v>0</v>
      </c>
      <c r="F4246" s="17">
        <f t="shared" si="1038"/>
        <v>7</v>
      </c>
      <c r="G4246" s="7">
        <v>27</v>
      </c>
      <c r="H4246" s="8">
        <v>12</v>
      </c>
      <c r="I4246" s="17">
        <f t="shared" si="1039"/>
        <v>39</v>
      </c>
      <c r="J4246" s="7">
        <f t="shared" si="1040"/>
        <v>34</v>
      </c>
      <c r="K4246" s="8">
        <f t="shared" si="1041"/>
        <v>12</v>
      </c>
      <c r="L4246" s="9">
        <f t="shared" si="1042"/>
        <v>46</v>
      </c>
    </row>
    <row r="4247" spans="1:12" x14ac:dyDescent="0.2">
      <c r="A4247" s="39"/>
      <c r="B4247" s="34"/>
      <c r="C4247" s="39" t="s">
        <v>140</v>
      </c>
      <c r="D4247" s="7">
        <v>22</v>
      </c>
      <c r="E4247" s="8">
        <v>4</v>
      </c>
      <c r="F4247" s="17">
        <f t="shared" si="1038"/>
        <v>26</v>
      </c>
      <c r="G4247" s="7">
        <v>8</v>
      </c>
      <c r="H4247" s="8">
        <v>0</v>
      </c>
      <c r="I4247" s="17">
        <f t="shared" si="1039"/>
        <v>8</v>
      </c>
      <c r="J4247" s="7">
        <f t="shared" si="1040"/>
        <v>30</v>
      </c>
      <c r="K4247" s="8">
        <f t="shared" si="1041"/>
        <v>4</v>
      </c>
      <c r="L4247" s="9">
        <f t="shared" si="1042"/>
        <v>34</v>
      </c>
    </row>
    <row r="4248" spans="1:12" x14ac:dyDescent="0.2">
      <c r="A4248" s="39"/>
      <c r="B4248" s="34"/>
      <c r="C4248" s="39" t="s">
        <v>141</v>
      </c>
      <c r="D4248" s="7">
        <v>0</v>
      </c>
      <c r="E4248" s="8">
        <v>0</v>
      </c>
      <c r="F4248" s="17">
        <f t="shared" si="1038"/>
        <v>0</v>
      </c>
      <c r="G4248" s="7">
        <v>4</v>
      </c>
      <c r="H4248" s="8">
        <v>0</v>
      </c>
      <c r="I4248" s="17">
        <f t="shared" si="1039"/>
        <v>4</v>
      </c>
      <c r="J4248" s="7">
        <f t="shared" si="1040"/>
        <v>4</v>
      </c>
      <c r="K4248" s="8">
        <f t="shared" si="1041"/>
        <v>0</v>
      </c>
      <c r="L4248" s="9">
        <f t="shared" si="1042"/>
        <v>4</v>
      </c>
    </row>
    <row r="4249" spans="1:12" x14ac:dyDescent="0.2">
      <c r="A4249" s="39"/>
      <c r="B4249" s="34"/>
      <c r="C4249" s="39" t="s">
        <v>142</v>
      </c>
      <c r="D4249" s="7">
        <v>1</v>
      </c>
      <c r="E4249" s="8">
        <v>0</v>
      </c>
      <c r="F4249" s="17">
        <f t="shared" si="1038"/>
        <v>1</v>
      </c>
      <c r="G4249" s="7">
        <v>6</v>
      </c>
      <c r="H4249" s="8">
        <v>0</v>
      </c>
      <c r="I4249" s="17">
        <f t="shared" si="1039"/>
        <v>6</v>
      </c>
      <c r="J4249" s="7">
        <f t="shared" si="1040"/>
        <v>7</v>
      </c>
      <c r="K4249" s="8">
        <f t="shared" si="1041"/>
        <v>0</v>
      </c>
      <c r="L4249" s="9">
        <f t="shared" si="1042"/>
        <v>7</v>
      </c>
    </row>
    <row r="4250" spans="1:12" x14ac:dyDescent="0.2">
      <c r="A4250" s="39"/>
      <c r="B4250" s="34"/>
      <c r="C4250" s="39" t="s">
        <v>143</v>
      </c>
      <c r="D4250" s="7">
        <v>1</v>
      </c>
      <c r="E4250" s="8">
        <v>2</v>
      </c>
      <c r="F4250" s="17">
        <f t="shared" si="1038"/>
        <v>3</v>
      </c>
      <c r="G4250" s="7">
        <v>1</v>
      </c>
      <c r="H4250" s="8">
        <v>0</v>
      </c>
      <c r="I4250" s="17">
        <f t="shared" si="1039"/>
        <v>1</v>
      </c>
      <c r="J4250" s="7">
        <f t="shared" si="1040"/>
        <v>2</v>
      </c>
      <c r="K4250" s="8">
        <f t="shared" si="1041"/>
        <v>2</v>
      </c>
      <c r="L4250" s="9">
        <f t="shared" si="1042"/>
        <v>4</v>
      </c>
    </row>
    <row r="4251" spans="1:12" x14ac:dyDescent="0.2">
      <c r="A4251" s="39"/>
      <c r="B4251" s="34"/>
      <c r="C4251" s="39" t="s">
        <v>144</v>
      </c>
      <c r="D4251" s="7">
        <v>16</v>
      </c>
      <c r="E4251" s="8">
        <v>14</v>
      </c>
      <c r="F4251" s="17">
        <f t="shared" si="1038"/>
        <v>30</v>
      </c>
      <c r="G4251" s="7">
        <v>0</v>
      </c>
      <c r="H4251" s="8">
        <v>0</v>
      </c>
      <c r="I4251" s="17">
        <f t="shared" si="1039"/>
        <v>0</v>
      </c>
      <c r="J4251" s="7">
        <f t="shared" si="1040"/>
        <v>16</v>
      </c>
      <c r="K4251" s="8">
        <f t="shared" si="1041"/>
        <v>14</v>
      </c>
      <c r="L4251" s="9">
        <f t="shared" si="1042"/>
        <v>30</v>
      </c>
    </row>
    <row r="4252" spans="1:12" x14ac:dyDescent="0.2">
      <c r="A4252" s="39"/>
      <c r="B4252" s="34"/>
      <c r="C4252" s="39" t="s">
        <v>145</v>
      </c>
      <c r="D4252" s="7">
        <v>4</v>
      </c>
      <c r="E4252" s="8">
        <v>2</v>
      </c>
      <c r="F4252" s="17">
        <f t="shared" si="1038"/>
        <v>6</v>
      </c>
      <c r="G4252" s="7">
        <v>1</v>
      </c>
      <c r="H4252" s="8">
        <v>1</v>
      </c>
      <c r="I4252" s="17">
        <f t="shared" si="1039"/>
        <v>2</v>
      </c>
      <c r="J4252" s="7">
        <f t="shared" si="1040"/>
        <v>5</v>
      </c>
      <c r="K4252" s="8">
        <f t="shared" si="1041"/>
        <v>3</v>
      </c>
      <c r="L4252" s="9">
        <f t="shared" si="1042"/>
        <v>8</v>
      </c>
    </row>
    <row r="4253" spans="1:12" x14ac:dyDescent="0.2">
      <c r="A4253" s="39"/>
      <c r="B4253" s="34"/>
      <c r="C4253" s="39" t="s">
        <v>146</v>
      </c>
      <c r="D4253" s="7">
        <v>12</v>
      </c>
      <c r="E4253" s="8">
        <v>8</v>
      </c>
      <c r="F4253" s="17">
        <f t="shared" si="1038"/>
        <v>20</v>
      </c>
      <c r="G4253" s="7">
        <v>3</v>
      </c>
      <c r="H4253" s="8">
        <v>3</v>
      </c>
      <c r="I4253" s="17">
        <f t="shared" si="1039"/>
        <v>6</v>
      </c>
      <c r="J4253" s="7">
        <f t="shared" si="1040"/>
        <v>15</v>
      </c>
      <c r="K4253" s="8">
        <f t="shared" si="1041"/>
        <v>11</v>
      </c>
      <c r="L4253" s="9">
        <f t="shared" si="1042"/>
        <v>26</v>
      </c>
    </row>
    <row r="4254" spans="1:12" x14ac:dyDescent="0.2">
      <c r="A4254" s="39"/>
      <c r="B4254" s="34"/>
      <c r="C4254" s="39" t="s">
        <v>147</v>
      </c>
      <c r="D4254" s="7">
        <v>15</v>
      </c>
      <c r="E4254" s="8">
        <v>12</v>
      </c>
      <c r="F4254" s="17">
        <f t="shared" si="1038"/>
        <v>27</v>
      </c>
      <c r="G4254" s="7">
        <v>0</v>
      </c>
      <c r="H4254" s="8">
        <v>0</v>
      </c>
      <c r="I4254" s="17">
        <f t="shared" si="1039"/>
        <v>0</v>
      </c>
      <c r="J4254" s="7">
        <f t="shared" si="1040"/>
        <v>15</v>
      </c>
      <c r="K4254" s="8">
        <f t="shared" si="1041"/>
        <v>12</v>
      </c>
      <c r="L4254" s="9">
        <f t="shared" si="1042"/>
        <v>27</v>
      </c>
    </row>
    <row r="4255" spans="1:12" x14ac:dyDescent="0.2">
      <c r="A4255" s="39"/>
      <c r="B4255" s="34"/>
      <c r="C4255" s="39" t="s">
        <v>148</v>
      </c>
      <c r="D4255" s="7">
        <v>7</v>
      </c>
      <c r="E4255" s="8">
        <v>4</v>
      </c>
      <c r="F4255" s="17">
        <f t="shared" si="1038"/>
        <v>11</v>
      </c>
      <c r="G4255" s="7">
        <v>0</v>
      </c>
      <c r="H4255" s="8">
        <v>0</v>
      </c>
      <c r="I4255" s="17">
        <f t="shared" si="1039"/>
        <v>0</v>
      </c>
      <c r="J4255" s="7">
        <f t="shared" si="1040"/>
        <v>7</v>
      </c>
      <c r="K4255" s="8">
        <f t="shared" si="1041"/>
        <v>4</v>
      </c>
      <c r="L4255" s="9">
        <f t="shared" si="1042"/>
        <v>11</v>
      </c>
    </row>
    <row r="4256" spans="1:12" x14ac:dyDescent="0.2">
      <c r="A4256" s="39"/>
      <c r="B4256" s="34"/>
      <c r="C4256" s="39" t="s">
        <v>149</v>
      </c>
      <c r="D4256" s="7">
        <v>4</v>
      </c>
      <c r="E4256" s="8">
        <v>2</v>
      </c>
      <c r="F4256" s="17">
        <f t="shared" si="1038"/>
        <v>6</v>
      </c>
      <c r="G4256" s="7">
        <v>0</v>
      </c>
      <c r="H4256" s="8">
        <v>1</v>
      </c>
      <c r="I4256" s="17">
        <f t="shared" si="1039"/>
        <v>1</v>
      </c>
      <c r="J4256" s="7">
        <f t="shared" si="1040"/>
        <v>4</v>
      </c>
      <c r="K4256" s="8">
        <f t="shared" si="1041"/>
        <v>3</v>
      </c>
      <c r="L4256" s="9">
        <f t="shared" si="1042"/>
        <v>7</v>
      </c>
    </row>
    <row r="4257" spans="1:12" x14ac:dyDescent="0.2">
      <c r="A4257" s="39"/>
      <c r="B4257" s="34"/>
      <c r="C4257" s="39" t="s">
        <v>150</v>
      </c>
      <c r="D4257" s="7">
        <v>26</v>
      </c>
      <c r="E4257" s="8">
        <v>11</v>
      </c>
      <c r="F4257" s="17">
        <f t="shared" si="1038"/>
        <v>37</v>
      </c>
      <c r="G4257" s="7">
        <v>4</v>
      </c>
      <c r="H4257" s="8">
        <v>4</v>
      </c>
      <c r="I4257" s="17">
        <f t="shared" si="1039"/>
        <v>8</v>
      </c>
      <c r="J4257" s="7">
        <f t="shared" si="1040"/>
        <v>30</v>
      </c>
      <c r="K4257" s="8">
        <f t="shared" si="1041"/>
        <v>15</v>
      </c>
      <c r="L4257" s="9">
        <f t="shared" si="1042"/>
        <v>45</v>
      </c>
    </row>
    <row r="4258" spans="1:12" x14ac:dyDescent="0.2">
      <c r="A4258" s="39"/>
      <c r="B4258" s="34"/>
      <c r="C4258" s="39" t="s">
        <v>933</v>
      </c>
      <c r="D4258" s="7">
        <v>8</v>
      </c>
      <c r="E4258" s="8">
        <v>26</v>
      </c>
      <c r="F4258" s="17">
        <f t="shared" si="1038"/>
        <v>34</v>
      </c>
      <c r="G4258" s="7">
        <v>0</v>
      </c>
      <c r="H4258" s="8">
        <v>0</v>
      </c>
      <c r="I4258" s="17">
        <f t="shared" si="1039"/>
        <v>0</v>
      </c>
      <c r="J4258" s="7">
        <f t="shared" si="1040"/>
        <v>8</v>
      </c>
      <c r="K4258" s="8">
        <f t="shared" si="1041"/>
        <v>26</v>
      </c>
      <c r="L4258" s="9">
        <f t="shared" si="1042"/>
        <v>34</v>
      </c>
    </row>
    <row r="4259" spans="1:12" x14ac:dyDescent="0.2">
      <c r="A4259" s="39"/>
      <c r="B4259" s="34"/>
      <c r="C4259" s="39" t="s">
        <v>934</v>
      </c>
      <c r="D4259" s="7">
        <v>0</v>
      </c>
      <c r="E4259" s="8">
        <v>0</v>
      </c>
      <c r="F4259" s="17">
        <f t="shared" si="1038"/>
        <v>0</v>
      </c>
      <c r="G4259" s="7">
        <v>5</v>
      </c>
      <c r="H4259" s="8">
        <v>5</v>
      </c>
      <c r="I4259" s="17">
        <f t="shared" si="1039"/>
        <v>10</v>
      </c>
      <c r="J4259" s="7">
        <f t="shared" si="1040"/>
        <v>5</v>
      </c>
      <c r="K4259" s="8">
        <f t="shared" si="1041"/>
        <v>5</v>
      </c>
      <c r="L4259" s="9">
        <f t="shared" si="1042"/>
        <v>10</v>
      </c>
    </row>
    <row r="4260" spans="1:12" x14ac:dyDescent="0.2">
      <c r="A4260" s="39"/>
      <c r="B4260" s="34"/>
      <c r="C4260" s="39" t="s">
        <v>935</v>
      </c>
      <c r="D4260" s="7">
        <v>0</v>
      </c>
      <c r="E4260" s="8">
        <v>0</v>
      </c>
      <c r="F4260" s="17">
        <f t="shared" si="1038"/>
        <v>0</v>
      </c>
      <c r="G4260" s="7">
        <v>4</v>
      </c>
      <c r="H4260" s="8">
        <v>24</v>
      </c>
      <c r="I4260" s="17">
        <f t="shared" si="1039"/>
        <v>28</v>
      </c>
      <c r="J4260" s="7">
        <f t="shared" si="1040"/>
        <v>4</v>
      </c>
      <c r="K4260" s="8">
        <f t="shared" si="1041"/>
        <v>24</v>
      </c>
      <c r="L4260" s="9">
        <f t="shared" si="1042"/>
        <v>28</v>
      </c>
    </row>
    <row r="4261" spans="1:12" x14ac:dyDescent="0.2">
      <c r="A4261" s="39"/>
      <c r="B4261" s="34"/>
      <c r="C4261" s="39" t="s">
        <v>936</v>
      </c>
      <c r="D4261" s="7">
        <v>0</v>
      </c>
      <c r="E4261" s="8">
        <v>0</v>
      </c>
      <c r="F4261" s="17">
        <f t="shared" si="1038"/>
        <v>0</v>
      </c>
      <c r="G4261" s="7">
        <v>2</v>
      </c>
      <c r="H4261" s="8">
        <v>0</v>
      </c>
      <c r="I4261" s="17">
        <f t="shared" si="1039"/>
        <v>2</v>
      </c>
      <c r="J4261" s="7">
        <f t="shared" si="1040"/>
        <v>2</v>
      </c>
      <c r="K4261" s="8">
        <f t="shared" si="1041"/>
        <v>0</v>
      </c>
      <c r="L4261" s="9">
        <f t="shared" si="1042"/>
        <v>2</v>
      </c>
    </row>
    <row r="4262" spans="1:12" x14ac:dyDescent="0.2">
      <c r="A4262" s="39"/>
      <c r="B4262" s="34"/>
      <c r="C4262" s="66" t="s">
        <v>2</v>
      </c>
      <c r="D4262" s="21">
        <f t="shared" ref="D4262:L4262" si="1043">SUM(D4216:D4261)</f>
        <v>381</v>
      </c>
      <c r="E4262" s="22">
        <f t="shared" si="1043"/>
        <v>184</v>
      </c>
      <c r="F4262" s="67">
        <f t="shared" si="1043"/>
        <v>565</v>
      </c>
      <c r="G4262" s="21">
        <f t="shared" si="1043"/>
        <v>480</v>
      </c>
      <c r="H4262" s="22">
        <f t="shared" si="1043"/>
        <v>190</v>
      </c>
      <c r="I4262" s="67">
        <f t="shared" si="1043"/>
        <v>670</v>
      </c>
      <c r="J4262" s="21">
        <f t="shared" si="1043"/>
        <v>861</v>
      </c>
      <c r="K4262" s="22">
        <f t="shared" si="1043"/>
        <v>374</v>
      </c>
      <c r="L4262" s="23">
        <f t="shared" si="1043"/>
        <v>1235</v>
      </c>
    </row>
    <row r="4263" spans="1:12" x14ac:dyDescent="0.2">
      <c r="A4263" s="65" t="s">
        <v>313</v>
      </c>
      <c r="B4263" s="42"/>
      <c r="C4263" s="41"/>
      <c r="D4263" s="44"/>
      <c r="E4263" s="45"/>
      <c r="F4263" s="47"/>
      <c r="G4263" s="44"/>
      <c r="H4263" s="45"/>
      <c r="I4263" s="47"/>
      <c r="J4263" s="44"/>
      <c r="K4263" s="45"/>
      <c r="L4263" s="46"/>
    </row>
    <row r="4264" spans="1:12" x14ac:dyDescent="0.2">
      <c r="A4264" s="39"/>
      <c r="B4264" s="34"/>
      <c r="C4264" s="39" t="s">
        <v>124</v>
      </c>
      <c r="D4264" s="7">
        <v>15</v>
      </c>
      <c r="E4264" s="8">
        <v>22</v>
      </c>
      <c r="F4264" s="17">
        <f>D4264+E4264</f>
        <v>37</v>
      </c>
      <c r="G4264" s="7">
        <v>19</v>
      </c>
      <c r="H4264" s="8">
        <v>44</v>
      </c>
      <c r="I4264" s="17">
        <f>G4264+H4264</f>
        <v>63</v>
      </c>
      <c r="J4264" s="7">
        <f t="shared" ref="J4264:K4268" si="1044">D4264+G4264</f>
        <v>34</v>
      </c>
      <c r="K4264" s="8">
        <f t="shared" si="1044"/>
        <v>66</v>
      </c>
      <c r="L4264" s="9">
        <f>J4264+K4264</f>
        <v>100</v>
      </c>
    </row>
    <row r="4265" spans="1:12" x14ac:dyDescent="0.2">
      <c r="A4265" s="39"/>
      <c r="B4265" s="34"/>
      <c r="C4265" s="39" t="s">
        <v>3</v>
      </c>
      <c r="D4265" s="7">
        <v>0</v>
      </c>
      <c r="E4265" s="8">
        <v>0</v>
      </c>
      <c r="F4265" s="17">
        <f>D4265+E4265</f>
        <v>0</v>
      </c>
      <c r="G4265" s="7">
        <v>19</v>
      </c>
      <c r="H4265" s="8">
        <v>20</v>
      </c>
      <c r="I4265" s="17">
        <f>G4265+H4265</f>
        <v>39</v>
      </c>
      <c r="J4265" s="7">
        <f t="shared" si="1044"/>
        <v>19</v>
      </c>
      <c r="K4265" s="8">
        <f t="shared" si="1044"/>
        <v>20</v>
      </c>
      <c r="L4265" s="9">
        <f>J4265+K4265</f>
        <v>39</v>
      </c>
    </row>
    <row r="4266" spans="1:12" x14ac:dyDescent="0.2">
      <c r="A4266" s="39"/>
      <c r="B4266" s="34"/>
      <c r="C4266" s="39" t="s">
        <v>125</v>
      </c>
      <c r="D4266" s="7">
        <v>0</v>
      </c>
      <c r="E4266" s="8">
        <v>0</v>
      </c>
      <c r="F4266" s="17">
        <f>D4266+E4266</f>
        <v>0</v>
      </c>
      <c r="G4266" s="7">
        <v>7</v>
      </c>
      <c r="H4266" s="8">
        <v>7</v>
      </c>
      <c r="I4266" s="17">
        <f>G4266+H4266</f>
        <v>14</v>
      </c>
      <c r="J4266" s="7">
        <f t="shared" si="1044"/>
        <v>7</v>
      </c>
      <c r="K4266" s="8">
        <f t="shared" si="1044"/>
        <v>7</v>
      </c>
      <c r="L4266" s="9">
        <f>J4266+K4266</f>
        <v>14</v>
      </c>
    </row>
    <row r="4267" spans="1:12" x14ac:dyDescent="0.2">
      <c r="A4267" s="39"/>
      <c r="B4267" s="34"/>
      <c r="C4267" s="39" t="s">
        <v>126</v>
      </c>
      <c r="D4267" s="7">
        <v>0</v>
      </c>
      <c r="E4267" s="8">
        <v>0</v>
      </c>
      <c r="F4267" s="17">
        <f>D4267+E4267</f>
        <v>0</v>
      </c>
      <c r="G4267" s="7">
        <v>0</v>
      </c>
      <c r="H4267" s="8">
        <v>2</v>
      </c>
      <c r="I4267" s="17">
        <f>G4267+H4267</f>
        <v>2</v>
      </c>
      <c r="J4267" s="7">
        <f t="shared" si="1044"/>
        <v>0</v>
      </c>
      <c r="K4267" s="8">
        <f t="shared" si="1044"/>
        <v>2</v>
      </c>
      <c r="L4267" s="9">
        <f>J4267+K4267</f>
        <v>2</v>
      </c>
    </row>
    <row r="4268" spans="1:12" ht="12" thickBot="1" x14ac:dyDescent="0.25">
      <c r="A4268" s="52"/>
      <c r="B4268" s="68"/>
      <c r="C4268" s="52" t="s">
        <v>127</v>
      </c>
      <c r="D4268" s="24">
        <v>0</v>
      </c>
      <c r="E4268" s="25">
        <v>3</v>
      </c>
      <c r="F4268" s="69">
        <f>D4268+E4268</f>
        <v>3</v>
      </c>
      <c r="G4268" s="24">
        <v>7</v>
      </c>
      <c r="H4268" s="25">
        <v>37</v>
      </c>
      <c r="I4268" s="69">
        <f>G4268+H4268</f>
        <v>44</v>
      </c>
      <c r="J4268" s="24">
        <f t="shared" si="1044"/>
        <v>7</v>
      </c>
      <c r="K4268" s="25">
        <f t="shared" si="1044"/>
        <v>40</v>
      </c>
      <c r="L4268" s="26">
        <f>J4268+K4268</f>
        <v>47</v>
      </c>
    </row>
    <row r="4274" spans="1:12" ht="12" x14ac:dyDescent="0.2">
      <c r="A4274" s="85" t="s">
        <v>109</v>
      </c>
      <c r="B4274" s="85"/>
      <c r="C4274" s="85"/>
      <c r="D4274" s="85"/>
      <c r="E4274" s="85"/>
      <c r="F4274" s="85"/>
      <c r="G4274" s="85"/>
      <c r="H4274" s="85"/>
      <c r="I4274" s="85"/>
      <c r="J4274" s="85"/>
      <c r="K4274" s="85"/>
      <c r="L4274" s="85"/>
    </row>
    <row r="4275" spans="1:12" x14ac:dyDescent="0.2">
      <c r="A4275" s="86" t="s">
        <v>116</v>
      </c>
      <c r="B4275" s="86"/>
      <c r="C4275" s="86"/>
      <c r="D4275" s="86"/>
      <c r="E4275" s="86"/>
      <c r="F4275" s="86"/>
      <c r="G4275" s="86"/>
      <c r="H4275" s="86"/>
      <c r="I4275" s="86"/>
      <c r="J4275" s="86"/>
      <c r="K4275" s="86"/>
      <c r="L4275" s="86"/>
    </row>
    <row r="4276" spans="1:12" x14ac:dyDescent="0.2">
      <c r="A4276" s="86" t="s">
        <v>1066</v>
      </c>
      <c r="B4276" s="86"/>
      <c r="C4276" s="86"/>
      <c r="D4276" s="86"/>
      <c r="E4276" s="86"/>
      <c r="F4276" s="86"/>
      <c r="G4276" s="86"/>
      <c r="H4276" s="86"/>
      <c r="I4276" s="86"/>
      <c r="J4276" s="86"/>
      <c r="K4276" s="86"/>
      <c r="L4276" s="86"/>
    </row>
    <row r="4277" spans="1:12" ht="12" thickBot="1" x14ac:dyDescent="0.25"/>
    <row r="4278" spans="1:12" x14ac:dyDescent="0.2">
      <c r="A4278" s="113" t="s">
        <v>41</v>
      </c>
      <c r="B4278" s="149"/>
      <c r="C4278" s="151" t="s">
        <v>43</v>
      </c>
      <c r="D4278" s="117" t="s">
        <v>355</v>
      </c>
      <c r="E4278" s="118"/>
      <c r="F4278" s="119"/>
      <c r="G4278" s="117" t="s">
        <v>42</v>
      </c>
      <c r="H4278" s="118"/>
      <c r="I4278" s="119"/>
      <c r="J4278" s="117" t="s">
        <v>2</v>
      </c>
      <c r="K4278" s="118"/>
      <c r="L4278" s="119"/>
    </row>
    <row r="4279" spans="1:12" ht="12" thickBot="1" x14ac:dyDescent="0.25">
      <c r="A4279" s="115"/>
      <c r="B4279" s="150"/>
      <c r="C4279" s="152"/>
      <c r="D4279" s="153"/>
      <c r="E4279" s="154"/>
      <c r="F4279" s="155"/>
      <c r="G4279" s="153"/>
      <c r="H4279" s="154"/>
      <c r="I4279" s="155"/>
      <c r="J4279" s="153"/>
      <c r="K4279" s="154"/>
      <c r="L4279" s="155"/>
    </row>
    <row r="4280" spans="1:12" x14ac:dyDescent="0.2">
      <c r="A4280" s="115"/>
      <c r="B4280" s="150"/>
      <c r="C4280" s="152"/>
      <c r="D4280" s="161" t="s">
        <v>44</v>
      </c>
      <c r="E4280" s="157" t="s">
        <v>45</v>
      </c>
      <c r="F4280" s="159" t="s">
        <v>2</v>
      </c>
      <c r="G4280" s="161" t="s">
        <v>44</v>
      </c>
      <c r="H4280" s="157" t="s">
        <v>45</v>
      </c>
      <c r="I4280" s="159" t="s">
        <v>2</v>
      </c>
      <c r="J4280" s="156" t="s">
        <v>44</v>
      </c>
      <c r="K4280" s="157" t="s">
        <v>45</v>
      </c>
      <c r="L4280" s="159" t="s">
        <v>2</v>
      </c>
    </row>
    <row r="4281" spans="1:12" ht="12" thickBot="1" x14ac:dyDescent="0.25">
      <c r="A4281" s="115"/>
      <c r="B4281" s="150"/>
      <c r="C4281" s="152"/>
      <c r="D4281" s="162"/>
      <c r="E4281" s="158"/>
      <c r="F4281" s="160"/>
      <c r="G4281" s="162"/>
      <c r="H4281" s="158"/>
      <c r="I4281" s="160"/>
      <c r="J4281" s="136"/>
      <c r="K4281" s="158"/>
      <c r="L4281" s="160"/>
    </row>
    <row r="4282" spans="1:12" x14ac:dyDescent="0.2">
      <c r="A4282" s="35"/>
      <c r="B4282" s="36"/>
      <c r="C4282" s="35" t="s">
        <v>128</v>
      </c>
      <c r="D4282" s="3">
        <v>0</v>
      </c>
      <c r="E4282" s="4">
        <v>0</v>
      </c>
      <c r="F4282" s="18">
        <f t="shared" ref="F4282:F4302" si="1045">D4282+E4282</f>
        <v>0</v>
      </c>
      <c r="G4282" s="3">
        <v>14</v>
      </c>
      <c r="H4282" s="4">
        <v>43</v>
      </c>
      <c r="I4282" s="18">
        <f t="shared" ref="I4282:I4302" si="1046">G4282+H4282</f>
        <v>57</v>
      </c>
      <c r="J4282" s="3">
        <f t="shared" ref="J4282:J4302" si="1047">D4282+G4282</f>
        <v>14</v>
      </c>
      <c r="K4282" s="4">
        <f t="shared" ref="K4282:K4302" si="1048">E4282+H4282</f>
        <v>43</v>
      </c>
      <c r="L4282" s="5">
        <f t="shared" ref="L4282:L4302" si="1049">J4282+K4282</f>
        <v>57</v>
      </c>
    </row>
    <row r="4283" spans="1:12" x14ac:dyDescent="0.2">
      <c r="A4283" s="39"/>
      <c r="B4283" s="34"/>
      <c r="C4283" s="39" t="s">
        <v>931</v>
      </c>
      <c r="D4283" s="7">
        <v>0</v>
      </c>
      <c r="E4283" s="8">
        <v>0</v>
      </c>
      <c r="F4283" s="17">
        <f t="shared" si="1045"/>
        <v>0</v>
      </c>
      <c r="G4283" s="7">
        <v>0</v>
      </c>
      <c r="H4283" s="8">
        <v>1</v>
      </c>
      <c r="I4283" s="17">
        <f t="shared" si="1046"/>
        <v>1</v>
      </c>
      <c r="J4283" s="7">
        <f t="shared" si="1047"/>
        <v>0</v>
      </c>
      <c r="K4283" s="8">
        <f t="shared" si="1048"/>
        <v>1</v>
      </c>
      <c r="L4283" s="9">
        <f t="shared" si="1049"/>
        <v>1</v>
      </c>
    </row>
    <row r="4284" spans="1:12" x14ac:dyDescent="0.2">
      <c r="A4284" s="39"/>
      <c r="B4284" s="34"/>
      <c r="C4284" s="39" t="s">
        <v>131</v>
      </c>
      <c r="D4284" s="7">
        <v>0</v>
      </c>
      <c r="E4284" s="8">
        <v>1</v>
      </c>
      <c r="F4284" s="17">
        <f t="shared" si="1045"/>
        <v>1</v>
      </c>
      <c r="G4284" s="7">
        <v>0</v>
      </c>
      <c r="H4284" s="8">
        <v>0</v>
      </c>
      <c r="I4284" s="17">
        <f t="shared" si="1046"/>
        <v>0</v>
      </c>
      <c r="J4284" s="7">
        <f t="shared" si="1047"/>
        <v>0</v>
      </c>
      <c r="K4284" s="8">
        <f t="shared" si="1048"/>
        <v>1</v>
      </c>
      <c r="L4284" s="9">
        <f t="shared" si="1049"/>
        <v>1</v>
      </c>
    </row>
    <row r="4285" spans="1:12" x14ac:dyDescent="0.2">
      <c r="A4285" s="39"/>
      <c r="B4285" s="34"/>
      <c r="C4285" s="39" t="s">
        <v>132</v>
      </c>
      <c r="D4285" s="7">
        <v>0</v>
      </c>
      <c r="E4285" s="8">
        <v>0</v>
      </c>
      <c r="F4285" s="17">
        <f t="shared" si="1045"/>
        <v>0</v>
      </c>
      <c r="G4285" s="7">
        <v>1</v>
      </c>
      <c r="H4285" s="8">
        <v>0</v>
      </c>
      <c r="I4285" s="17">
        <f t="shared" si="1046"/>
        <v>1</v>
      </c>
      <c r="J4285" s="7">
        <f t="shared" si="1047"/>
        <v>1</v>
      </c>
      <c r="K4285" s="8">
        <f t="shared" si="1048"/>
        <v>0</v>
      </c>
      <c r="L4285" s="9">
        <f t="shared" si="1049"/>
        <v>1</v>
      </c>
    </row>
    <row r="4286" spans="1:12" x14ac:dyDescent="0.2">
      <c r="A4286" s="39"/>
      <c r="B4286" s="34"/>
      <c r="C4286" s="39" t="s">
        <v>692</v>
      </c>
      <c r="D4286" s="7">
        <v>0</v>
      </c>
      <c r="E4286" s="8">
        <v>0</v>
      </c>
      <c r="F4286" s="17">
        <f t="shared" si="1045"/>
        <v>0</v>
      </c>
      <c r="G4286" s="7">
        <v>0</v>
      </c>
      <c r="H4286" s="8">
        <v>5</v>
      </c>
      <c r="I4286" s="17">
        <f t="shared" si="1046"/>
        <v>5</v>
      </c>
      <c r="J4286" s="7">
        <f t="shared" si="1047"/>
        <v>0</v>
      </c>
      <c r="K4286" s="8">
        <f t="shared" si="1048"/>
        <v>5</v>
      </c>
      <c r="L4286" s="9">
        <f t="shared" si="1049"/>
        <v>5</v>
      </c>
    </row>
    <row r="4287" spans="1:12" x14ac:dyDescent="0.2">
      <c r="A4287" s="39"/>
      <c r="B4287" s="34"/>
      <c r="C4287" s="39" t="s">
        <v>134</v>
      </c>
      <c r="D4287" s="7">
        <v>0</v>
      </c>
      <c r="E4287" s="8">
        <v>0</v>
      </c>
      <c r="F4287" s="17">
        <f t="shared" si="1045"/>
        <v>0</v>
      </c>
      <c r="G4287" s="7">
        <v>1</v>
      </c>
      <c r="H4287" s="8">
        <v>1</v>
      </c>
      <c r="I4287" s="17">
        <f t="shared" si="1046"/>
        <v>2</v>
      </c>
      <c r="J4287" s="7">
        <f t="shared" si="1047"/>
        <v>1</v>
      </c>
      <c r="K4287" s="8">
        <f t="shared" si="1048"/>
        <v>1</v>
      </c>
      <c r="L4287" s="9">
        <f t="shared" si="1049"/>
        <v>2</v>
      </c>
    </row>
    <row r="4288" spans="1:12" x14ac:dyDescent="0.2">
      <c r="A4288" s="39"/>
      <c r="B4288" s="34"/>
      <c r="C4288" s="39" t="s">
        <v>135</v>
      </c>
      <c r="D4288" s="7">
        <v>1</v>
      </c>
      <c r="E4288" s="8">
        <v>7</v>
      </c>
      <c r="F4288" s="17">
        <f t="shared" si="1045"/>
        <v>8</v>
      </c>
      <c r="G4288" s="7">
        <v>1</v>
      </c>
      <c r="H4288" s="8">
        <v>13</v>
      </c>
      <c r="I4288" s="17">
        <f t="shared" si="1046"/>
        <v>14</v>
      </c>
      <c r="J4288" s="7">
        <f t="shared" si="1047"/>
        <v>2</v>
      </c>
      <c r="K4288" s="8">
        <f t="shared" si="1048"/>
        <v>20</v>
      </c>
      <c r="L4288" s="9">
        <f t="shared" si="1049"/>
        <v>22</v>
      </c>
    </row>
    <row r="4289" spans="1:12" x14ac:dyDescent="0.2">
      <c r="A4289" s="39"/>
      <c r="B4289" s="34"/>
      <c r="C4289" s="39" t="s">
        <v>136</v>
      </c>
      <c r="D4289" s="7">
        <v>1</v>
      </c>
      <c r="E4289" s="8">
        <v>6</v>
      </c>
      <c r="F4289" s="17">
        <f t="shared" si="1045"/>
        <v>7</v>
      </c>
      <c r="G4289" s="7">
        <v>0</v>
      </c>
      <c r="H4289" s="8">
        <v>1</v>
      </c>
      <c r="I4289" s="17">
        <f t="shared" si="1046"/>
        <v>1</v>
      </c>
      <c r="J4289" s="7">
        <f t="shared" si="1047"/>
        <v>1</v>
      </c>
      <c r="K4289" s="8">
        <f t="shared" si="1048"/>
        <v>7</v>
      </c>
      <c r="L4289" s="9">
        <f t="shared" si="1049"/>
        <v>8</v>
      </c>
    </row>
    <row r="4290" spans="1:12" x14ac:dyDescent="0.2">
      <c r="A4290" s="39"/>
      <c r="B4290" s="34"/>
      <c r="C4290" s="39" t="s">
        <v>137</v>
      </c>
      <c r="D4290" s="7">
        <v>2</v>
      </c>
      <c r="E4290" s="8">
        <v>0</v>
      </c>
      <c r="F4290" s="17">
        <f t="shared" si="1045"/>
        <v>2</v>
      </c>
      <c r="G4290" s="7">
        <v>0</v>
      </c>
      <c r="H4290" s="8">
        <v>17</v>
      </c>
      <c r="I4290" s="17">
        <f t="shared" si="1046"/>
        <v>17</v>
      </c>
      <c r="J4290" s="7">
        <f t="shared" si="1047"/>
        <v>2</v>
      </c>
      <c r="K4290" s="8">
        <f t="shared" si="1048"/>
        <v>17</v>
      </c>
      <c r="L4290" s="9">
        <f t="shared" si="1049"/>
        <v>19</v>
      </c>
    </row>
    <row r="4291" spans="1:12" x14ac:dyDescent="0.2">
      <c r="A4291" s="39"/>
      <c r="B4291" s="34"/>
      <c r="C4291" s="39" t="s">
        <v>138</v>
      </c>
      <c r="D4291" s="7">
        <v>1</v>
      </c>
      <c r="E4291" s="8">
        <v>0</v>
      </c>
      <c r="F4291" s="17">
        <f t="shared" si="1045"/>
        <v>1</v>
      </c>
      <c r="G4291" s="7">
        <v>2</v>
      </c>
      <c r="H4291" s="8">
        <v>1</v>
      </c>
      <c r="I4291" s="17">
        <f t="shared" si="1046"/>
        <v>3</v>
      </c>
      <c r="J4291" s="7">
        <f t="shared" si="1047"/>
        <v>3</v>
      </c>
      <c r="K4291" s="8">
        <f t="shared" si="1048"/>
        <v>1</v>
      </c>
      <c r="L4291" s="9">
        <f t="shared" si="1049"/>
        <v>4</v>
      </c>
    </row>
    <row r="4292" spans="1:12" x14ac:dyDescent="0.2">
      <c r="A4292" s="39"/>
      <c r="B4292" s="34"/>
      <c r="C4292" s="39" t="s">
        <v>139</v>
      </c>
      <c r="D4292" s="7">
        <v>3</v>
      </c>
      <c r="E4292" s="8">
        <v>13</v>
      </c>
      <c r="F4292" s="17">
        <f t="shared" si="1045"/>
        <v>16</v>
      </c>
      <c r="G4292" s="7">
        <v>9</v>
      </c>
      <c r="H4292" s="8">
        <v>5</v>
      </c>
      <c r="I4292" s="17">
        <f t="shared" si="1046"/>
        <v>14</v>
      </c>
      <c r="J4292" s="7">
        <f t="shared" si="1047"/>
        <v>12</v>
      </c>
      <c r="K4292" s="8">
        <f t="shared" si="1048"/>
        <v>18</v>
      </c>
      <c r="L4292" s="9">
        <f t="shared" si="1049"/>
        <v>30</v>
      </c>
    </row>
    <row r="4293" spans="1:12" x14ac:dyDescent="0.2">
      <c r="A4293" s="39"/>
      <c r="B4293" s="34"/>
      <c r="C4293" s="39" t="s">
        <v>141</v>
      </c>
      <c r="D4293" s="7">
        <v>0</v>
      </c>
      <c r="E4293" s="8">
        <v>0</v>
      </c>
      <c r="F4293" s="17">
        <f t="shared" si="1045"/>
        <v>0</v>
      </c>
      <c r="G4293" s="7">
        <v>1</v>
      </c>
      <c r="H4293" s="8">
        <v>0</v>
      </c>
      <c r="I4293" s="17">
        <f t="shared" si="1046"/>
        <v>1</v>
      </c>
      <c r="J4293" s="7">
        <f t="shared" si="1047"/>
        <v>1</v>
      </c>
      <c r="K4293" s="8">
        <f t="shared" si="1048"/>
        <v>0</v>
      </c>
      <c r="L4293" s="9">
        <f t="shared" si="1049"/>
        <v>1</v>
      </c>
    </row>
    <row r="4294" spans="1:12" x14ac:dyDescent="0.2">
      <c r="A4294" s="39"/>
      <c r="B4294" s="34"/>
      <c r="C4294" s="39" t="s">
        <v>142</v>
      </c>
      <c r="D4294" s="7">
        <v>1</v>
      </c>
      <c r="E4294" s="8">
        <v>0</v>
      </c>
      <c r="F4294" s="17">
        <f t="shared" si="1045"/>
        <v>1</v>
      </c>
      <c r="G4294" s="7">
        <v>0</v>
      </c>
      <c r="H4294" s="8">
        <v>1</v>
      </c>
      <c r="I4294" s="17">
        <f t="shared" si="1046"/>
        <v>1</v>
      </c>
      <c r="J4294" s="7">
        <f t="shared" si="1047"/>
        <v>1</v>
      </c>
      <c r="K4294" s="8">
        <f t="shared" si="1048"/>
        <v>1</v>
      </c>
      <c r="L4294" s="9">
        <f t="shared" si="1049"/>
        <v>2</v>
      </c>
    </row>
    <row r="4295" spans="1:12" x14ac:dyDescent="0.2">
      <c r="A4295" s="39"/>
      <c r="B4295" s="34"/>
      <c r="C4295" s="39" t="s">
        <v>144</v>
      </c>
      <c r="D4295" s="7">
        <v>2</v>
      </c>
      <c r="E4295" s="8">
        <v>0</v>
      </c>
      <c r="F4295" s="17">
        <f t="shared" si="1045"/>
        <v>2</v>
      </c>
      <c r="G4295" s="7">
        <v>0</v>
      </c>
      <c r="H4295" s="8">
        <v>0</v>
      </c>
      <c r="I4295" s="17">
        <f t="shared" si="1046"/>
        <v>0</v>
      </c>
      <c r="J4295" s="7">
        <f t="shared" si="1047"/>
        <v>2</v>
      </c>
      <c r="K4295" s="8">
        <f t="shared" si="1048"/>
        <v>0</v>
      </c>
      <c r="L4295" s="9">
        <f t="shared" si="1049"/>
        <v>2</v>
      </c>
    </row>
    <row r="4296" spans="1:12" x14ac:dyDescent="0.2">
      <c r="A4296" s="39"/>
      <c r="B4296" s="34"/>
      <c r="C4296" s="39" t="s">
        <v>145</v>
      </c>
      <c r="D4296" s="7">
        <v>0</v>
      </c>
      <c r="E4296" s="8">
        <v>1</v>
      </c>
      <c r="F4296" s="17">
        <f t="shared" si="1045"/>
        <v>1</v>
      </c>
      <c r="G4296" s="7">
        <v>0</v>
      </c>
      <c r="H4296" s="8">
        <v>0</v>
      </c>
      <c r="I4296" s="17">
        <f t="shared" si="1046"/>
        <v>0</v>
      </c>
      <c r="J4296" s="7">
        <f t="shared" si="1047"/>
        <v>0</v>
      </c>
      <c r="K4296" s="8">
        <f t="shared" si="1048"/>
        <v>1</v>
      </c>
      <c r="L4296" s="9">
        <f t="shared" si="1049"/>
        <v>1</v>
      </c>
    </row>
    <row r="4297" spans="1:12" x14ac:dyDescent="0.2">
      <c r="A4297" s="39"/>
      <c r="B4297" s="34"/>
      <c r="C4297" s="39" t="s">
        <v>146</v>
      </c>
      <c r="D4297" s="7">
        <v>2</v>
      </c>
      <c r="E4297" s="8">
        <v>2</v>
      </c>
      <c r="F4297" s="17">
        <f t="shared" si="1045"/>
        <v>4</v>
      </c>
      <c r="G4297" s="7">
        <v>0</v>
      </c>
      <c r="H4297" s="8">
        <v>0</v>
      </c>
      <c r="I4297" s="17">
        <f t="shared" si="1046"/>
        <v>0</v>
      </c>
      <c r="J4297" s="7">
        <f t="shared" si="1047"/>
        <v>2</v>
      </c>
      <c r="K4297" s="8">
        <f t="shared" si="1048"/>
        <v>2</v>
      </c>
      <c r="L4297" s="9">
        <f t="shared" si="1049"/>
        <v>4</v>
      </c>
    </row>
    <row r="4298" spans="1:12" x14ac:dyDescent="0.2">
      <c r="A4298" s="39"/>
      <c r="B4298" s="34"/>
      <c r="C4298" s="39" t="s">
        <v>147</v>
      </c>
      <c r="D4298" s="7">
        <v>3</v>
      </c>
      <c r="E4298" s="8">
        <v>2</v>
      </c>
      <c r="F4298" s="17">
        <f t="shared" si="1045"/>
        <v>5</v>
      </c>
      <c r="G4298" s="7">
        <v>0</v>
      </c>
      <c r="H4298" s="8">
        <v>0</v>
      </c>
      <c r="I4298" s="17">
        <f t="shared" si="1046"/>
        <v>0</v>
      </c>
      <c r="J4298" s="7">
        <f t="shared" si="1047"/>
        <v>3</v>
      </c>
      <c r="K4298" s="8">
        <f t="shared" si="1048"/>
        <v>2</v>
      </c>
      <c r="L4298" s="9">
        <f t="shared" si="1049"/>
        <v>5</v>
      </c>
    </row>
    <row r="4299" spans="1:12" x14ac:dyDescent="0.2">
      <c r="A4299" s="39"/>
      <c r="B4299" s="34"/>
      <c r="C4299" s="39" t="s">
        <v>149</v>
      </c>
      <c r="D4299" s="7">
        <v>2</v>
      </c>
      <c r="E4299" s="8">
        <v>1</v>
      </c>
      <c r="F4299" s="17">
        <f t="shared" si="1045"/>
        <v>3</v>
      </c>
      <c r="G4299" s="7">
        <v>0</v>
      </c>
      <c r="H4299" s="8">
        <v>0</v>
      </c>
      <c r="I4299" s="17">
        <f t="shared" si="1046"/>
        <v>0</v>
      </c>
      <c r="J4299" s="7">
        <f t="shared" si="1047"/>
        <v>2</v>
      </c>
      <c r="K4299" s="8">
        <f t="shared" si="1048"/>
        <v>1</v>
      </c>
      <c r="L4299" s="9">
        <f t="shared" si="1049"/>
        <v>3</v>
      </c>
    </row>
    <row r="4300" spans="1:12" x14ac:dyDescent="0.2">
      <c r="A4300" s="39"/>
      <c r="B4300" s="34"/>
      <c r="C4300" s="39" t="s">
        <v>150</v>
      </c>
      <c r="D4300" s="7">
        <v>2</v>
      </c>
      <c r="E4300" s="8">
        <v>9</v>
      </c>
      <c r="F4300" s="17">
        <f t="shared" si="1045"/>
        <v>11</v>
      </c>
      <c r="G4300" s="7">
        <v>0</v>
      </c>
      <c r="H4300" s="8">
        <v>3</v>
      </c>
      <c r="I4300" s="17">
        <f t="shared" si="1046"/>
        <v>3</v>
      </c>
      <c r="J4300" s="7">
        <f t="shared" si="1047"/>
        <v>2</v>
      </c>
      <c r="K4300" s="8">
        <f t="shared" si="1048"/>
        <v>12</v>
      </c>
      <c r="L4300" s="9">
        <f t="shared" si="1049"/>
        <v>14</v>
      </c>
    </row>
    <row r="4301" spans="1:12" x14ac:dyDescent="0.2">
      <c r="A4301" s="39"/>
      <c r="B4301" s="34"/>
      <c r="C4301" s="39" t="s">
        <v>934</v>
      </c>
      <c r="D4301" s="7">
        <v>0</v>
      </c>
      <c r="E4301" s="8">
        <v>0</v>
      </c>
      <c r="F4301" s="17">
        <f t="shared" si="1045"/>
        <v>0</v>
      </c>
      <c r="G4301" s="7">
        <v>2</v>
      </c>
      <c r="H4301" s="8">
        <v>2</v>
      </c>
      <c r="I4301" s="17">
        <f t="shared" si="1046"/>
        <v>4</v>
      </c>
      <c r="J4301" s="7">
        <f t="shared" si="1047"/>
        <v>2</v>
      </c>
      <c r="K4301" s="8">
        <f t="shared" si="1048"/>
        <v>2</v>
      </c>
      <c r="L4301" s="9">
        <f t="shared" si="1049"/>
        <v>4</v>
      </c>
    </row>
    <row r="4302" spans="1:12" x14ac:dyDescent="0.2">
      <c r="A4302" s="39"/>
      <c r="B4302" s="34"/>
      <c r="C4302" s="39" t="s">
        <v>935</v>
      </c>
      <c r="D4302" s="7">
        <v>0</v>
      </c>
      <c r="E4302" s="8">
        <v>0</v>
      </c>
      <c r="F4302" s="17">
        <f t="shared" si="1045"/>
        <v>0</v>
      </c>
      <c r="G4302" s="7">
        <v>1</v>
      </c>
      <c r="H4302" s="8">
        <v>0</v>
      </c>
      <c r="I4302" s="17">
        <f t="shared" si="1046"/>
        <v>1</v>
      </c>
      <c r="J4302" s="7">
        <f t="shared" si="1047"/>
        <v>1</v>
      </c>
      <c r="K4302" s="8">
        <f t="shared" si="1048"/>
        <v>0</v>
      </c>
      <c r="L4302" s="9">
        <f t="shared" si="1049"/>
        <v>1</v>
      </c>
    </row>
    <row r="4303" spans="1:12" x14ac:dyDescent="0.2">
      <c r="A4303" s="39"/>
      <c r="B4303" s="34"/>
      <c r="C4303" s="66" t="s">
        <v>2</v>
      </c>
      <c r="D4303" s="21">
        <f t="shared" ref="D4303:L4303" si="1050">SUM(D4263:D4302)</f>
        <v>35</v>
      </c>
      <c r="E4303" s="22">
        <f t="shared" si="1050"/>
        <v>67</v>
      </c>
      <c r="F4303" s="67">
        <f t="shared" si="1050"/>
        <v>102</v>
      </c>
      <c r="G4303" s="21">
        <f t="shared" si="1050"/>
        <v>84</v>
      </c>
      <c r="H4303" s="22">
        <f t="shared" si="1050"/>
        <v>203</v>
      </c>
      <c r="I4303" s="67">
        <f t="shared" si="1050"/>
        <v>287</v>
      </c>
      <c r="J4303" s="21">
        <f t="shared" si="1050"/>
        <v>119</v>
      </c>
      <c r="K4303" s="22">
        <f t="shared" si="1050"/>
        <v>270</v>
      </c>
      <c r="L4303" s="23">
        <f t="shared" si="1050"/>
        <v>389</v>
      </c>
    </row>
    <row r="4304" spans="1:12" x14ac:dyDescent="0.2">
      <c r="A4304" s="65" t="s">
        <v>314</v>
      </c>
      <c r="B4304" s="42"/>
      <c r="C4304" s="41"/>
      <c r="D4304" s="44"/>
      <c r="E4304" s="45"/>
      <c r="F4304" s="47"/>
      <c r="G4304" s="44"/>
      <c r="H4304" s="45"/>
      <c r="I4304" s="47"/>
      <c r="J4304" s="44"/>
      <c r="K4304" s="45"/>
      <c r="L4304" s="46"/>
    </row>
    <row r="4305" spans="1:12" x14ac:dyDescent="0.2">
      <c r="A4305" s="39"/>
      <c r="B4305" s="34"/>
      <c r="C4305" s="39" t="s">
        <v>124</v>
      </c>
      <c r="D4305" s="7">
        <v>26</v>
      </c>
      <c r="E4305" s="8">
        <v>11</v>
      </c>
      <c r="F4305" s="17">
        <f t="shared" ref="F4305:F4316" si="1051">D4305+E4305</f>
        <v>37</v>
      </c>
      <c r="G4305" s="7">
        <v>17</v>
      </c>
      <c r="H4305" s="8">
        <v>2291</v>
      </c>
      <c r="I4305" s="17">
        <f t="shared" ref="I4305:I4316" si="1052">G4305+H4305</f>
        <v>2308</v>
      </c>
      <c r="J4305" s="7">
        <f t="shared" ref="J4305:J4316" si="1053">D4305+G4305</f>
        <v>43</v>
      </c>
      <c r="K4305" s="8">
        <f t="shared" ref="K4305:K4316" si="1054">E4305+H4305</f>
        <v>2302</v>
      </c>
      <c r="L4305" s="9">
        <f t="shared" ref="L4305:L4316" si="1055">J4305+K4305</f>
        <v>2345</v>
      </c>
    </row>
    <row r="4306" spans="1:12" x14ac:dyDescent="0.2">
      <c r="A4306" s="39"/>
      <c r="B4306" s="34"/>
      <c r="C4306" s="39" t="s">
        <v>3</v>
      </c>
      <c r="D4306" s="7">
        <v>0</v>
      </c>
      <c r="E4306" s="8">
        <v>0</v>
      </c>
      <c r="F4306" s="17">
        <f t="shared" si="1051"/>
        <v>0</v>
      </c>
      <c r="G4306" s="7">
        <v>23</v>
      </c>
      <c r="H4306" s="8">
        <v>101</v>
      </c>
      <c r="I4306" s="17">
        <f t="shared" si="1052"/>
        <v>124</v>
      </c>
      <c r="J4306" s="7">
        <f t="shared" si="1053"/>
        <v>23</v>
      </c>
      <c r="K4306" s="8">
        <f t="shared" si="1054"/>
        <v>101</v>
      </c>
      <c r="L4306" s="9">
        <f t="shared" si="1055"/>
        <v>124</v>
      </c>
    </row>
    <row r="4307" spans="1:12" x14ac:dyDescent="0.2">
      <c r="A4307" s="39"/>
      <c r="B4307" s="34"/>
      <c r="C4307" s="39" t="s">
        <v>125</v>
      </c>
      <c r="D4307" s="7">
        <v>0</v>
      </c>
      <c r="E4307" s="8">
        <v>0</v>
      </c>
      <c r="F4307" s="17">
        <f t="shared" si="1051"/>
        <v>0</v>
      </c>
      <c r="G4307" s="7">
        <v>6</v>
      </c>
      <c r="H4307" s="8">
        <v>11</v>
      </c>
      <c r="I4307" s="17">
        <f t="shared" si="1052"/>
        <v>17</v>
      </c>
      <c r="J4307" s="7">
        <f t="shared" si="1053"/>
        <v>6</v>
      </c>
      <c r="K4307" s="8">
        <f t="shared" si="1054"/>
        <v>11</v>
      </c>
      <c r="L4307" s="9">
        <f t="shared" si="1055"/>
        <v>17</v>
      </c>
    </row>
    <row r="4308" spans="1:12" x14ac:dyDescent="0.2">
      <c r="A4308" s="39"/>
      <c r="B4308" s="34"/>
      <c r="C4308" s="39" t="s">
        <v>126</v>
      </c>
      <c r="D4308" s="7">
        <v>0</v>
      </c>
      <c r="E4308" s="8">
        <v>0</v>
      </c>
      <c r="F4308" s="17">
        <f t="shared" si="1051"/>
        <v>0</v>
      </c>
      <c r="G4308" s="7">
        <v>2</v>
      </c>
      <c r="H4308" s="8">
        <v>1</v>
      </c>
      <c r="I4308" s="17">
        <f t="shared" si="1052"/>
        <v>3</v>
      </c>
      <c r="J4308" s="7">
        <f t="shared" si="1053"/>
        <v>2</v>
      </c>
      <c r="K4308" s="8">
        <f t="shared" si="1054"/>
        <v>1</v>
      </c>
      <c r="L4308" s="9">
        <f t="shared" si="1055"/>
        <v>3</v>
      </c>
    </row>
    <row r="4309" spans="1:12" x14ac:dyDescent="0.2">
      <c r="A4309" s="39"/>
      <c r="B4309" s="34"/>
      <c r="C4309" s="39" t="s">
        <v>127</v>
      </c>
      <c r="D4309" s="7">
        <v>0</v>
      </c>
      <c r="E4309" s="8">
        <v>0</v>
      </c>
      <c r="F4309" s="17">
        <f t="shared" si="1051"/>
        <v>0</v>
      </c>
      <c r="G4309" s="7">
        <v>30</v>
      </c>
      <c r="H4309" s="8">
        <v>375</v>
      </c>
      <c r="I4309" s="17">
        <f t="shared" si="1052"/>
        <v>405</v>
      </c>
      <c r="J4309" s="7">
        <f t="shared" si="1053"/>
        <v>30</v>
      </c>
      <c r="K4309" s="8">
        <f t="shared" si="1054"/>
        <v>375</v>
      </c>
      <c r="L4309" s="9">
        <f t="shared" si="1055"/>
        <v>405</v>
      </c>
    </row>
    <row r="4310" spans="1:12" x14ac:dyDescent="0.2">
      <c r="A4310" s="39"/>
      <c r="B4310" s="34"/>
      <c r="C4310" s="39" t="s">
        <v>128</v>
      </c>
      <c r="D4310" s="7">
        <v>0</v>
      </c>
      <c r="E4310" s="8">
        <v>0</v>
      </c>
      <c r="F4310" s="17">
        <f t="shared" si="1051"/>
        <v>0</v>
      </c>
      <c r="G4310" s="7">
        <v>27</v>
      </c>
      <c r="H4310" s="8">
        <v>189</v>
      </c>
      <c r="I4310" s="17">
        <f t="shared" si="1052"/>
        <v>216</v>
      </c>
      <c r="J4310" s="7">
        <f t="shared" si="1053"/>
        <v>27</v>
      </c>
      <c r="K4310" s="8">
        <f t="shared" si="1054"/>
        <v>189</v>
      </c>
      <c r="L4310" s="9">
        <f t="shared" si="1055"/>
        <v>216</v>
      </c>
    </row>
    <row r="4311" spans="1:12" x14ac:dyDescent="0.2">
      <c r="A4311" s="39"/>
      <c r="B4311" s="34"/>
      <c r="C4311" s="39" t="s">
        <v>931</v>
      </c>
      <c r="D4311" s="7">
        <v>0</v>
      </c>
      <c r="E4311" s="8">
        <v>0</v>
      </c>
      <c r="F4311" s="17">
        <f t="shared" si="1051"/>
        <v>0</v>
      </c>
      <c r="G4311" s="7">
        <v>0</v>
      </c>
      <c r="H4311" s="8">
        <v>7</v>
      </c>
      <c r="I4311" s="17">
        <f t="shared" si="1052"/>
        <v>7</v>
      </c>
      <c r="J4311" s="7">
        <f t="shared" si="1053"/>
        <v>0</v>
      </c>
      <c r="K4311" s="8">
        <f t="shared" si="1054"/>
        <v>7</v>
      </c>
      <c r="L4311" s="9">
        <f t="shared" si="1055"/>
        <v>7</v>
      </c>
    </row>
    <row r="4312" spans="1:12" x14ac:dyDescent="0.2">
      <c r="A4312" s="39"/>
      <c r="B4312" s="34"/>
      <c r="C4312" s="39" t="s">
        <v>129</v>
      </c>
      <c r="D4312" s="7">
        <v>0</v>
      </c>
      <c r="E4312" s="8">
        <v>0</v>
      </c>
      <c r="F4312" s="17">
        <f t="shared" si="1051"/>
        <v>0</v>
      </c>
      <c r="G4312" s="7">
        <v>1</v>
      </c>
      <c r="H4312" s="8">
        <v>0</v>
      </c>
      <c r="I4312" s="17">
        <f t="shared" si="1052"/>
        <v>1</v>
      </c>
      <c r="J4312" s="7">
        <f t="shared" si="1053"/>
        <v>1</v>
      </c>
      <c r="K4312" s="8">
        <f t="shared" si="1054"/>
        <v>0</v>
      </c>
      <c r="L4312" s="9">
        <f t="shared" si="1055"/>
        <v>1</v>
      </c>
    </row>
    <row r="4313" spans="1:12" x14ac:dyDescent="0.2">
      <c r="A4313" s="39"/>
      <c r="B4313" s="34"/>
      <c r="C4313" s="39" t="s">
        <v>135</v>
      </c>
      <c r="D4313" s="7">
        <v>1</v>
      </c>
      <c r="E4313" s="8">
        <v>0</v>
      </c>
      <c r="F4313" s="17">
        <f t="shared" si="1051"/>
        <v>1</v>
      </c>
      <c r="G4313" s="7">
        <v>0</v>
      </c>
      <c r="H4313" s="8">
        <v>0</v>
      </c>
      <c r="I4313" s="17">
        <f t="shared" si="1052"/>
        <v>0</v>
      </c>
      <c r="J4313" s="7">
        <f t="shared" si="1053"/>
        <v>1</v>
      </c>
      <c r="K4313" s="8">
        <f t="shared" si="1054"/>
        <v>0</v>
      </c>
      <c r="L4313" s="9">
        <f t="shared" si="1055"/>
        <v>1</v>
      </c>
    </row>
    <row r="4314" spans="1:12" x14ac:dyDescent="0.2">
      <c r="A4314" s="39"/>
      <c r="B4314" s="34"/>
      <c r="C4314" s="39" t="s">
        <v>136</v>
      </c>
      <c r="D4314" s="7">
        <v>2</v>
      </c>
      <c r="E4314" s="8">
        <v>8</v>
      </c>
      <c r="F4314" s="17">
        <f t="shared" si="1051"/>
        <v>10</v>
      </c>
      <c r="G4314" s="7">
        <v>8</v>
      </c>
      <c r="H4314" s="8">
        <v>2</v>
      </c>
      <c r="I4314" s="17">
        <f t="shared" si="1052"/>
        <v>10</v>
      </c>
      <c r="J4314" s="7">
        <f t="shared" si="1053"/>
        <v>10</v>
      </c>
      <c r="K4314" s="8">
        <f t="shared" si="1054"/>
        <v>10</v>
      </c>
      <c r="L4314" s="9">
        <f t="shared" si="1055"/>
        <v>20</v>
      </c>
    </row>
    <row r="4315" spans="1:12" x14ac:dyDescent="0.2">
      <c r="A4315" s="39"/>
      <c r="B4315" s="34"/>
      <c r="C4315" s="39" t="s">
        <v>137</v>
      </c>
      <c r="D4315" s="7">
        <v>7</v>
      </c>
      <c r="E4315" s="8">
        <v>0</v>
      </c>
      <c r="F4315" s="17">
        <f t="shared" si="1051"/>
        <v>7</v>
      </c>
      <c r="G4315" s="7">
        <v>12</v>
      </c>
      <c r="H4315" s="8">
        <v>201</v>
      </c>
      <c r="I4315" s="17">
        <f t="shared" si="1052"/>
        <v>213</v>
      </c>
      <c r="J4315" s="7">
        <f t="shared" si="1053"/>
        <v>19</v>
      </c>
      <c r="K4315" s="8">
        <f t="shared" si="1054"/>
        <v>201</v>
      </c>
      <c r="L4315" s="9">
        <f t="shared" si="1055"/>
        <v>220</v>
      </c>
    </row>
    <row r="4316" spans="1:12" ht="12" thickBot="1" x14ac:dyDescent="0.25">
      <c r="A4316" s="52"/>
      <c r="B4316" s="68"/>
      <c r="C4316" s="52" t="s">
        <v>138</v>
      </c>
      <c r="D4316" s="24">
        <v>1</v>
      </c>
      <c r="E4316" s="25">
        <v>2</v>
      </c>
      <c r="F4316" s="69">
        <f t="shared" si="1051"/>
        <v>3</v>
      </c>
      <c r="G4316" s="24">
        <v>0</v>
      </c>
      <c r="H4316" s="25">
        <v>0</v>
      </c>
      <c r="I4316" s="69">
        <f t="shared" si="1052"/>
        <v>0</v>
      </c>
      <c r="J4316" s="24">
        <f t="shared" si="1053"/>
        <v>1</v>
      </c>
      <c r="K4316" s="25">
        <f t="shared" si="1054"/>
        <v>2</v>
      </c>
      <c r="L4316" s="26">
        <f t="shared" si="1055"/>
        <v>3</v>
      </c>
    </row>
    <row r="4322" spans="1:12" ht="12" x14ac:dyDescent="0.2">
      <c r="A4322" s="85" t="s">
        <v>109</v>
      </c>
      <c r="B4322" s="85"/>
      <c r="C4322" s="85"/>
      <c r="D4322" s="85"/>
      <c r="E4322" s="85"/>
      <c r="F4322" s="85"/>
      <c r="G4322" s="85"/>
      <c r="H4322" s="85"/>
      <c r="I4322" s="85"/>
      <c r="J4322" s="85"/>
      <c r="K4322" s="85"/>
      <c r="L4322" s="85"/>
    </row>
    <row r="4323" spans="1:12" x14ac:dyDescent="0.2">
      <c r="A4323" s="86" t="s">
        <v>116</v>
      </c>
      <c r="B4323" s="86"/>
      <c r="C4323" s="86"/>
      <c r="D4323" s="86"/>
      <c r="E4323" s="86"/>
      <c r="F4323" s="86"/>
      <c r="G4323" s="86"/>
      <c r="H4323" s="86"/>
      <c r="I4323" s="86"/>
      <c r="J4323" s="86"/>
      <c r="K4323" s="86"/>
      <c r="L4323" s="86"/>
    </row>
    <row r="4324" spans="1:12" x14ac:dyDescent="0.2">
      <c r="A4324" s="86" t="s">
        <v>1066</v>
      </c>
      <c r="B4324" s="86"/>
      <c r="C4324" s="86"/>
      <c r="D4324" s="86"/>
      <c r="E4324" s="86"/>
      <c r="F4324" s="86"/>
      <c r="G4324" s="86"/>
      <c r="H4324" s="86"/>
      <c r="I4324" s="86"/>
      <c r="J4324" s="86"/>
      <c r="K4324" s="86"/>
      <c r="L4324" s="86"/>
    </row>
    <row r="4325" spans="1:12" ht="12" thickBot="1" x14ac:dyDescent="0.25"/>
    <row r="4326" spans="1:12" x14ac:dyDescent="0.2">
      <c r="A4326" s="113" t="s">
        <v>41</v>
      </c>
      <c r="B4326" s="149"/>
      <c r="C4326" s="151" t="s">
        <v>43</v>
      </c>
      <c r="D4326" s="117" t="s">
        <v>355</v>
      </c>
      <c r="E4326" s="118"/>
      <c r="F4326" s="119"/>
      <c r="G4326" s="117" t="s">
        <v>42</v>
      </c>
      <c r="H4326" s="118"/>
      <c r="I4326" s="119"/>
      <c r="J4326" s="117" t="s">
        <v>2</v>
      </c>
      <c r="K4326" s="118"/>
      <c r="L4326" s="119"/>
    </row>
    <row r="4327" spans="1:12" ht="12" thickBot="1" x14ac:dyDescent="0.25">
      <c r="A4327" s="115"/>
      <c r="B4327" s="150"/>
      <c r="C4327" s="152"/>
      <c r="D4327" s="153"/>
      <c r="E4327" s="154"/>
      <c r="F4327" s="155"/>
      <c r="G4327" s="153"/>
      <c r="H4327" s="154"/>
      <c r="I4327" s="155"/>
      <c r="J4327" s="153"/>
      <c r="K4327" s="154"/>
      <c r="L4327" s="155"/>
    </row>
    <row r="4328" spans="1:12" x14ac:dyDescent="0.2">
      <c r="A4328" s="115"/>
      <c r="B4328" s="150"/>
      <c r="C4328" s="152"/>
      <c r="D4328" s="161" t="s">
        <v>44</v>
      </c>
      <c r="E4328" s="157" t="s">
        <v>45</v>
      </c>
      <c r="F4328" s="159" t="s">
        <v>2</v>
      </c>
      <c r="G4328" s="161" t="s">
        <v>44</v>
      </c>
      <c r="H4328" s="157" t="s">
        <v>45</v>
      </c>
      <c r="I4328" s="159" t="s">
        <v>2</v>
      </c>
      <c r="J4328" s="156" t="s">
        <v>44</v>
      </c>
      <c r="K4328" s="157" t="s">
        <v>45</v>
      </c>
      <c r="L4328" s="159" t="s">
        <v>2</v>
      </c>
    </row>
    <row r="4329" spans="1:12" ht="12" thickBot="1" x14ac:dyDescent="0.25">
      <c r="A4329" s="115"/>
      <c r="B4329" s="150"/>
      <c r="C4329" s="152"/>
      <c r="D4329" s="162"/>
      <c r="E4329" s="158"/>
      <c r="F4329" s="160"/>
      <c r="G4329" s="162"/>
      <c r="H4329" s="158"/>
      <c r="I4329" s="160"/>
      <c r="J4329" s="136"/>
      <c r="K4329" s="158"/>
      <c r="L4329" s="160"/>
    </row>
    <row r="4330" spans="1:12" x14ac:dyDescent="0.2">
      <c r="A4330" s="35"/>
      <c r="B4330" s="36"/>
      <c r="C4330" s="35" t="s">
        <v>139</v>
      </c>
      <c r="D4330" s="3">
        <v>3</v>
      </c>
      <c r="E4330" s="4">
        <v>11</v>
      </c>
      <c r="F4330" s="18">
        <f t="shared" ref="F4330:F4337" si="1056">D4330+E4330</f>
        <v>14</v>
      </c>
      <c r="G4330" s="3">
        <v>9</v>
      </c>
      <c r="H4330" s="4">
        <v>10</v>
      </c>
      <c r="I4330" s="18">
        <f t="shared" ref="I4330:I4337" si="1057">G4330+H4330</f>
        <v>19</v>
      </c>
      <c r="J4330" s="3">
        <f t="shared" ref="J4330:K4337" si="1058">D4330+G4330</f>
        <v>12</v>
      </c>
      <c r="K4330" s="4">
        <f t="shared" si="1058"/>
        <v>21</v>
      </c>
      <c r="L4330" s="5">
        <f t="shared" ref="L4330:L4337" si="1059">J4330+K4330</f>
        <v>33</v>
      </c>
    </row>
    <row r="4331" spans="1:12" x14ac:dyDescent="0.2">
      <c r="A4331" s="39"/>
      <c r="B4331" s="34"/>
      <c r="C4331" s="39" t="s">
        <v>141</v>
      </c>
      <c r="D4331" s="7">
        <v>0</v>
      </c>
      <c r="E4331" s="8">
        <v>0</v>
      </c>
      <c r="F4331" s="17">
        <f t="shared" si="1056"/>
        <v>0</v>
      </c>
      <c r="G4331" s="7">
        <v>1</v>
      </c>
      <c r="H4331" s="8">
        <v>5</v>
      </c>
      <c r="I4331" s="17">
        <f t="shared" si="1057"/>
        <v>6</v>
      </c>
      <c r="J4331" s="7">
        <f t="shared" si="1058"/>
        <v>1</v>
      </c>
      <c r="K4331" s="8">
        <f t="shared" si="1058"/>
        <v>5</v>
      </c>
      <c r="L4331" s="9">
        <f t="shared" si="1059"/>
        <v>6</v>
      </c>
    </row>
    <row r="4332" spans="1:12" x14ac:dyDescent="0.2">
      <c r="A4332" s="39"/>
      <c r="B4332" s="34"/>
      <c r="C4332" s="39" t="s">
        <v>142</v>
      </c>
      <c r="D4332" s="7">
        <v>0</v>
      </c>
      <c r="E4332" s="8">
        <v>0</v>
      </c>
      <c r="F4332" s="17">
        <f t="shared" si="1056"/>
        <v>0</v>
      </c>
      <c r="G4332" s="7">
        <v>1</v>
      </c>
      <c r="H4332" s="8">
        <v>0</v>
      </c>
      <c r="I4332" s="17">
        <f t="shared" si="1057"/>
        <v>1</v>
      </c>
      <c r="J4332" s="7">
        <f t="shared" si="1058"/>
        <v>1</v>
      </c>
      <c r="K4332" s="8">
        <f t="shared" si="1058"/>
        <v>0</v>
      </c>
      <c r="L4332" s="9">
        <f t="shared" si="1059"/>
        <v>1</v>
      </c>
    </row>
    <row r="4333" spans="1:12" x14ac:dyDescent="0.2">
      <c r="A4333" s="39"/>
      <c r="B4333" s="34"/>
      <c r="C4333" s="39" t="s">
        <v>144</v>
      </c>
      <c r="D4333" s="7">
        <v>0</v>
      </c>
      <c r="E4333" s="8">
        <v>0</v>
      </c>
      <c r="F4333" s="17">
        <f t="shared" si="1056"/>
        <v>0</v>
      </c>
      <c r="G4333" s="7">
        <v>1</v>
      </c>
      <c r="H4333" s="8">
        <v>0</v>
      </c>
      <c r="I4333" s="17">
        <f t="shared" si="1057"/>
        <v>1</v>
      </c>
      <c r="J4333" s="7">
        <f t="shared" si="1058"/>
        <v>1</v>
      </c>
      <c r="K4333" s="8">
        <f t="shared" si="1058"/>
        <v>0</v>
      </c>
      <c r="L4333" s="9">
        <f t="shared" si="1059"/>
        <v>1</v>
      </c>
    </row>
    <row r="4334" spans="1:12" x14ac:dyDescent="0.2">
      <c r="A4334" s="39"/>
      <c r="B4334" s="34"/>
      <c r="C4334" s="39" t="s">
        <v>148</v>
      </c>
      <c r="D4334" s="7">
        <v>1</v>
      </c>
      <c r="E4334" s="8">
        <v>0</v>
      </c>
      <c r="F4334" s="17">
        <f t="shared" si="1056"/>
        <v>1</v>
      </c>
      <c r="G4334" s="7">
        <v>0</v>
      </c>
      <c r="H4334" s="8">
        <v>0</v>
      </c>
      <c r="I4334" s="17">
        <f t="shared" si="1057"/>
        <v>0</v>
      </c>
      <c r="J4334" s="7">
        <f t="shared" si="1058"/>
        <v>1</v>
      </c>
      <c r="K4334" s="8">
        <f t="shared" si="1058"/>
        <v>0</v>
      </c>
      <c r="L4334" s="9">
        <f t="shared" si="1059"/>
        <v>1</v>
      </c>
    </row>
    <row r="4335" spans="1:12" x14ac:dyDescent="0.2">
      <c r="A4335" s="39"/>
      <c r="B4335" s="34"/>
      <c r="C4335" s="39" t="s">
        <v>149</v>
      </c>
      <c r="D4335" s="7">
        <v>3</v>
      </c>
      <c r="E4335" s="8">
        <v>1</v>
      </c>
      <c r="F4335" s="17">
        <f t="shared" si="1056"/>
        <v>4</v>
      </c>
      <c r="G4335" s="7">
        <v>0</v>
      </c>
      <c r="H4335" s="8">
        <v>0</v>
      </c>
      <c r="I4335" s="17">
        <f t="shared" si="1057"/>
        <v>0</v>
      </c>
      <c r="J4335" s="7">
        <f t="shared" si="1058"/>
        <v>3</v>
      </c>
      <c r="K4335" s="8">
        <f t="shared" si="1058"/>
        <v>1</v>
      </c>
      <c r="L4335" s="9">
        <f t="shared" si="1059"/>
        <v>4</v>
      </c>
    </row>
    <row r="4336" spans="1:12" x14ac:dyDescent="0.2">
      <c r="A4336" s="39"/>
      <c r="B4336" s="34"/>
      <c r="C4336" s="39" t="s">
        <v>150</v>
      </c>
      <c r="D4336" s="7">
        <v>7</v>
      </c>
      <c r="E4336" s="8">
        <v>0</v>
      </c>
      <c r="F4336" s="17">
        <f t="shared" si="1056"/>
        <v>7</v>
      </c>
      <c r="G4336" s="7">
        <v>0</v>
      </c>
      <c r="H4336" s="8">
        <v>0</v>
      </c>
      <c r="I4336" s="17">
        <f t="shared" si="1057"/>
        <v>0</v>
      </c>
      <c r="J4336" s="7">
        <f t="shared" si="1058"/>
        <v>7</v>
      </c>
      <c r="K4336" s="8">
        <f t="shared" si="1058"/>
        <v>0</v>
      </c>
      <c r="L4336" s="9">
        <f t="shared" si="1059"/>
        <v>7</v>
      </c>
    </row>
    <row r="4337" spans="1:12" x14ac:dyDescent="0.2">
      <c r="A4337" s="39"/>
      <c r="B4337" s="34"/>
      <c r="C4337" s="39" t="s">
        <v>934</v>
      </c>
      <c r="D4337" s="7">
        <v>0</v>
      </c>
      <c r="E4337" s="8">
        <v>0</v>
      </c>
      <c r="F4337" s="17">
        <f t="shared" si="1056"/>
        <v>0</v>
      </c>
      <c r="G4337" s="7">
        <v>2</v>
      </c>
      <c r="H4337" s="8">
        <v>0</v>
      </c>
      <c r="I4337" s="17">
        <f t="shared" si="1057"/>
        <v>2</v>
      </c>
      <c r="J4337" s="7">
        <f t="shared" si="1058"/>
        <v>2</v>
      </c>
      <c r="K4337" s="8">
        <f t="shared" si="1058"/>
        <v>0</v>
      </c>
      <c r="L4337" s="9">
        <f t="shared" si="1059"/>
        <v>2</v>
      </c>
    </row>
    <row r="4338" spans="1:12" x14ac:dyDescent="0.2">
      <c r="A4338" s="39"/>
      <c r="B4338" s="34"/>
      <c r="C4338" s="66" t="s">
        <v>2</v>
      </c>
      <c r="D4338" s="21">
        <f t="shared" ref="D4338:L4338" si="1060">SUM(D4304:D4337)</f>
        <v>51</v>
      </c>
      <c r="E4338" s="22">
        <f t="shared" si="1060"/>
        <v>33</v>
      </c>
      <c r="F4338" s="67">
        <f t="shared" si="1060"/>
        <v>84</v>
      </c>
      <c r="G4338" s="21">
        <f t="shared" si="1060"/>
        <v>140</v>
      </c>
      <c r="H4338" s="22">
        <f t="shared" si="1060"/>
        <v>3193</v>
      </c>
      <c r="I4338" s="67">
        <f t="shared" si="1060"/>
        <v>3333</v>
      </c>
      <c r="J4338" s="21">
        <f t="shared" si="1060"/>
        <v>191</v>
      </c>
      <c r="K4338" s="22">
        <f t="shared" si="1060"/>
        <v>3226</v>
      </c>
      <c r="L4338" s="23">
        <f t="shared" si="1060"/>
        <v>3417</v>
      </c>
    </row>
    <row r="4339" spans="1:12" x14ac:dyDescent="0.2">
      <c r="A4339" s="65" t="s">
        <v>315</v>
      </c>
      <c r="B4339" s="42"/>
      <c r="C4339" s="41"/>
      <c r="D4339" s="44"/>
      <c r="E4339" s="45"/>
      <c r="F4339" s="47"/>
      <c r="G4339" s="44"/>
      <c r="H4339" s="45"/>
      <c r="I4339" s="47"/>
      <c r="J4339" s="44"/>
      <c r="K4339" s="45"/>
      <c r="L4339" s="46"/>
    </row>
    <row r="4340" spans="1:12" x14ac:dyDescent="0.2">
      <c r="A4340" s="39"/>
      <c r="B4340" s="34"/>
      <c r="C4340" s="39" t="s">
        <v>124</v>
      </c>
      <c r="D4340" s="7">
        <v>4</v>
      </c>
      <c r="E4340" s="8">
        <v>0</v>
      </c>
      <c r="F4340" s="17">
        <f t="shared" ref="F4340:F4346" si="1061">D4340+E4340</f>
        <v>4</v>
      </c>
      <c r="G4340" s="7">
        <v>0</v>
      </c>
      <c r="H4340" s="8">
        <v>1</v>
      </c>
      <c r="I4340" s="17">
        <f t="shared" ref="I4340:I4346" si="1062">G4340+H4340</f>
        <v>1</v>
      </c>
      <c r="J4340" s="7">
        <f t="shared" ref="J4340:K4346" si="1063">D4340+G4340</f>
        <v>4</v>
      </c>
      <c r="K4340" s="8">
        <f t="shared" si="1063"/>
        <v>1</v>
      </c>
      <c r="L4340" s="9">
        <f t="shared" ref="L4340:L4346" si="1064">J4340+K4340</f>
        <v>5</v>
      </c>
    </row>
    <row r="4341" spans="1:12" x14ac:dyDescent="0.2">
      <c r="A4341" s="39"/>
      <c r="B4341" s="34"/>
      <c r="C4341" s="39" t="s">
        <v>3</v>
      </c>
      <c r="D4341" s="7">
        <v>0</v>
      </c>
      <c r="E4341" s="8">
        <v>0</v>
      </c>
      <c r="F4341" s="17">
        <f t="shared" si="1061"/>
        <v>0</v>
      </c>
      <c r="G4341" s="7">
        <v>0</v>
      </c>
      <c r="H4341" s="8">
        <v>4</v>
      </c>
      <c r="I4341" s="17">
        <f t="shared" si="1062"/>
        <v>4</v>
      </c>
      <c r="J4341" s="7">
        <f t="shared" si="1063"/>
        <v>0</v>
      </c>
      <c r="K4341" s="8">
        <f t="shared" si="1063"/>
        <v>4</v>
      </c>
      <c r="L4341" s="9">
        <f t="shared" si="1064"/>
        <v>4</v>
      </c>
    </row>
    <row r="4342" spans="1:12" x14ac:dyDescent="0.2">
      <c r="A4342" s="39"/>
      <c r="B4342" s="34"/>
      <c r="C4342" s="39" t="s">
        <v>125</v>
      </c>
      <c r="D4342" s="7">
        <v>0</v>
      </c>
      <c r="E4342" s="8">
        <v>0</v>
      </c>
      <c r="F4342" s="17">
        <f t="shared" si="1061"/>
        <v>0</v>
      </c>
      <c r="G4342" s="7">
        <v>0</v>
      </c>
      <c r="H4342" s="8">
        <v>2</v>
      </c>
      <c r="I4342" s="17">
        <f t="shared" si="1062"/>
        <v>2</v>
      </c>
      <c r="J4342" s="7">
        <f t="shared" si="1063"/>
        <v>0</v>
      </c>
      <c r="K4342" s="8">
        <f t="shared" si="1063"/>
        <v>2</v>
      </c>
      <c r="L4342" s="9">
        <f t="shared" si="1064"/>
        <v>2</v>
      </c>
    </row>
    <row r="4343" spans="1:12" x14ac:dyDescent="0.2">
      <c r="A4343" s="39"/>
      <c r="B4343" s="34"/>
      <c r="C4343" s="39" t="s">
        <v>127</v>
      </c>
      <c r="D4343" s="7">
        <v>0</v>
      </c>
      <c r="E4343" s="8">
        <v>0</v>
      </c>
      <c r="F4343" s="17">
        <f t="shared" si="1061"/>
        <v>0</v>
      </c>
      <c r="G4343" s="7">
        <v>1</v>
      </c>
      <c r="H4343" s="8">
        <v>0</v>
      </c>
      <c r="I4343" s="17">
        <f t="shared" si="1062"/>
        <v>1</v>
      </c>
      <c r="J4343" s="7">
        <f t="shared" si="1063"/>
        <v>1</v>
      </c>
      <c r="K4343" s="8">
        <f t="shared" si="1063"/>
        <v>0</v>
      </c>
      <c r="L4343" s="9">
        <f t="shared" si="1064"/>
        <v>1</v>
      </c>
    </row>
    <row r="4344" spans="1:12" x14ac:dyDescent="0.2">
      <c r="A4344" s="39"/>
      <c r="B4344" s="34"/>
      <c r="C4344" s="39" t="s">
        <v>128</v>
      </c>
      <c r="D4344" s="7">
        <v>0</v>
      </c>
      <c r="E4344" s="8">
        <v>0</v>
      </c>
      <c r="F4344" s="17">
        <f t="shared" si="1061"/>
        <v>0</v>
      </c>
      <c r="G4344" s="7">
        <v>0</v>
      </c>
      <c r="H4344" s="8">
        <v>5</v>
      </c>
      <c r="I4344" s="17">
        <f t="shared" si="1062"/>
        <v>5</v>
      </c>
      <c r="J4344" s="7">
        <f t="shared" si="1063"/>
        <v>0</v>
      </c>
      <c r="K4344" s="8">
        <f t="shared" si="1063"/>
        <v>5</v>
      </c>
      <c r="L4344" s="9">
        <f t="shared" si="1064"/>
        <v>5</v>
      </c>
    </row>
    <row r="4345" spans="1:12" x14ac:dyDescent="0.2">
      <c r="A4345" s="39"/>
      <c r="B4345" s="34"/>
      <c r="C4345" s="39" t="s">
        <v>140</v>
      </c>
      <c r="D4345" s="7">
        <v>0</v>
      </c>
      <c r="E4345" s="8">
        <v>1</v>
      </c>
      <c r="F4345" s="17">
        <f t="shared" si="1061"/>
        <v>1</v>
      </c>
      <c r="G4345" s="7">
        <v>1</v>
      </c>
      <c r="H4345" s="8">
        <v>0</v>
      </c>
      <c r="I4345" s="17">
        <f t="shared" si="1062"/>
        <v>1</v>
      </c>
      <c r="J4345" s="7">
        <f t="shared" si="1063"/>
        <v>1</v>
      </c>
      <c r="K4345" s="8">
        <f t="shared" si="1063"/>
        <v>1</v>
      </c>
      <c r="L4345" s="9">
        <f t="shared" si="1064"/>
        <v>2</v>
      </c>
    </row>
    <row r="4346" spans="1:12" x14ac:dyDescent="0.2">
      <c r="A4346" s="39"/>
      <c r="B4346" s="34"/>
      <c r="C4346" s="39" t="s">
        <v>141</v>
      </c>
      <c r="D4346" s="7">
        <v>0</v>
      </c>
      <c r="E4346" s="8">
        <v>0</v>
      </c>
      <c r="F4346" s="17">
        <f t="shared" si="1061"/>
        <v>0</v>
      </c>
      <c r="G4346" s="7">
        <v>2</v>
      </c>
      <c r="H4346" s="8">
        <v>0</v>
      </c>
      <c r="I4346" s="17">
        <f t="shared" si="1062"/>
        <v>2</v>
      </c>
      <c r="J4346" s="7">
        <f t="shared" si="1063"/>
        <v>2</v>
      </c>
      <c r="K4346" s="8">
        <f t="shared" si="1063"/>
        <v>0</v>
      </c>
      <c r="L4346" s="9">
        <f t="shared" si="1064"/>
        <v>2</v>
      </c>
    </row>
    <row r="4347" spans="1:12" x14ac:dyDescent="0.2">
      <c r="A4347" s="39"/>
      <c r="B4347" s="34"/>
      <c r="C4347" s="66" t="s">
        <v>2</v>
      </c>
      <c r="D4347" s="21">
        <f t="shared" ref="D4347:L4347" si="1065">SUM(D4339:D4346)</f>
        <v>4</v>
      </c>
      <c r="E4347" s="22">
        <f t="shared" si="1065"/>
        <v>1</v>
      </c>
      <c r="F4347" s="67">
        <f t="shared" si="1065"/>
        <v>5</v>
      </c>
      <c r="G4347" s="21">
        <f t="shared" si="1065"/>
        <v>4</v>
      </c>
      <c r="H4347" s="22">
        <f t="shared" si="1065"/>
        <v>12</v>
      </c>
      <c r="I4347" s="67">
        <f t="shared" si="1065"/>
        <v>16</v>
      </c>
      <c r="J4347" s="21">
        <f t="shared" si="1065"/>
        <v>8</v>
      </c>
      <c r="K4347" s="22">
        <f t="shared" si="1065"/>
        <v>13</v>
      </c>
      <c r="L4347" s="23">
        <f t="shared" si="1065"/>
        <v>21</v>
      </c>
    </row>
    <row r="4348" spans="1:12" x14ac:dyDescent="0.2">
      <c r="A4348" s="65" t="s">
        <v>316</v>
      </c>
      <c r="B4348" s="42"/>
      <c r="C4348" s="41"/>
      <c r="D4348" s="44"/>
      <c r="E4348" s="45"/>
      <c r="F4348" s="47"/>
      <c r="G4348" s="44"/>
      <c r="H4348" s="45"/>
      <c r="I4348" s="47"/>
      <c r="J4348" s="44"/>
      <c r="K4348" s="45"/>
      <c r="L4348" s="46"/>
    </row>
    <row r="4349" spans="1:12" x14ac:dyDescent="0.2">
      <c r="A4349" s="39"/>
      <c r="B4349" s="34"/>
      <c r="C4349" s="39" t="s">
        <v>124</v>
      </c>
      <c r="D4349" s="7">
        <v>3</v>
      </c>
      <c r="E4349" s="8">
        <v>0</v>
      </c>
      <c r="F4349" s="17">
        <f t="shared" ref="F4349:F4357" si="1066">D4349+E4349</f>
        <v>3</v>
      </c>
      <c r="G4349" s="7">
        <v>3</v>
      </c>
      <c r="H4349" s="8">
        <v>1</v>
      </c>
      <c r="I4349" s="17">
        <f t="shared" ref="I4349:I4357" si="1067">G4349+H4349</f>
        <v>4</v>
      </c>
      <c r="J4349" s="7">
        <f t="shared" ref="J4349:J4357" si="1068">D4349+G4349</f>
        <v>6</v>
      </c>
      <c r="K4349" s="8">
        <f t="shared" ref="K4349:K4357" si="1069">E4349+H4349</f>
        <v>1</v>
      </c>
      <c r="L4349" s="9">
        <f t="shared" ref="L4349:L4357" si="1070">J4349+K4349</f>
        <v>7</v>
      </c>
    </row>
    <row r="4350" spans="1:12" x14ac:dyDescent="0.2">
      <c r="A4350" s="39"/>
      <c r="B4350" s="34"/>
      <c r="C4350" s="39" t="s">
        <v>3</v>
      </c>
      <c r="D4350" s="7">
        <v>0</v>
      </c>
      <c r="E4350" s="8">
        <v>0</v>
      </c>
      <c r="F4350" s="17">
        <f t="shared" si="1066"/>
        <v>0</v>
      </c>
      <c r="G4350" s="7">
        <v>0</v>
      </c>
      <c r="H4350" s="8">
        <v>8</v>
      </c>
      <c r="I4350" s="17">
        <f t="shared" si="1067"/>
        <v>8</v>
      </c>
      <c r="J4350" s="7">
        <f t="shared" si="1068"/>
        <v>0</v>
      </c>
      <c r="K4350" s="8">
        <f t="shared" si="1069"/>
        <v>8</v>
      </c>
      <c r="L4350" s="9">
        <f t="shared" si="1070"/>
        <v>8</v>
      </c>
    </row>
    <row r="4351" spans="1:12" x14ac:dyDescent="0.2">
      <c r="A4351" s="39"/>
      <c r="B4351" s="34"/>
      <c r="C4351" s="39" t="s">
        <v>125</v>
      </c>
      <c r="D4351" s="7">
        <v>0</v>
      </c>
      <c r="E4351" s="8">
        <v>0</v>
      </c>
      <c r="F4351" s="17">
        <f t="shared" si="1066"/>
        <v>0</v>
      </c>
      <c r="G4351" s="7">
        <v>0</v>
      </c>
      <c r="H4351" s="8">
        <v>8</v>
      </c>
      <c r="I4351" s="17">
        <f t="shared" si="1067"/>
        <v>8</v>
      </c>
      <c r="J4351" s="7">
        <f t="shared" si="1068"/>
        <v>0</v>
      </c>
      <c r="K4351" s="8">
        <f t="shared" si="1069"/>
        <v>8</v>
      </c>
      <c r="L4351" s="9">
        <f t="shared" si="1070"/>
        <v>8</v>
      </c>
    </row>
    <row r="4352" spans="1:12" x14ac:dyDescent="0.2">
      <c r="A4352" s="39"/>
      <c r="B4352" s="34"/>
      <c r="C4352" s="39" t="s">
        <v>128</v>
      </c>
      <c r="D4352" s="7">
        <v>0</v>
      </c>
      <c r="E4352" s="8">
        <v>0</v>
      </c>
      <c r="F4352" s="17">
        <f t="shared" si="1066"/>
        <v>0</v>
      </c>
      <c r="G4352" s="7">
        <v>2</v>
      </c>
      <c r="H4352" s="8">
        <v>10</v>
      </c>
      <c r="I4352" s="17">
        <f t="shared" si="1067"/>
        <v>12</v>
      </c>
      <c r="J4352" s="7">
        <f t="shared" si="1068"/>
        <v>2</v>
      </c>
      <c r="K4352" s="8">
        <f t="shared" si="1069"/>
        <v>10</v>
      </c>
      <c r="L4352" s="9">
        <f t="shared" si="1070"/>
        <v>12</v>
      </c>
    </row>
    <row r="4353" spans="1:12" x14ac:dyDescent="0.2">
      <c r="A4353" s="39"/>
      <c r="B4353" s="34"/>
      <c r="C4353" s="39" t="s">
        <v>136</v>
      </c>
      <c r="D4353" s="7">
        <v>0</v>
      </c>
      <c r="E4353" s="8">
        <v>1</v>
      </c>
      <c r="F4353" s="17">
        <f t="shared" si="1066"/>
        <v>1</v>
      </c>
      <c r="G4353" s="7">
        <v>0</v>
      </c>
      <c r="H4353" s="8">
        <v>0</v>
      </c>
      <c r="I4353" s="17">
        <f t="shared" si="1067"/>
        <v>0</v>
      </c>
      <c r="J4353" s="7">
        <f t="shared" si="1068"/>
        <v>0</v>
      </c>
      <c r="K4353" s="8">
        <f t="shared" si="1069"/>
        <v>1</v>
      </c>
      <c r="L4353" s="9">
        <f t="shared" si="1070"/>
        <v>1</v>
      </c>
    </row>
    <row r="4354" spans="1:12" x14ac:dyDescent="0.2">
      <c r="A4354" s="39"/>
      <c r="B4354" s="34"/>
      <c r="C4354" s="39" t="s">
        <v>137</v>
      </c>
      <c r="D4354" s="7">
        <v>0</v>
      </c>
      <c r="E4354" s="8">
        <v>0</v>
      </c>
      <c r="F4354" s="17">
        <f t="shared" si="1066"/>
        <v>0</v>
      </c>
      <c r="G4354" s="7">
        <v>0</v>
      </c>
      <c r="H4354" s="8">
        <v>7</v>
      </c>
      <c r="I4354" s="17">
        <f t="shared" si="1067"/>
        <v>7</v>
      </c>
      <c r="J4354" s="7">
        <f t="shared" si="1068"/>
        <v>0</v>
      </c>
      <c r="K4354" s="8">
        <f t="shared" si="1069"/>
        <v>7</v>
      </c>
      <c r="L4354" s="9">
        <f t="shared" si="1070"/>
        <v>7</v>
      </c>
    </row>
    <row r="4355" spans="1:12" x14ac:dyDescent="0.2">
      <c r="A4355" s="39"/>
      <c r="B4355" s="34"/>
      <c r="C4355" s="39" t="s">
        <v>138</v>
      </c>
      <c r="D4355" s="7">
        <v>1</v>
      </c>
      <c r="E4355" s="8">
        <v>0</v>
      </c>
      <c r="F4355" s="17">
        <f t="shared" si="1066"/>
        <v>1</v>
      </c>
      <c r="G4355" s="7">
        <v>0</v>
      </c>
      <c r="H4355" s="8">
        <v>0</v>
      </c>
      <c r="I4355" s="17">
        <f t="shared" si="1067"/>
        <v>0</v>
      </c>
      <c r="J4355" s="7">
        <f t="shared" si="1068"/>
        <v>1</v>
      </c>
      <c r="K4355" s="8">
        <f t="shared" si="1069"/>
        <v>0</v>
      </c>
      <c r="L4355" s="9">
        <f t="shared" si="1070"/>
        <v>1</v>
      </c>
    </row>
    <row r="4356" spans="1:12" x14ac:dyDescent="0.2">
      <c r="A4356" s="39"/>
      <c r="B4356" s="34"/>
      <c r="C4356" s="39" t="s">
        <v>139</v>
      </c>
      <c r="D4356" s="7">
        <v>0</v>
      </c>
      <c r="E4356" s="8">
        <v>7</v>
      </c>
      <c r="F4356" s="17">
        <f t="shared" si="1066"/>
        <v>7</v>
      </c>
      <c r="G4356" s="7">
        <v>1</v>
      </c>
      <c r="H4356" s="8">
        <v>3</v>
      </c>
      <c r="I4356" s="17">
        <f t="shared" si="1067"/>
        <v>4</v>
      </c>
      <c r="J4356" s="7">
        <f t="shared" si="1068"/>
        <v>1</v>
      </c>
      <c r="K4356" s="8">
        <f t="shared" si="1069"/>
        <v>10</v>
      </c>
      <c r="L4356" s="9">
        <f t="shared" si="1070"/>
        <v>11</v>
      </c>
    </row>
    <row r="4357" spans="1:12" x14ac:dyDescent="0.2">
      <c r="A4357" s="39"/>
      <c r="B4357" s="34"/>
      <c r="C4357" s="39" t="s">
        <v>141</v>
      </c>
      <c r="D4357" s="7">
        <v>0</v>
      </c>
      <c r="E4357" s="8">
        <v>0</v>
      </c>
      <c r="F4357" s="17">
        <f t="shared" si="1066"/>
        <v>0</v>
      </c>
      <c r="G4357" s="7">
        <v>2</v>
      </c>
      <c r="H4357" s="8">
        <v>3</v>
      </c>
      <c r="I4357" s="17">
        <f t="shared" si="1067"/>
        <v>5</v>
      </c>
      <c r="J4357" s="7">
        <f t="shared" si="1068"/>
        <v>2</v>
      </c>
      <c r="K4357" s="8">
        <f t="shared" si="1069"/>
        <v>3</v>
      </c>
      <c r="L4357" s="9">
        <f t="shared" si="1070"/>
        <v>5</v>
      </c>
    </row>
    <row r="4358" spans="1:12" x14ac:dyDescent="0.2">
      <c r="A4358" s="39"/>
      <c r="B4358" s="34"/>
      <c r="C4358" s="66" t="s">
        <v>2</v>
      </c>
      <c r="D4358" s="21">
        <f t="shared" ref="D4358:L4358" si="1071">SUM(D4348:D4357)</f>
        <v>4</v>
      </c>
      <c r="E4358" s="22">
        <f t="shared" si="1071"/>
        <v>8</v>
      </c>
      <c r="F4358" s="67">
        <f t="shared" si="1071"/>
        <v>12</v>
      </c>
      <c r="G4358" s="21">
        <f t="shared" si="1071"/>
        <v>8</v>
      </c>
      <c r="H4358" s="22">
        <f t="shared" si="1071"/>
        <v>40</v>
      </c>
      <c r="I4358" s="67">
        <f t="shared" si="1071"/>
        <v>48</v>
      </c>
      <c r="J4358" s="21">
        <f t="shared" si="1071"/>
        <v>12</v>
      </c>
      <c r="K4358" s="22">
        <f t="shared" si="1071"/>
        <v>48</v>
      </c>
      <c r="L4358" s="23">
        <f t="shared" si="1071"/>
        <v>60</v>
      </c>
    </row>
    <row r="4359" spans="1:12" x14ac:dyDescent="0.2">
      <c r="A4359" s="65" t="s">
        <v>317</v>
      </c>
      <c r="B4359" s="42"/>
      <c r="C4359" s="41"/>
      <c r="D4359" s="44"/>
      <c r="E4359" s="45"/>
      <c r="F4359" s="47"/>
      <c r="G4359" s="44"/>
      <c r="H4359" s="45"/>
      <c r="I4359" s="47"/>
      <c r="J4359" s="44"/>
      <c r="K4359" s="45"/>
      <c r="L4359" s="46"/>
    </row>
    <row r="4360" spans="1:12" x14ac:dyDescent="0.2">
      <c r="A4360" s="39"/>
      <c r="B4360" s="34"/>
      <c r="C4360" s="39" t="s">
        <v>124</v>
      </c>
      <c r="D4360" s="7">
        <v>37</v>
      </c>
      <c r="E4360" s="8">
        <v>11</v>
      </c>
      <c r="F4360" s="17">
        <f>D4360+E4360</f>
        <v>48</v>
      </c>
      <c r="G4360" s="7">
        <v>62</v>
      </c>
      <c r="H4360" s="8">
        <v>16</v>
      </c>
      <c r="I4360" s="17">
        <f>G4360+H4360</f>
        <v>78</v>
      </c>
      <c r="J4360" s="7">
        <f t="shared" ref="J4360:K4364" si="1072">D4360+G4360</f>
        <v>99</v>
      </c>
      <c r="K4360" s="8">
        <f t="shared" si="1072"/>
        <v>27</v>
      </c>
      <c r="L4360" s="9">
        <f>J4360+K4360</f>
        <v>126</v>
      </c>
    </row>
    <row r="4361" spans="1:12" x14ac:dyDescent="0.2">
      <c r="A4361" s="39"/>
      <c r="B4361" s="34"/>
      <c r="C4361" s="39" t="s">
        <v>3</v>
      </c>
      <c r="D4361" s="7">
        <v>0</v>
      </c>
      <c r="E4361" s="8">
        <v>0</v>
      </c>
      <c r="F4361" s="17">
        <f>D4361+E4361</f>
        <v>0</v>
      </c>
      <c r="G4361" s="7">
        <v>44</v>
      </c>
      <c r="H4361" s="8">
        <v>6</v>
      </c>
      <c r="I4361" s="17">
        <f>G4361+H4361</f>
        <v>50</v>
      </c>
      <c r="J4361" s="7">
        <f t="shared" si="1072"/>
        <v>44</v>
      </c>
      <c r="K4361" s="8">
        <f t="shared" si="1072"/>
        <v>6</v>
      </c>
      <c r="L4361" s="9">
        <f>J4361+K4361</f>
        <v>50</v>
      </c>
    </row>
    <row r="4362" spans="1:12" x14ac:dyDescent="0.2">
      <c r="A4362" s="39"/>
      <c r="B4362" s="34"/>
      <c r="C4362" s="39" t="s">
        <v>125</v>
      </c>
      <c r="D4362" s="7">
        <v>0</v>
      </c>
      <c r="E4362" s="8">
        <v>0</v>
      </c>
      <c r="F4362" s="17">
        <f>D4362+E4362</f>
        <v>0</v>
      </c>
      <c r="G4362" s="7">
        <v>6</v>
      </c>
      <c r="H4362" s="8">
        <v>0</v>
      </c>
      <c r="I4362" s="17">
        <f>G4362+H4362</f>
        <v>6</v>
      </c>
      <c r="J4362" s="7">
        <f t="shared" si="1072"/>
        <v>6</v>
      </c>
      <c r="K4362" s="8">
        <f t="shared" si="1072"/>
        <v>0</v>
      </c>
      <c r="L4362" s="9">
        <f>J4362+K4362</f>
        <v>6</v>
      </c>
    </row>
    <row r="4363" spans="1:12" x14ac:dyDescent="0.2">
      <c r="A4363" s="39"/>
      <c r="B4363" s="34"/>
      <c r="C4363" s="39" t="s">
        <v>126</v>
      </c>
      <c r="D4363" s="7">
        <v>0</v>
      </c>
      <c r="E4363" s="8">
        <v>0</v>
      </c>
      <c r="F4363" s="17">
        <f>D4363+E4363</f>
        <v>0</v>
      </c>
      <c r="G4363" s="7">
        <v>9</v>
      </c>
      <c r="H4363" s="8">
        <v>0</v>
      </c>
      <c r="I4363" s="17">
        <f>G4363+H4363</f>
        <v>9</v>
      </c>
      <c r="J4363" s="7">
        <f t="shared" si="1072"/>
        <v>9</v>
      </c>
      <c r="K4363" s="8">
        <f t="shared" si="1072"/>
        <v>0</v>
      </c>
      <c r="L4363" s="9">
        <f>J4363+K4363</f>
        <v>9</v>
      </c>
    </row>
    <row r="4364" spans="1:12" ht="12" thickBot="1" x14ac:dyDescent="0.25">
      <c r="A4364" s="52"/>
      <c r="B4364" s="68"/>
      <c r="C4364" s="52" t="s">
        <v>127</v>
      </c>
      <c r="D4364" s="24">
        <v>1</v>
      </c>
      <c r="E4364" s="25">
        <v>2</v>
      </c>
      <c r="F4364" s="69">
        <f>D4364+E4364</f>
        <v>3</v>
      </c>
      <c r="G4364" s="24">
        <v>22</v>
      </c>
      <c r="H4364" s="25">
        <v>3</v>
      </c>
      <c r="I4364" s="69">
        <f>G4364+H4364</f>
        <v>25</v>
      </c>
      <c r="J4364" s="24">
        <f t="shared" si="1072"/>
        <v>23</v>
      </c>
      <c r="K4364" s="25">
        <f t="shared" si="1072"/>
        <v>5</v>
      </c>
      <c r="L4364" s="26">
        <f>J4364+K4364</f>
        <v>28</v>
      </c>
    </row>
    <row r="4370" spans="1:12" ht="12" x14ac:dyDescent="0.2">
      <c r="A4370" s="85" t="s">
        <v>109</v>
      </c>
      <c r="B4370" s="85"/>
      <c r="C4370" s="85"/>
      <c r="D4370" s="85"/>
      <c r="E4370" s="85"/>
      <c r="F4370" s="85"/>
      <c r="G4370" s="85"/>
      <c r="H4370" s="85"/>
      <c r="I4370" s="85"/>
      <c r="J4370" s="85"/>
      <c r="K4370" s="85"/>
      <c r="L4370" s="85"/>
    </row>
    <row r="4371" spans="1:12" x14ac:dyDescent="0.2">
      <c r="A4371" s="86" t="s">
        <v>116</v>
      </c>
      <c r="B4371" s="86"/>
      <c r="C4371" s="86"/>
      <c r="D4371" s="86"/>
      <c r="E4371" s="86"/>
      <c r="F4371" s="86"/>
      <c r="G4371" s="86"/>
      <c r="H4371" s="86"/>
      <c r="I4371" s="86"/>
      <c r="J4371" s="86"/>
      <c r="K4371" s="86"/>
      <c r="L4371" s="86"/>
    </row>
    <row r="4372" spans="1:12" x14ac:dyDescent="0.2">
      <c r="A4372" s="86" t="s">
        <v>1066</v>
      </c>
      <c r="B4372" s="86"/>
      <c r="C4372" s="86"/>
      <c r="D4372" s="86"/>
      <c r="E4372" s="86"/>
      <c r="F4372" s="86"/>
      <c r="G4372" s="86"/>
      <c r="H4372" s="86"/>
      <c r="I4372" s="86"/>
      <c r="J4372" s="86"/>
      <c r="K4372" s="86"/>
      <c r="L4372" s="86"/>
    </row>
    <row r="4373" spans="1:12" ht="12" thickBot="1" x14ac:dyDescent="0.25"/>
    <row r="4374" spans="1:12" x14ac:dyDescent="0.2">
      <c r="A4374" s="113" t="s">
        <v>41</v>
      </c>
      <c r="B4374" s="149"/>
      <c r="C4374" s="151" t="s">
        <v>43</v>
      </c>
      <c r="D4374" s="117" t="s">
        <v>355</v>
      </c>
      <c r="E4374" s="118"/>
      <c r="F4374" s="119"/>
      <c r="G4374" s="117" t="s">
        <v>42</v>
      </c>
      <c r="H4374" s="118"/>
      <c r="I4374" s="119"/>
      <c r="J4374" s="117" t="s">
        <v>2</v>
      </c>
      <c r="K4374" s="118"/>
      <c r="L4374" s="119"/>
    </row>
    <row r="4375" spans="1:12" ht="12" thickBot="1" x14ac:dyDescent="0.25">
      <c r="A4375" s="115"/>
      <c r="B4375" s="150"/>
      <c r="C4375" s="152"/>
      <c r="D4375" s="153"/>
      <c r="E4375" s="154"/>
      <c r="F4375" s="155"/>
      <c r="G4375" s="153"/>
      <c r="H4375" s="154"/>
      <c r="I4375" s="155"/>
      <c r="J4375" s="153"/>
      <c r="K4375" s="154"/>
      <c r="L4375" s="155"/>
    </row>
    <row r="4376" spans="1:12" x14ac:dyDescent="0.2">
      <c r="A4376" s="115"/>
      <c r="B4376" s="150"/>
      <c r="C4376" s="152"/>
      <c r="D4376" s="161" t="s">
        <v>44</v>
      </c>
      <c r="E4376" s="157" t="s">
        <v>45</v>
      </c>
      <c r="F4376" s="159" t="s">
        <v>2</v>
      </c>
      <c r="G4376" s="161" t="s">
        <v>44</v>
      </c>
      <c r="H4376" s="157" t="s">
        <v>45</v>
      </c>
      <c r="I4376" s="159" t="s">
        <v>2</v>
      </c>
      <c r="J4376" s="156" t="s">
        <v>44</v>
      </c>
      <c r="K4376" s="157" t="s">
        <v>45</v>
      </c>
      <c r="L4376" s="159" t="s">
        <v>2</v>
      </c>
    </row>
    <row r="4377" spans="1:12" ht="12" thickBot="1" x14ac:dyDescent="0.25">
      <c r="A4377" s="115"/>
      <c r="B4377" s="150"/>
      <c r="C4377" s="152"/>
      <c r="D4377" s="162"/>
      <c r="E4377" s="158"/>
      <c r="F4377" s="160"/>
      <c r="G4377" s="162"/>
      <c r="H4377" s="158"/>
      <c r="I4377" s="160"/>
      <c r="J4377" s="136"/>
      <c r="K4377" s="158"/>
      <c r="L4377" s="160"/>
    </row>
    <row r="4378" spans="1:12" x14ac:dyDescent="0.2">
      <c r="A4378" s="35"/>
      <c r="B4378" s="36"/>
      <c r="C4378" s="35" t="s">
        <v>128</v>
      </c>
      <c r="D4378" s="3">
        <v>0</v>
      </c>
      <c r="E4378" s="4">
        <v>0</v>
      </c>
      <c r="F4378" s="18">
        <f t="shared" ref="F4378:F4399" si="1073">D4378+E4378</f>
        <v>0</v>
      </c>
      <c r="G4378" s="3">
        <v>26</v>
      </c>
      <c r="H4378" s="4">
        <v>3</v>
      </c>
      <c r="I4378" s="18">
        <f t="shared" ref="I4378:I4399" si="1074">G4378+H4378</f>
        <v>29</v>
      </c>
      <c r="J4378" s="3">
        <f t="shared" ref="J4378:J4399" si="1075">D4378+G4378</f>
        <v>26</v>
      </c>
      <c r="K4378" s="4">
        <f t="shared" ref="K4378:K4399" si="1076">E4378+H4378</f>
        <v>3</v>
      </c>
      <c r="L4378" s="5">
        <f t="shared" ref="L4378:L4399" si="1077">J4378+K4378</f>
        <v>29</v>
      </c>
    </row>
    <row r="4379" spans="1:12" x14ac:dyDescent="0.2">
      <c r="A4379" s="39"/>
      <c r="B4379" s="34"/>
      <c r="C4379" s="39" t="s">
        <v>931</v>
      </c>
      <c r="D4379" s="7">
        <v>0</v>
      </c>
      <c r="E4379" s="8">
        <v>0</v>
      </c>
      <c r="F4379" s="17">
        <f t="shared" si="1073"/>
        <v>0</v>
      </c>
      <c r="G4379" s="7">
        <v>7</v>
      </c>
      <c r="H4379" s="8">
        <v>2</v>
      </c>
      <c r="I4379" s="17">
        <f t="shared" si="1074"/>
        <v>9</v>
      </c>
      <c r="J4379" s="7">
        <f t="shared" si="1075"/>
        <v>7</v>
      </c>
      <c r="K4379" s="8">
        <f t="shared" si="1076"/>
        <v>2</v>
      </c>
      <c r="L4379" s="9">
        <f t="shared" si="1077"/>
        <v>9</v>
      </c>
    </row>
    <row r="4380" spans="1:12" x14ac:dyDescent="0.2">
      <c r="A4380" s="39"/>
      <c r="B4380" s="34"/>
      <c r="C4380" s="39" t="s">
        <v>130</v>
      </c>
      <c r="D4380" s="7">
        <v>3</v>
      </c>
      <c r="E4380" s="8">
        <v>0</v>
      </c>
      <c r="F4380" s="17">
        <f t="shared" si="1073"/>
        <v>3</v>
      </c>
      <c r="G4380" s="7">
        <v>0</v>
      </c>
      <c r="H4380" s="8">
        <v>1</v>
      </c>
      <c r="I4380" s="17">
        <f t="shared" si="1074"/>
        <v>1</v>
      </c>
      <c r="J4380" s="7">
        <f t="shared" si="1075"/>
        <v>3</v>
      </c>
      <c r="K4380" s="8">
        <f t="shared" si="1076"/>
        <v>1</v>
      </c>
      <c r="L4380" s="9">
        <f t="shared" si="1077"/>
        <v>4</v>
      </c>
    </row>
    <row r="4381" spans="1:12" x14ac:dyDescent="0.2">
      <c r="A4381" s="39"/>
      <c r="B4381" s="34"/>
      <c r="C4381" s="39" t="s">
        <v>131</v>
      </c>
      <c r="D4381" s="7">
        <v>1</v>
      </c>
      <c r="E4381" s="8">
        <v>0</v>
      </c>
      <c r="F4381" s="17">
        <f t="shared" si="1073"/>
        <v>1</v>
      </c>
      <c r="G4381" s="7">
        <v>0</v>
      </c>
      <c r="H4381" s="8">
        <v>0</v>
      </c>
      <c r="I4381" s="17">
        <f t="shared" si="1074"/>
        <v>0</v>
      </c>
      <c r="J4381" s="7">
        <f t="shared" si="1075"/>
        <v>1</v>
      </c>
      <c r="K4381" s="8">
        <f t="shared" si="1076"/>
        <v>0</v>
      </c>
      <c r="L4381" s="9">
        <f t="shared" si="1077"/>
        <v>1</v>
      </c>
    </row>
    <row r="4382" spans="1:12" x14ac:dyDescent="0.2">
      <c r="A4382" s="39"/>
      <c r="B4382" s="34"/>
      <c r="C4382" s="39" t="s">
        <v>135</v>
      </c>
      <c r="D4382" s="7">
        <v>7</v>
      </c>
      <c r="E4382" s="8">
        <v>0</v>
      </c>
      <c r="F4382" s="17">
        <f t="shared" si="1073"/>
        <v>7</v>
      </c>
      <c r="G4382" s="7">
        <v>8</v>
      </c>
      <c r="H4382" s="8">
        <v>1</v>
      </c>
      <c r="I4382" s="17">
        <f t="shared" si="1074"/>
        <v>9</v>
      </c>
      <c r="J4382" s="7">
        <f t="shared" si="1075"/>
        <v>15</v>
      </c>
      <c r="K4382" s="8">
        <f t="shared" si="1076"/>
        <v>1</v>
      </c>
      <c r="L4382" s="9">
        <f t="shared" si="1077"/>
        <v>16</v>
      </c>
    </row>
    <row r="4383" spans="1:12" x14ac:dyDescent="0.2">
      <c r="A4383" s="39"/>
      <c r="B4383" s="34"/>
      <c r="C4383" s="39" t="s">
        <v>136</v>
      </c>
      <c r="D4383" s="7">
        <v>7</v>
      </c>
      <c r="E4383" s="8">
        <v>1</v>
      </c>
      <c r="F4383" s="17">
        <f t="shared" si="1073"/>
        <v>8</v>
      </c>
      <c r="G4383" s="7">
        <v>4</v>
      </c>
      <c r="H4383" s="8">
        <v>1</v>
      </c>
      <c r="I4383" s="17">
        <f t="shared" si="1074"/>
        <v>5</v>
      </c>
      <c r="J4383" s="7">
        <f t="shared" si="1075"/>
        <v>11</v>
      </c>
      <c r="K4383" s="8">
        <f t="shared" si="1076"/>
        <v>2</v>
      </c>
      <c r="L4383" s="9">
        <f t="shared" si="1077"/>
        <v>13</v>
      </c>
    </row>
    <row r="4384" spans="1:12" x14ac:dyDescent="0.2">
      <c r="A4384" s="39"/>
      <c r="B4384" s="34"/>
      <c r="C4384" s="39" t="s">
        <v>137</v>
      </c>
      <c r="D4384" s="7">
        <v>7</v>
      </c>
      <c r="E4384" s="8">
        <v>2</v>
      </c>
      <c r="F4384" s="17">
        <f t="shared" si="1073"/>
        <v>9</v>
      </c>
      <c r="G4384" s="7">
        <v>15</v>
      </c>
      <c r="H4384" s="8">
        <v>1</v>
      </c>
      <c r="I4384" s="17">
        <f t="shared" si="1074"/>
        <v>16</v>
      </c>
      <c r="J4384" s="7">
        <f t="shared" si="1075"/>
        <v>22</v>
      </c>
      <c r="K4384" s="8">
        <f t="shared" si="1076"/>
        <v>3</v>
      </c>
      <c r="L4384" s="9">
        <f t="shared" si="1077"/>
        <v>25</v>
      </c>
    </row>
    <row r="4385" spans="1:12" x14ac:dyDescent="0.2">
      <c r="A4385" s="39"/>
      <c r="B4385" s="34"/>
      <c r="C4385" s="39" t="s">
        <v>138</v>
      </c>
      <c r="D4385" s="7">
        <v>2</v>
      </c>
      <c r="E4385" s="8">
        <v>0</v>
      </c>
      <c r="F4385" s="17">
        <f t="shared" si="1073"/>
        <v>2</v>
      </c>
      <c r="G4385" s="7">
        <v>1</v>
      </c>
      <c r="H4385" s="8">
        <v>1</v>
      </c>
      <c r="I4385" s="17">
        <f t="shared" si="1074"/>
        <v>2</v>
      </c>
      <c r="J4385" s="7">
        <f t="shared" si="1075"/>
        <v>3</v>
      </c>
      <c r="K4385" s="8">
        <f t="shared" si="1076"/>
        <v>1</v>
      </c>
      <c r="L4385" s="9">
        <f t="shared" si="1077"/>
        <v>4</v>
      </c>
    </row>
    <row r="4386" spans="1:12" x14ac:dyDescent="0.2">
      <c r="A4386" s="39"/>
      <c r="B4386" s="34"/>
      <c r="C4386" s="39" t="s">
        <v>139</v>
      </c>
      <c r="D4386" s="7">
        <v>1</v>
      </c>
      <c r="E4386" s="8">
        <v>0</v>
      </c>
      <c r="F4386" s="17">
        <f t="shared" si="1073"/>
        <v>1</v>
      </c>
      <c r="G4386" s="7">
        <v>14</v>
      </c>
      <c r="H4386" s="8">
        <v>3</v>
      </c>
      <c r="I4386" s="17">
        <f t="shared" si="1074"/>
        <v>17</v>
      </c>
      <c r="J4386" s="7">
        <f t="shared" si="1075"/>
        <v>15</v>
      </c>
      <c r="K4386" s="8">
        <f t="shared" si="1076"/>
        <v>3</v>
      </c>
      <c r="L4386" s="9">
        <f t="shared" si="1077"/>
        <v>18</v>
      </c>
    </row>
    <row r="4387" spans="1:12" x14ac:dyDescent="0.2">
      <c r="A4387" s="39"/>
      <c r="B4387" s="34"/>
      <c r="C4387" s="39" t="s">
        <v>140</v>
      </c>
      <c r="D4387" s="7">
        <v>1</v>
      </c>
      <c r="E4387" s="8">
        <v>0</v>
      </c>
      <c r="F4387" s="17">
        <f t="shared" si="1073"/>
        <v>1</v>
      </c>
      <c r="G4387" s="7">
        <v>1</v>
      </c>
      <c r="H4387" s="8">
        <v>0</v>
      </c>
      <c r="I4387" s="17">
        <f t="shared" si="1074"/>
        <v>1</v>
      </c>
      <c r="J4387" s="7">
        <f t="shared" si="1075"/>
        <v>2</v>
      </c>
      <c r="K4387" s="8">
        <f t="shared" si="1076"/>
        <v>0</v>
      </c>
      <c r="L4387" s="9">
        <f t="shared" si="1077"/>
        <v>2</v>
      </c>
    </row>
    <row r="4388" spans="1:12" x14ac:dyDescent="0.2">
      <c r="A4388" s="39"/>
      <c r="B4388" s="34"/>
      <c r="C4388" s="39" t="s">
        <v>141</v>
      </c>
      <c r="D4388" s="7">
        <v>0</v>
      </c>
      <c r="E4388" s="8">
        <v>0</v>
      </c>
      <c r="F4388" s="17">
        <f t="shared" si="1073"/>
        <v>0</v>
      </c>
      <c r="G4388" s="7">
        <v>6</v>
      </c>
      <c r="H4388" s="8">
        <v>0</v>
      </c>
      <c r="I4388" s="17">
        <f t="shared" si="1074"/>
        <v>6</v>
      </c>
      <c r="J4388" s="7">
        <f t="shared" si="1075"/>
        <v>6</v>
      </c>
      <c r="K4388" s="8">
        <f t="shared" si="1076"/>
        <v>0</v>
      </c>
      <c r="L4388" s="9">
        <f t="shared" si="1077"/>
        <v>6</v>
      </c>
    </row>
    <row r="4389" spans="1:12" x14ac:dyDescent="0.2">
      <c r="A4389" s="39"/>
      <c r="B4389" s="34"/>
      <c r="C4389" s="39" t="s">
        <v>143</v>
      </c>
      <c r="D4389" s="7">
        <v>2</v>
      </c>
      <c r="E4389" s="8">
        <v>0</v>
      </c>
      <c r="F4389" s="17">
        <f t="shared" si="1073"/>
        <v>2</v>
      </c>
      <c r="G4389" s="7">
        <v>0</v>
      </c>
      <c r="H4389" s="8">
        <v>0</v>
      </c>
      <c r="I4389" s="17">
        <f t="shared" si="1074"/>
        <v>0</v>
      </c>
      <c r="J4389" s="7">
        <f t="shared" si="1075"/>
        <v>2</v>
      </c>
      <c r="K4389" s="8">
        <f t="shared" si="1076"/>
        <v>0</v>
      </c>
      <c r="L4389" s="9">
        <f t="shared" si="1077"/>
        <v>2</v>
      </c>
    </row>
    <row r="4390" spans="1:12" x14ac:dyDescent="0.2">
      <c r="A4390" s="39"/>
      <c r="B4390" s="34"/>
      <c r="C4390" s="39" t="s">
        <v>144</v>
      </c>
      <c r="D4390" s="7">
        <v>1</v>
      </c>
      <c r="E4390" s="8">
        <v>1</v>
      </c>
      <c r="F4390" s="17">
        <f t="shared" si="1073"/>
        <v>2</v>
      </c>
      <c r="G4390" s="7">
        <v>0</v>
      </c>
      <c r="H4390" s="8">
        <v>0</v>
      </c>
      <c r="I4390" s="17">
        <f t="shared" si="1074"/>
        <v>0</v>
      </c>
      <c r="J4390" s="7">
        <f t="shared" si="1075"/>
        <v>1</v>
      </c>
      <c r="K4390" s="8">
        <f t="shared" si="1076"/>
        <v>1</v>
      </c>
      <c r="L4390" s="9">
        <f t="shared" si="1077"/>
        <v>2</v>
      </c>
    </row>
    <row r="4391" spans="1:12" x14ac:dyDescent="0.2">
      <c r="A4391" s="39"/>
      <c r="B4391" s="34"/>
      <c r="C4391" s="39" t="s">
        <v>145</v>
      </c>
      <c r="D4391" s="7">
        <v>0</v>
      </c>
      <c r="E4391" s="8">
        <v>1</v>
      </c>
      <c r="F4391" s="17">
        <f t="shared" si="1073"/>
        <v>1</v>
      </c>
      <c r="G4391" s="7">
        <v>0</v>
      </c>
      <c r="H4391" s="8">
        <v>0</v>
      </c>
      <c r="I4391" s="17">
        <f t="shared" si="1074"/>
        <v>0</v>
      </c>
      <c r="J4391" s="7">
        <f t="shared" si="1075"/>
        <v>0</v>
      </c>
      <c r="K4391" s="8">
        <f t="shared" si="1076"/>
        <v>1</v>
      </c>
      <c r="L4391" s="9">
        <f t="shared" si="1077"/>
        <v>1</v>
      </c>
    </row>
    <row r="4392" spans="1:12" x14ac:dyDescent="0.2">
      <c r="A4392" s="39"/>
      <c r="B4392" s="34"/>
      <c r="C4392" s="39" t="s">
        <v>146</v>
      </c>
      <c r="D4392" s="7">
        <v>1</v>
      </c>
      <c r="E4392" s="8">
        <v>0</v>
      </c>
      <c r="F4392" s="17">
        <f t="shared" si="1073"/>
        <v>1</v>
      </c>
      <c r="G4392" s="7">
        <v>0</v>
      </c>
      <c r="H4392" s="8">
        <v>0</v>
      </c>
      <c r="I4392" s="17">
        <f t="shared" si="1074"/>
        <v>0</v>
      </c>
      <c r="J4392" s="7">
        <f t="shared" si="1075"/>
        <v>1</v>
      </c>
      <c r="K4392" s="8">
        <f t="shared" si="1076"/>
        <v>0</v>
      </c>
      <c r="L4392" s="9">
        <f t="shared" si="1077"/>
        <v>1</v>
      </c>
    </row>
    <row r="4393" spans="1:12" x14ac:dyDescent="0.2">
      <c r="A4393" s="39"/>
      <c r="B4393" s="34"/>
      <c r="C4393" s="39" t="s">
        <v>147</v>
      </c>
      <c r="D4393" s="7">
        <v>4</v>
      </c>
      <c r="E4393" s="8">
        <v>2</v>
      </c>
      <c r="F4393" s="17">
        <f t="shared" si="1073"/>
        <v>6</v>
      </c>
      <c r="G4393" s="7">
        <v>0</v>
      </c>
      <c r="H4393" s="8">
        <v>0</v>
      </c>
      <c r="I4393" s="17">
        <f t="shared" si="1074"/>
        <v>0</v>
      </c>
      <c r="J4393" s="7">
        <f t="shared" si="1075"/>
        <v>4</v>
      </c>
      <c r="K4393" s="8">
        <f t="shared" si="1076"/>
        <v>2</v>
      </c>
      <c r="L4393" s="9">
        <f t="shared" si="1077"/>
        <v>6</v>
      </c>
    </row>
    <row r="4394" spans="1:12" x14ac:dyDescent="0.2">
      <c r="A4394" s="39"/>
      <c r="B4394" s="34"/>
      <c r="C4394" s="39" t="s">
        <v>148</v>
      </c>
      <c r="D4394" s="7">
        <v>3</v>
      </c>
      <c r="E4394" s="8">
        <v>1</v>
      </c>
      <c r="F4394" s="17">
        <f t="shared" si="1073"/>
        <v>4</v>
      </c>
      <c r="G4394" s="7">
        <v>0</v>
      </c>
      <c r="H4394" s="8">
        <v>0</v>
      </c>
      <c r="I4394" s="17">
        <f t="shared" si="1074"/>
        <v>0</v>
      </c>
      <c r="J4394" s="7">
        <f t="shared" si="1075"/>
        <v>3</v>
      </c>
      <c r="K4394" s="8">
        <f t="shared" si="1076"/>
        <v>1</v>
      </c>
      <c r="L4394" s="9">
        <f t="shared" si="1077"/>
        <v>4</v>
      </c>
    </row>
    <row r="4395" spans="1:12" x14ac:dyDescent="0.2">
      <c r="A4395" s="39"/>
      <c r="B4395" s="34"/>
      <c r="C4395" s="39" t="s">
        <v>149</v>
      </c>
      <c r="D4395" s="7">
        <v>3</v>
      </c>
      <c r="E4395" s="8">
        <v>0</v>
      </c>
      <c r="F4395" s="17">
        <f t="shared" si="1073"/>
        <v>3</v>
      </c>
      <c r="G4395" s="7">
        <v>0</v>
      </c>
      <c r="H4395" s="8">
        <v>0</v>
      </c>
      <c r="I4395" s="17">
        <f t="shared" si="1074"/>
        <v>0</v>
      </c>
      <c r="J4395" s="7">
        <f t="shared" si="1075"/>
        <v>3</v>
      </c>
      <c r="K4395" s="8">
        <f t="shared" si="1076"/>
        <v>0</v>
      </c>
      <c r="L4395" s="9">
        <f t="shared" si="1077"/>
        <v>3</v>
      </c>
    </row>
    <row r="4396" spans="1:12" x14ac:dyDescent="0.2">
      <c r="A4396" s="39"/>
      <c r="B4396" s="34"/>
      <c r="C4396" s="39" t="s">
        <v>150</v>
      </c>
      <c r="D4396" s="7">
        <v>10</v>
      </c>
      <c r="E4396" s="8">
        <v>2</v>
      </c>
      <c r="F4396" s="17">
        <f t="shared" si="1073"/>
        <v>12</v>
      </c>
      <c r="G4396" s="7">
        <v>2</v>
      </c>
      <c r="H4396" s="8">
        <v>0</v>
      </c>
      <c r="I4396" s="17">
        <f t="shared" si="1074"/>
        <v>2</v>
      </c>
      <c r="J4396" s="7">
        <f t="shared" si="1075"/>
        <v>12</v>
      </c>
      <c r="K4396" s="8">
        <f t="shared" si="1076"/>
        <v>2</v>
      </c>
      <c r="L4396" s="9">
        <f t="shared" si="1077"/>
        <v>14</v>
      </c>
    </row>
    <row r="4397" spans="1:12" x14ac:dyDescent="0.2">
      <c r="A4397" s="39"/>
      <c r="B4397" s="34"/>
      <c r="C4397" s="39" t="s">
        <v>934</v>
      </c>
      <c r="D4397" s="7">
        <v>0</v>
      </c>
      <c r="E4397" s="8">
        <v>0</v>
      </c>
      <c r="F4397" s="17">
        <f t="shared" si="1073"/>
        <v>0</v>
      </c>
      <c r="G4397" s="7">
        <v>5</v>
      </c>
      <c r="H4397" s="8">
        <v>0</v>
      </c>
      <c r="I4397" s="17">
        <f t="shared" si="1074"/>
        <v>5</v>
      </c>
      <c r="J4397" s="7">
        <f t="shared" si="1075"/>
        <v>5</v>
      </c>
      <c r="K4397" s="8">
        <f t="shared" si="1076"/>
        <v>0</v>
      </c>
      <c r="L4397" s="9">
        <f t="shared" si="1077"/>
        <v>5</v>
      </c>
    </row>
    <row r="4398" spans="1:12" x14ac:dyDescent="0.2">
      <c r="A4398" s="39"/>
      <c r="B4398" s="34"/>
      <c r="C4398" s="39" t="s">
        <v>935</v>
      </c>
      <c r="D4398" s="7">
        <v>0</v>
      </c>
      <c r="E4398" s="8">
        <v>0</v>
      </c>
      <c r="F4398" s="17">
        <f t="shared" si="1073"/>
        <v>0</v>
      </c>
      <c r="G4398" s="7">
        <v>3</v>
      </c>
      <c r="H4398" s="8">
        <v>0</v>
      </c>
      <c r="I4398" s="17">
        <f t="shared" si="1074"/>
        <v>3</v>
      </c>
      <c r="J4398" s="7">
        <f t="shared" si="1075"/>
        <v>3</v>
      </c>
      <c r="K4398" s="8">
        <f t="shared" si="1076"/>
        <v>0</v>
      </c>
      <c r="L4398" s="9">
        <f t="shared" si="1077"/>
        <v>3</v>
      </c>
    </row>
    <row r="4399" spans="1:12" x14ac:dyDescent="0.2">
      <c r="A4399" s="39"/>
      <c r="B4399" s="34"/>
      <c r="C4399" s="39" t="s">
        <v>936</v>
      </c>
      <c r="D4399" s="7">
        <v>0</v>
      </c>
      <c r="E4399" s="8">
        <v>0</v>
      </c>
      <c r="F4399" s="17">
        <f t="shared" si="1073"/>
        <v>0</v>
      </c>
      <c r="G4399" s="7">
        <v>0</v>
      </c>
      <c r="H4399" s="8">
        <v>1</v>
      </c>
      <c r="I4399" s="17">
        <f t="shared" si="1074"/>
        <v>1</v>
      </c>
      <c r="J4399" s="7">
        <f t="shared" si="1075"/>
        <v>0</v>
      </c>
      <c r="K4399" s="8">
        <f t="shared" si="1076"/>
        <v>1</v>
      </c>
      <c r="L4399" s="9">
        <f t="shared" si="1077"/>
        <v>1</v>
      </c>
    </row>
    <row r="4400" spans="1:12" x14ac:dyDescent="0.2">
      <c r="A4400" s="39"/>
      <c r="B4400" s="34"/>
      <c r="C4400" s="66" t="s">
        <v>2</v>
      </c>
      <c r="D4400" s="21">
        <f t="shared" ref="D4400:L4400" si="1078">SUM(D4359:D4399)</f>
        <v>91</v>
      </c>
      <c r="E4400" s="22">
        <f t="shared" si="1078"/>
        <v>23</v>
      </c>
      <c r="F4400" s="67">
        <f t="shared" si="1078"/>
        <v>114</v>
      </c>
      <c r="G4400" s="21">
        <f t="shared" si="1078"/>
        <v>235</v>
      </c>
      <c r="H4400" s="22">
        <f t="shared" si="1078"/>
        <v>39</v>
      </c>
      <c r="I4400" s="67">
        <f t="shared" si="1078"/>
        <v>274</v>
      </c>
      <c r="J4400" s="21">
        <f t="shared" si="1078"/>
        <v>326</v>
      </c>
      <c r="K4400" s="22">
        <f t="shared" si="1078"/>
        <v>62</v>
      </c>
      <c r="L4400" s="23">
        <f t="shared" si="1078"/>
        <v>388</v>
      </c>
    </row>
    <row r="4401" spans="1:12" x14ac:dyDescent="0.2">
      <c r="A4401" s="65" t="s">
        <v>318</v>
      </c>
      <c r="B4401" s="42"/>
      <c r="C4401" s="41"/>
      <c r="D4401" s="44"/>
      <c r="E4401" s="45"/>
      <c r="F4401" s="47"/>
      <c r="G4401" s="44"/>
      <c r="H4401" s="45"/>
      <c r="I4401" s="47"/>
      <c r="J4401" s="44"/>
      <c r="K4401" s="45"/>
      <c r="L4401" s="46"/>
    </row>
    <row r="4402" spans="1:12" x14ac:dyDescent="0.2">
      <c r="A4402" s="39"/>
      <c r="B4402" s="34"/>
      <c r="C4402" s="39" t="s">
        <v>124</v>
      </c>
      <c r="D4402" s="7">
        <v>48</v>
      </c>
      <c r="E4402" s="8">
        <v>98</v>
      </c>
      <c r="F4402" s="17">
        <f t="shared" ref="F4402:F4412" si="1079">D4402+E4402</f>
        <v>146</v>
      </c>
      <c r="G4402" s="7">
        <v>73</v>
      </c>
      <c r="H4402" s="8">
        <v>47</v>
      </c>
      <c r="I4402" s="17">
        <f t="shared" ref="I4402:I4412" si="1080">G4402+H4402</f>
        <v>120</v>
      </c>
      <c r="J4402" s="7">
        <f t="shared" ref="J4402:J4412" si="1081">D4402+G4402</f>
        <v>121</v>
      </c>
      <c r="K4402" s="8">
        <f t="shared" ref="K4402:K4412" si="1082">E4402+H4402</f>
        <v>145</v>
      </c>
      <c r="L4402" s="9">
        <f t="shared" ref="L4402:L4412" si="1083">J4402+K4402</f>
        <v>266</v>
      </c>
    </row>
    <row r="4403" spans="1:12" x14ac:dyDescent="0.2">
      <c r="A4403" s="39"/>
      <c r="B4403" s="34"/>
      <c r="C4403" s="39" t="s">
        <v>3</v>
      </c>
      <c r="D4403" s="7">
        <v>0</v>
      </c>
      <c r="E4403" s="8">
        <v>0</v>
      </c>
      <c r="F4403" s="17">
        <f t="shared" si="1079"/>
        <v>0</v>
      </c>
      <c r="G4403" s="7">
        <v>11</v>
      </c>
      <c r="H4403" s="8">
        <v>4</v>
      </c>
      <c r="I4403" s="17">
        <f t="shared" si="1080"/>
        <v>15</v>
      </c>
      <c r="J4403" s="7">
        <f t="shared" si="1081"/>
        <v>11</v>
      </c>
      <c r="K4403" s="8">
        <f t="shared" si="1082"/>
        <v>4</v>
      </c>
      <c r="L4403" s="9">
        <f t="shared" si="1083"/>
        <v>15</v>
      </c>
    </row>
    <row r="4404" spans="1:12" x14ac:dyDescent="0.2">
      <c r="A4404" s="39"/>
      <c r="B4404" s="34"/>
      <c r="C4404" s="39" t="s">
        <v>125</v>
      </c>
      <c r="D4404" s="7">
        <v>0</v>
      </c>
      <c r="E4404" s="8">
        <v>0</v>
      </c>
      <c r="F4404" s="17">
        <f t="shared" si="1079"/>
        <v>0</v>
      </c>
      <c r="G4404" s="7">
        <v>3</v>
      </c>
      <c r="H4404" s="8">
        <v>0</v>
      </c>
      <c r="I4404" s="17">
        <f t="shared" si="1080"/>
        <v>3</v>
      </c>
      <c r="J4404" s="7">
        <f t="shared" si="1081"/>
        <v>3</v>
      </c>
      <c r="K4404" s="8">
        <f t="shared" si="1082"/>
        <v>0</v>
      </c>
      <c r="L4404" s="9">
        <f t="shared" si="1083"/>
        <v>3</v>
      </c>
    </row>
    <row r="4405" spans="1:12" x14ac:dyDescent="0.2">
      <c r="A4405" s="39"/>
      <c r="B4405" s="34"/>
      <c r="C4405" s="39" t="s">
        <v>126</v>
      </c>
      <c r="D4405" s="7">
        <v>0</v>
      </c>
      <c r="E4405" s="8">
        <v>0</v>
      </c>
      <c r="F4405" s="17">
        <f t="shared" si="1079"/>
        <v>0</v>
      </c>
      <c r="G4405" s="7">
        <v>3</v>
      </c>
      <c r="H4405" s="8">
        <v>3</v>
      </c>
      <c r="I4405" s="17">
        <f t="shared" si="1080"/>
        <v>6</v>
      </c>
      <c r="J4405" s="7">
        <f t="shared" si="1081"/>
        <v>3</v>
      </c>
      <c r="K4405" s="8">
        <f t="shared" si="1082"/>
        <v>3</v>
      </c>
      <c r="L4405" s="9">
        <f t="shared" si="1083"/>
        <v>6</v>
      </c>
    </row>
    <row r="4406" spans="1:12" x14ac:dyDescent="0.2">
      <c r="A4406" s="39"/>
      <c r="B4406" s="34"/>
      <c r="C4406" s="39" t="s">
        <v>127</v>
      </c>
      <c r="D4406" s="7">
        <v>3</v>
      </c>
      <c r="E4406" s="8">
        <v>5</v>
      </c>
      <c r="F4406" s="17">
        <f t="shared" si="1079"/>
        <v>8</v>
      </c>
      <c r="G4406" s="7">
        <v>14</v>
      </c>
      <c r="H4406" s="8">
        <v>13</v>
      </c>
      <c r="I4406" s="17">
        <f t="shared" si="1080"/>
        <v>27</v>
      </c>
      <c r="J4406" s="7">
        <f t="shared" si="1081"/>
        <v>17</v>
      </c>
      <c r="K4406" s="8">
        <f t="shared" si="1082"/>
        <v>18</v>
      </c>
      <c r="L4406" s="9">
        <f t="shared" si="1083"/>
        <v>35</v>
      </c>
    </row>
    <row r="4407" spans="1:12" x14ac:dyDescent="0.2">
      <c r="A4407" s="39"/>
      <c r="B4407" s="34"/>
      <c r="C4407" s="39" t="s">
        <v>128</v>
      </c>
      <c r="D4407" s="7">
        <v>0</v>
      </c>
      <c r="E4407" s="8">
        <v>0</v>
      </c>
      <c r="F4407" s="17">
        <f t="shared" si="1079"/>
        <v>0</v>
      </c>
      <c r="G4407" s="7">
        <v>21</v>
      </c>
      <c r="H4407" s="8">
        <v>13</v>
      </c>
      <c r="I4407" s="17">
        <f t="shared" si="1080"/>
        <v>34</v>
      </c>
      <c r="J4407" s="7">
        <f t="shared" si="1081"/>
        <v>21</v>
      </c>
      <c r="K4407" s="8">
        <f t="shared" si="1082"/>
        <v>13</v>
      </c>
      <c r="L4407" s="9">
        <f t="shared" si="1083"/>
        <v>34</v>
      </c>
    </row>
    <row r="4408" spans="1:12" x14ac:dyDescent="0.2">
      <c r="A4408" s="39"/>
      <c r="B4408" s="34"/>
      <c r="C4408" s="39" t="s">
        <v>931</v>
      </c>
      <c r="D4408" s="7">
        <v>0</v>
      </c>
      <c r="E4408" s="8">
        <v>0</v>
      </c>
      <c r="F4408" s="17">
        <f t="shared" si="1079"/>
        <v>0</v>
      </c>
      <c r="G4408" s="7">
        <v>4</v>
      </c>
      <c r="H4408" s="8">
        <v>0</v>
      </c>
      <c r="I4408" s="17">
        <f t="shared" si="1080"/>
        <v>4</v>
      </c>
      <c r="J4408" s="7">
        <f t="shared" si="1081"/>
        <v>4</v>
      </c>
      <c r="K4408" s="8">
        <f t="shared" si="1082"/>
        <v>0</v>
      </c>
      <c r="L4408" s="9">
        <f t="shared" si="1083"/>
        <v>4</v>
      </c>
    </row>
    <row r="4409" spans="1:12" x14ac:dyDescent="0.2">
      <c r="A4409" s="39"/>
      <c r="B4409" s="34"/>
      <c r="C4409" s="39" t="s">
        <v>129</v>
      </c>
      <c r="D4409" s="7">
        <v>0</v>
      </c>
      <c r="E4409" s="8">
        <v>0</v>
      </c>
      <c r="F4409" s="17">
        <f t="shared" si="1079"/>
        <v>0</v>
      </c>
      <c r="G4409" s="7">
        <v>2</v>
      </c>
      <c r="H4409" s="8">
        <v>1</v>
      </c>
      <c r="I4409" s="17">
        <f t="shared" si="1080"/>
        <v>3</v>
      </c>
      <c r="J4409" s="7">
        <f t="shared" si="1081"/>
        <v>2</v>
      </c>
      <c r="K4409" s="8">
        <f t="shared" si="1082"/>
        <v>1</v>
      </c>
      <c r="L4409" s="9">
        <f t="shared" si="1083"/>
        <v>3</v>
      </c>
    </row>
    <row r="4410" spans="1:12" x14ac:dyDescent="0.2">
      <c r="A4410" s="39"/>
      <c r="B4410" s="34"/>
      <c r="C4410" s="39" t="s">
        <v>130</v>
      </c>
      <c r="D4410" s="7">
        <v>1</v>
      </c>
      <c r="E4410" s="8">
        <v>0</v>
      </c>
      <c r="F4410" s="17">
        <f t="shared" si="1079"/>
        <v>1</v>
      </c>
      <c r="G4410" s="7">
        <v>2</v>
      </c>
      <c r="H4410" s="8">
        <v>0</v>
      </c>
      <c r="I4410" s="17">
        <f t="shared" si="1080"/>
        <v>2</v>
      </c>
      <c r="J4410" s="7">
        <f t="shared" si="1081"/>
        <v>3</v>
      </c>
      <c r="K4410" s="8">
        <f t="shared" si="1082"/>
        <v>0</v>
      </c>
      <c r="L4410" s="9">
        <f t="shared" si="1083"/>
        <v>3</v>
      </c>
    </row>
    <row r="4411" spans="1:12" x14ac:dyDescent="0.2">
      <c r="A4411" s="39"/>
      <c r="B4411" s="34"/>
      <c r="C4411" s="39" t="s">
        <v>131</v>
      </c>
      <c r="D4411" s="7">
        <v>0</v>
      </c>
      <c r="E4411" s="8">
        <v>5</v>
      </c>
      <c r="F4411" s="17">
        <f t="shared" si="1079"/>
        <v>5</v>
      </c>
      <c r="G4411" s="7">
        <v>1</v>
      </c>
      <c r="H4411" s="8">
        <v>2</v>
      </c>
      <c r="I4411" s="17">
        <f t="shared" si="1080"/>
        <v>3</v>
      </c>
      <c r="J4411" s="7">
        <f t="shared" si="1081"/>
        <v>1</v>
      </c>
      <c r="K4411" s="8">
        <f t="shared" si="1082"/>
        <v>7</v>
      </c>
      <c r="L4411" s="9">
        <f t="shared" si="1083"/>
        <v>8</v>
      </c>
    </row>
    <row r="4412" spans="1:12" ht="12" thickBot="1" x14ac:dyDescent="0.25">
      <c r="A4412" s="52"/>
      <c r="B4412" s="68"/>
      <c r="C4412" s="52" t="s">
        <v>133</v>
      </c>
      <c r="D4412" s="24">
        <v>2</v>
      </c>
      <c r="E4412" s="25">
        <v>0</v>
      </c>
      <c r="F4412" s="69">
        <f t="shared" si="1079"/>
        <v>2</v>
      </c>
      <c r="G4412" s="24">
        <v>0</v>
      </c>
      <c r="H4412" s="25">
        <v>0</v>
      </c>
      <c r="I4412" s="69">
        <f t="shared" si="1080"/>
        <v>0</v>
      </c>
      <c r="J4412" s="24">
        <f t="shared" si="1081"/>
        <v>2</v>
      </c>
      <c r="K4412" s="25">
        <f t="shared" si="1082"/>
        <v>0</v>
      </c>
      <c r="L4412" s="26">
        <f t="shared" si="1083"/>
        <v>2</v>
      </c>
    </row>
    <row r="4418" spans="1:12" ht="12" x14ac:dyDescent="0.2">
      <c r="A4418" s="85" t="s">
        <v>109</v>
      </c>
      <c r="B4418" s="85"/>
      <c r="C4418" s="85"/>
      <c r="D4418" s="85"/>
      <c r="E4418" s="85"/>
      <c r="F4418" s="85"/>
      <c r="G4418" s="85"/>
      <c r="H4418" s="85"/>
      <c r="I4418" s="85"/>
      <c r="J4418" s="85"/>
      <c r="K4418" s="85"/>
      <c r="L4418" s="85"/>
    </row>
    <row r="4419" spans="1:12" x14ac:dyDescent="0.2">
      <c r="A4419" s="86" t="s">
        <v>116</v>
      </c>
      <c r="B4419" s="86"/>
      <c r="C4419" s="86"/>
      <c r="D4419" s="86"/>
      <c r="E4419" s="86"/>
      <c r="F4419" s="86"/>
      <c r="G4419" s="86"/>
      <c r="H4419" s="86"/>
      <c r="I4419" s="86"/>
      <c r="J4419" s="86"/>
      <c r="K4419" s="86"/>
      <c r="L4419" s="86"/>
    </row>
    <row r="4420" spans="1:12" x14ac:dyDescent="0.2">
      <c r="A4420" s="86" t="s">
        <v>1066</v>
      </c>
      <c r="B4420" s="86"/>
      <c r="C4420" s="86"/>
      <c r="D4420" s="86"/>
      <c r="E4420" s="86"/>
      <c r="F4420" s="86"/>
      <c r="G4420" s="86"/>
      <c r="H4420" s="86"/>
      <c r="I4420" s="86"/>
      <c r="J4420" s="86"/>
      <c r="K4420" s="86"/>
      <c r="L4420" s="86"/>
    </row>
    <row r="4421" spans="1:12" ht="12" thickBot="1" x14ac:dyDescent="0.25"/>
    <row r="4422" spans="1:12" x14ac:dyDescent="0.2">
      <c r="A4422" s="113" t="s">
        <v>41</v>
      </c>
      <c r="B4422" s="149"/>
      <c r="C4422" s="151" t="s">
        <v>43</v>
      </c>
      <c r="D4422" s="117" t="s">
        <v>355</v>
      </c>
      <c r="E4422" s="118"/>
      <c r="F4422" s="119"/>
      <c r="G4422" s="117" t="s">
        <v>42</v>
      </c>
      <c r="H4422" s="118"/>
      <c r="I4422" s="119"/>
      <c r="J4422" s="117" t="s">
        <v>2</v>
      </c>
      <c r="K4422" s="118"/>
      <c r="L4422" s="119"/>
    </row>
    <row r="4423" spans="1:12" ht="12" thickBot="1" x14ac:dyDescent="0.25">
      <c r="A4423" s="115"/>
      <c r="B4423" s="150"/>
      <c r="C4423" s="152"/>
      <c r="D4423" s="153"/>
      <c r="E4423" s="154"/>
      <c r="F4423" s="155"/>
      <c r="G4423" s="153"/>
      <c r="H4423" s="154"/>
      <c r="I4423" s="155"/>
      <c r="J4423" s="153"/>
      <c r="K4423" s="154"/>
      <c r="L4423" s="155"/>
    </row>
    <row r="4424" spans="1:12" x14ac:dyDescent="0.2">
      <c r="A4424" s="115"/>
      <c r="B4424" s="150"/>
      <c r="C4424" s="152"/>
      <c r="D4424" s="161" t="s">
        <v>44</v>
      </c>
      <c r="E4424" s="157" t="s">
        <v>45</v>
      </c>
      <c r="F4424" s="159" t="s">
        <v>2</v>
      </c>
      <c r="G4424" s="161" t="s">
        <v>44</v>
      </c>
      <c r="H4424" s="157" t="s">
        <v>45</v>
      </c>
      <c r="I4424" s="159" t="s">
        <v>2</v>
      </c>
      <c r="J4424" s="156" t="s">
        <v>44</v>
      </c>
      <c r="K4424" s="157" t="s">
        <v>45</v>
      </c>
      <c r="L4424" s="159" t="s">
        <v>2</v>
      </c>
    </row>
    <row r="4425" spans="1:12" ht="12" thickBot="1" x14ac:dyDescent="0.25">
      <c r="A4425" s="115"/>
      <c r="B4425" s="150"/>
      <c r="C4425" s="152"/>
      <c r="D4425" s="162"/>
      <c r="E4425" s="158"/>
      <c r="F4425" s="160"/>
      <c r="G4425" s="162"/>
      <c r="H4425" s="158"/>
      <c r="I4425" s="160"/>
      <c r="J4425" s="136"/>
      <c r="K4425" s="158"/>
      <c r="L4425" s="160"/>
    </row>
    <row r="4426" spans="1:12" x14ac:dyDescent="0.2">
      <c r="A4426" s="35"/>
      <c r="B4426" s="36"/>
      <c r="C4426" s="35" t="s">
        <v>692</v>
      </c>
      <c r="D4426" s="3">
        <v>0</v>
      </c>
      <c r="E4426" s="4">
        <v>0</v>
      </c>
      <c r="F4426" s="18">
        <f t="shared" ref="F4426:F4443" si="1084">D4426+E4426</f>
        <v>0</v>
      </c>
      <c r="G4426" s="3">
        <v>0</v>
      </c>
      <c r="H4426" s="4">
        <v>4</v>
      </c>
      <c r="I4426" s="18">
        <f t="shared" ref="I4426:I4443" si="1085">G4426+H4426</f>
        <v>4</v>
      </c>
      <c r="J4426" s="3">
        <f t="shared" ref="J4426:J4443" si="1086">D4426+G4426</f>
        <v>0</v>
      </c>
      <c r="K4426" s="4">
        <f t="shared" ref="K4426:K4443" si="1087">E4426+H4426</f>
        <v>4</v>
      </c>
      <c r="L4426" s="5">
        <f t="shared" ref="L4426:L4443" si="1088">J4426+K4426</f>
        <v>4</v>
      </c>
    </row>
    <row r="4427" spans="1:12" x14ac:dyDescent="0.2">
      <c r="A4427" s="39"/>
      <c r="B4427" s="34"/>
      <c r="C4427" s="39" t="s">
        <v>134</v>
      </c>
      <c r="D4427" s="7">
        <v>0</v>
      </c>
      <c r="E4427" s="8">
        <v>0</v>
      </c>
      <c r="F4427" s="17">
        <f t="shared" si="1084"/>
        <v>0</v>
      </c>
      <c r="G4427" s="7">
        <v>2</v>
      </c>
      <c r="H4427" s="8">
        <v>0</v>
      </c>
      <c r="I4427" s="17">
        <f t="shared" si="1085"/>
        <v>2</v>
      </c>
      <c r="J4427" s="7">
        <f t="shared" si="1086"/>
        <v>2</v>
      </c>
      <c r="K4427" s="8">
        <f t="shared" si="1087"/>
        <v>0</v>
      </c>
      <c r="L4427" s="9">
        <f t="shared" si="1088"/>
        <v>2</v>
      </c>
    </row>
    <row r="4428" spans="1:12" x14ac:dyDescent="0.2">
      <c r="A4428" s="39"/>
      <c r="B4428" s="34"/>
      <c r="C4428" s="39" t="s">
        <v>135</v>
      </c>
      <c r="D4428" s="7">
        <v>15</v>
      </c>
      <c r="E4428" s="8">
        <v>49</v>
      </c>
      <c r="F4428" s="17">
        <f t="shared" si="1084"/>
        <v>64</v>
      </c>
      <c r="G4428" s="7">
        <v>7</v>
      </c>
      <c r="H4428" s="8">
        <v>8</v>
      </c>
      <c r="I4428" s="17">
        <f t="shared" si="1085"/>
        <v>15</v>
      </c>
      <c r="J4428" s="7">
        <f t="shared" si="1086"/>
        <v>22</v>
      </c>
      <c r="K4428" s="8">
        <f t="shared" si="1087"/>
        <v>57</v>
      </c>
      <c r="L4428" s="9">
        <f t="shared" si="1088"/>
        <v>79</v>
      </c>
    </row>
    <row r="4429" spans="1:12" x14ac:dyDescent="0.2">
      <c r="A4429" s="39"/>
      <c r="B4429" s="34"/>
      <c r="C4429" s="39" t="s">
        <v>136</v>
      </c>
      <c r="D4429" s="7">
        <v>8</v>
      </c>
      <c r="E4429" s="8">
        <v>2</v>
      </c>
      <c r="F4429" s="17">
        <f t="shared" si="1084"/>
        <v>10</v>
      </c>
      <c r="G4429" s="7">
        <v>2</v>
      </c>
      <c r="H4429" s="8">
        <v>1</v>
      </c>
      <c r="I4429" s="17">
        <f t="shared" si="1085"/>
        <v>3</v>
      </c>
      <c r="J4429" s="7">
        <f t="shared" si="1086"/>
        <v>10</v>
      </c>
      <c r="K4429" s="8">
        <f t="shared" si="1087"/>
        <v>3</v>
      </c>
      <c r="L4429" s="9">
        <f t="shared" si="1088"/>
        <v>13</v>
      </c>
    </row>
    <row r="4430" spans="1:12" x14ac:dyDescent="0.2">
      <c r="A4430" s="39"/>
      <c r="B4430" s="34"/>
      <c r="C4430" s="39" t="s">
        <v>137</v>
      </c>
      <c r="D4430" s="7">
        <v>9</v>
      </c>
      <c r="E4430" s="8">
        <v>1</v>
      </c>
      <c r="F4430" s="17">
        <f t="shared" si="1084"/>
        <v>10</v>
      </c>
      <c r="G4430" s="7">
        <v>5</v>
      </c>
      <c r="H4430" s="8">
        <v>0</v>
      </c>
      <c r="I4430" s="17">
        <f t="shared" si="1085"/>
        <v>5</v>
      </c>
      <c r="J4430" s="7">
        <f t="shared" si="1086"/>
        <v>14</v>
      </c>
      <c r="K4430" s="8">
        <f t="shared" si="1087"/>
        <v>1</v>
      </c>
      <c r="L4430" s="9">
        <f t="shared" si="1088"/>
        <v>15</v>
      </c>
    </row>
    <row r="4431" spans="1:12" x14ac:dyDescent="0.2">
      <c r="A4431" s="39"/>
      <c r="B4431" s="34"/>
      <c r="C4431" s="39" t="s">
        <v>138</v>
      </c>
      <c r="D4431" s="7">
        <v>3</v>
      </c>
      <c r="E4431" s="8">
        <v>1</v>
      </c>
      <c r="F4431" s="17">
        <f t="shared" si="1084"/>
        <v>4</v>
      </c>
      <c r="G4431" s="7">
        <v>4</v>
      </c>
      <c r="H4431" s="8">
        <v>0</v>
      </c>
      <c r="I4431" s="17">
        <f t="shared" si="1085"/>
        <v>4</v>
      </c>
      <c r="J4431" s="7">
        <f t="shared" si="1086"/>
        <v>7</v>
      </c>
      <c r="K4431" s="8">
        <f t="shared" si="1087"/>
        <v>1</v>
      </c>
      <c r="L4431" s="9">
        <f t="shared" si="1088"/>
        <v>8</v>
      </c>
    </row>
    <row r="4432" spans="1:12" x14ac:dyDescent="0.2">
      <c r="A4432" s="39"/>
      <c r="B4432" s="34"/>
      <c r="C4432" s="39" t="s">
        <v>139</v>
      </c>
      <c r="D4432" s="7">
        <v>3</v>
      </c>
      <c r="E4432" s="8">
        <v>6</v>
      </c>
      <c r="F4432" s="17">
        <f t="shared" si="1084"/>
        <v>9</v>
      </c>
      <c r="G4432" s="7">
        <v>21</v>
      </c>
      <c r="H4432" s="8">
        <v>40</v>
      </c>
      <c r="I4432" s="17">
        <f t="shared" si="1085"/>
        <v>61</v>
      </c>
      <c r="J4432" s="7">
        <f t="shared" si="1086"/>
        <v>24</v>
      </c>
      <c r="K4432" s="8">
        <f t="shared" si="1087"/>
        <v>46</v>
      </c>
      <c r="L4432" s="9">
        <f t="shared" si="1088"/>
        <v>70</v>
      </c>
    </row>
    <row r="4433" spans="1:12" x14ac:dyDescent="0.2">
      <c r="A4433" s="39"/>
      <c r="B4433" s="34"/>
      <c r="C4433" s="39" t="s">
        <v>141</v>
      </c>
      <c r="D4433" s="7">
        <v>0</v>
      </c>
      <c r="E4433" s="8">
        <v>0</v>
      </c>
      <c r="F4433" s="17">
        <f t="shared" si="1084"/>
        <v>0</v>
      </c>
      <c r="G4433" s="7">
        <v>6</v>
      </c>
      <c r="H4433" s="8">
        <v>8</v>
      </c>
      <c r="I4433" s="17">
        <f t="shared" si="1085"/>
        <v>14</v>
      </c>
      <c r="J4433" s="7">
        <f t="shared" si="1086"/>
        <v>6</v>
      </c>
      <c r="K4433" s="8">
        <f t="shared" si="1087"/>
        <v>8</v>
      </c>
      <c r="L4433" s="9">
        <f t="shared" si="1088"/>
        <v>14</v>
      </c>
    </row>
    <row r="4434" spans="1:12" x14ac:dyDescent="0.2">
      <c r="A4434" s="39"/>
      <c r="B4434" s="34"/>
      <c r="C4434" s="39" t="s">
        <v>142</v>
      </c>
      <c r="D4434" s="7">
        <v>1</v>
      </c>
      <c r="E4434" s="8">
        <v>0</v>
      </c>
      <c r="F4434" s="17">
        <f t="shared" si="1084"/>
        <v>1</v>
      </c>
      <c r="G4434" s="7">
        <v>1</v>
      </c>
      <c r="H4434" s="8">
        <v>0</v>
      </c>
      <c r="I4434" s="17">
        <f t="shared" si="1085"/>
        <v>1</v>
      </c>
      <c r="J4434" s="7">
        <f t="shared" si="1086"/>
        <v>2</v>
      </c>
      <c r="K4434" s="8">
        <f t="shared" si="1087"/>
        <v>0</v>
      </c>
      <c r="L4434" s="9">
        <f t="shared" si="1088"/>
        <v>2</v>
      </c>
    </row>
    <row r="4435" spans="1:12" x14ac:dyDescent="0.2">
      <c r="A4435" s="39"/>
      <c r="B4435" s="34"/>
      <c r="C4435" s="39" t="s">
        <v>143</v>
      </c>
      <c r="D4435" s="7">
        <v>5</v>
      </c>
      <c r="E4435" s="8">
        <v>41</v>
      </c>
      <c r="F4435" s="17">
        <f t="shared" si="1084"/>
        <v>46</v>
      </c>
      <c r="G4435" s="7">
        <v>1</v>
      </c>
      <c r="H4435" s="8">
        <v>8</v>
      </c>
      <c r="I4435" s="17">
        <f t="shared" si="1085"/>
        <v>9</v>
      </c>
      <c r="J4435" s="7">
        <f t="shared" si="1086"/>
        <v>6</v>
      </c>
      <c r="K4435" s="8">
        <f t="shared" si="1087"/>
        <v>49</v>
      </c>
      <c r="L4435" s="9">
        <f t="shared" si="1088"/>
        <v>55</v>
      </c>
    </row>
    <row r="4436" spans="1:12" x14ac:dyDescent="0.2">
      <c r="A4436" s="39"/>
      <c r="B4436" s="34"/>
      <c r="C4436" s="39" t="s">
        <v>144</v>
      </c>
      <c r="D4436" s="7">
        <v>5</v>
      </c>
      <c r="E4436" s="8">
        <v>22</v>
      </c>
      <c r="F4436" s="17">
        <f t="shared" si="1084"/>
        <v>27</v>
      </c>
      <c r="G4436" s="7">
        <v>0</v>
      </c>
      <c r="H4436" s="8">
        <v>1</v>
      </c>
      <c r="I4436" s="17">
        <f t="shared" si="1085"/>
        <v>1</v>
      </c>
      <c r="J4436" s="7">
        <f t="shared" si="1086"/>
        <v>5</v>
      </c>
      <c r="K4436" s="8">
        <f t="shared" si="1087"/>
        <v>23</v>
      </c>
      <c r="L4436" s="9">
        <f t="shared" si="1088"/>
        <v>28</v>
      </c>
    </row>
    <row r="4437" spans="1:12" x14ac:dyDescent="0.2">
      <c r="A4437" s="39"/>
      <c r="B4437" s="34"/>
      <c r="C4437" s="39" t="s">
        <v>145</v>
      </c>
      <c r="D4437" s="7">
        <v>11</v>
      </c>
      <c r="E4437" s="8">
        <v>34</v>
      </c>
      <c r="F4437" s="17">
        <f t="shared" si="1084"/>
        <v>45</v>
      </c>
      <c r="G4437" s="7">
        <v>2</v>
      </c>
      <c r="H4437" s="8">
        <v>2</v>
      </c>
      <c r="I4437" s="17">
        <f t="shared" si="1085"/>
        <v>4</v>
      </c>
      <c r="J4437" s="7">
        <f t="shared" si="1086"/>
        <v>13</v>
      </c>
      <c r="K4437" s="8">
        <f t="shared" si="1087"/>
        <v>36</v>
      </c>
      <c r="L4437" s="9">
        <f t="shared" si="1088"/>
        <v>49</v>
      </c>
    </row>
    <row r="4438" spans="1:12" x14ac:dyDescent="0.2">
      <c r="A4438" s="39"/>
      <c r="B4438" s="34"/>
      <c r="C4438" s="39" t="s">
        <v>147</v>
      </c>
      <c r="D4438" s="7">
        <v>17</v>
      </c>
      <c r="E4438" s="8">
        <v>36</v>
      </c>
      <c r="F4438" s="17">
        <f t="shared" si="1084"/>
        <v>53</v>
      </c>
      <c r="G4438" s="7">
        <v>0</v>
      </c>
      <c r="H4438" s="8">
        <v>0</v>
      </c>
      <c r="I4438" s="17">
        <f t="shared" si="1085"/>
        <v>0</v>
      </c>
      <c r="J4438" s="7">
        <f t="shared" si="1086"/>
        <v>17</v>
      </c>
      <c r="K4438" s="8">
        <f t="shared" si="1087"/>
        <v>36</v>
      </c>
      <c r="L4438" s="9">
        <f t="shared" si="1088"/>
        <v>53</v>
      </c>
    </row>
    <row r="4439" spans="1:12" x14ac:dyDescent="0.2">
      <c r="A4439" s="39"/>
      <c r="B4439" s="34"/>
      <c r="C4439" s="39" t="s">
        <v>148</v>
      </c>
      <c r="D4439" s="7">
        <v>2</v>
      </c>
      <c r="E4439" s="8">
        <v>2</v>
      </c>
      <c r="F4439" s="17">
        <f t="shared" si="1084"/>
        <v>4</v>
      </c>
      <c r="G4439" s="7">
        <v>0</v>
      </c>
      <c r="H4439" s="8">
        <v>0</v>
      </c>
      <c r="I4439" s="17">
        <f t="shared" si="1085"/>
        <v>0</v>
      </c>
      <c r="J4439" s="7">
        <f t="shared" si="1086"/>
        <v>2</v>
      </c>
      <c r="K4439" s="8">
        <f t="shared" si="1087"/>
        <v>2</v>
      </c>
      <c r="L4439" s="9">
        <f t="shared" si="1088"/>
        <v>4</v>
      </c>
    </row>
    <row r="4440" spans="1:12" x14ac:dyDescent="0.2">
      <c r="A4440" s="39"/>
      <c r="B4440" s="34"/>
      <c r="C4440" s="39" t="s">
        <v>149</v>
      </c>
      <c r="D4440" s="7">
        <v>3</v>
      </c>
      <c r="E4440" s="8">
        <v>3</v>
      </c>
      <c r="F4440" s="17">
        <f t="shared" si="1084"/>
        <v>6</v>
      </c>
      <c r="G4440" s="7">
        <v>0</v>
      </c>
      <c r="H4440" s="8">
        <v>0</v>
      </c>
      <c r="I4440" s="17">
        <f t="shared" si="1085"/>
        <v>0</v>
      </c>
      <c r="J4440" s="7">
        <f t="shared" si="1086"/>
        <v>3</v>
      </c>
      <c r="K4440" s="8">
        <f t="shared" si="1087"/>
        <v>3</v>
      </c>
      <c r="L4440" s="9">
        <f t="shared" si="1088"/>
        <v>6</v>
      </c>
    </row>
    <row r="4441" spans="1:12" x14ac:dyDescent="0.2">
      <c r="A4441" s="39"/>
      <c r="B4441" s="34"/>
      <c r="C4441" s="39" t="s">
        <v>150</v>
      </c>
      <c r="D4441" s="7">
        <v>2</v>
      </c>
      <c r="E4441" s="8">
        <v>1</v>
      </c>
      <c r="F4441" s="17">
        <f t="shared" si="1084"/>
        <v>3</v>
      </c>
      <c r="G4441" s="7">
        <v>0</v>
      </c>
      <c r="H4441" s="8">
        <v>0</v>
      </c>
      <c r="I4441" s="17">
        <f t="shared" si="1085"/>
        <v>0</v>
      </c>
      <c r="J4441" s="7">
        <f t="shared" si="1086"/>
        <v>2</v>
      </c>
      <c r="K4441" s="8">
        <f t="shared" si="1087"/>
        <v>1</v>
      </c>
      <c r="L4441" s="9">
        <f t="shared" si="1088"/>
        <v>3</v>
      </c>
    </row>
    <row r="4442" spans="1:12" x14ac:dyDescent="0.2">
      <c r="A4442" s="39"/>
      <c r="B4442" s="34"/>
      <c r="C4442" s="39" t="s">
        <v>933</v>
      </c>
      <c r="D4442" s="7">
        <v>0</v>
      </c>
      <c r="E4442" s="8">
        <v>1</v>
      </c>
      <c r="F4442" s="17">
        <f t="shared" si="1084"/>
        <v>1</v>
      </c>
      <c r="G4442" s="7">
        <v>0</v>
      </c>
      <c r="H4442" s="8">
        <v>0</v>
      </c>
      <c r="I4442" s="17">
        <f t="shared" si="1085"/>
        <v>0</v>
      </c>
      <c r="J4442" s="7">
        <f t="shared" si="1086"/>
        <v>0</v>
      </c>
      <c r="K4442" s="8">
        <f t="shared" si="1087"/>
        <v>1</v>
      </c>
      <c r="L4442" s="9">
        <f t="shared" si="1088"/>
        <v>1</v>
      </c>
    </row>
    <row r="4443" spans="1:12" x14ac:dyDescent="0.2">
      <c r="A4443" s="39"/>
      <c r="B4443" s="34"/>
      <c r="C4443" s="39" t="s">
        <v>935</v>
      </c>
      <c r="D4443" s="7">
        <v>0</v>
      </c>
      <c r="E4443" s="8">
        <v>0</v>
      </c>
      <c r="F4443" s="17">
        <f t="shared" si="1084"/>
        <v>0</v>
      </c>
      <c r="G4443" s="7">
        <v>2</v>
      </c>
      <c r="H4443" s="8">
        <v>1</v>
      </c>
      <c r="I4443" s="17">
        <f t="shared" si="1085"/>
        <v>3</v>
      </c>
      <c r="J4443" s="7">
        <f t="shared" si="1086"/>
        <v>2</v>
      </c>
      <c r="K4443" s="8">
        <f t="shared" si="1087"/>
        <v>1</v>
      </c>
      <c r="L4443" s="9">
        <f t="shared" si="1088"/>
        <v>3</v>
      </c>
    </row>
    <row r="4444" spans="1:12" x14ac:dyDescent="0.2">
      <c r="A4444" s="39"/>
      <c r="B4444" s="34"/>
      <c r="C4444" s="66" t="s">
        <v>2</v>
      </c>
      <c r="D4444" s="21">
        <f t="shared" ref="D4444:L4444" si="1089">SUM(D4401:D4443)</f>
        <v>138</v>
      </c>
      <c r="E4444" s="22">
        <f t="shared" si="1089"/>
        <v>307</v>
      </c>
      <c r="F4444" s="67">
        <f t="shared" si="1089"/>
        <v>445</v>
      </c>
      <c r="G4444" s="21">
        <f t="shared" si="1089"/>
        <v>187</v>
      </c>
      <c r="H4444" s="22">
        <f t="shared" si="1089"/>
        <v>156</v>
      </c>
      <c r="I4444" s="67">
        <f t="shared" si="1089"/>
        <v>343</v>
      </c>
      <c r="J4444" s="21">
        <f t="shared" si="1089"/>
        <v>325</v>
      </c>
      <c r="K4444" s="22">
        <f t="shared" si="1089"/>
        <v>463</v>
      </c>
      <c r="L4444" s="23">
        <f t="shared" si="1089"/>
        <v>788</v>
      </c>
    </row>
    <row r="4445" spans="1:12" x14ac:dyDescent="0.2">
      <c r="A4445" s="65" t="s">
        <v>319</v>
      </c>
      <c r="B4445" s="42"/>
      <c r="C4445" s="41"/>
      <c r="D4445" s="44"/>
      <c r="E4445" s="45"/>
      <c r="F4445" s="47"/>
      <c r="G4445" s="44"/>
      <c r="H4445" s="45"/>
      <c r="I4445" s="47"/>
      <c r="J4445" s="44"/>
      <c r="K4445" s="45"/>
      <c r="L4445" s="46"/>
    </row>
    <row r="4446" spans="1:12" x14ac:dyDescent="0.2">
      <c r="A4446" s="39"/>
      <c r="B4446" s="34"/>
      <c r="C4446" s="39" t="s">
        <v>124</v>
      </c>
      <c r="D4446" s="7">
        <v>19</v>
      </c>
      <c r="E4446" s="8">
        <v>27</v>
      </c>
      <c r="F4446" s="17">
        <f t="shared" ref="F4446:F4460" si="1090">D4446+E4446</f>
        <v>46</v>
      </c>
      <c r="G4446" s="7">
        <v>7</v>
      </c>
      <c r="H4446" s="8">
        <v>104</v>
      </c>
      <c r="I4446" s="17">
        <f t="shared" ref="I4446:I4460" si="1091">G4446+H4446</f>
        <v>111</v>
      </c>
      <c r="J4446" s="7">
        <f t="shared" ref="J4446:J4460" si="1092">D4446+G4446</f>
        <v>26</v>
      </c>
      <c r="K4446" s="8">
        <f t="shared" ref="K4446:K4460" si="1093">E4446+H4446</f>
        <v>131</v>
      </c>
      <c r="L4446" s="9">
        <f t="shared" ref="L4446:L4460" si="1094">J4446+K4446</f>
        <v>157</v>
      </c>
    </row>
    <row r="4447" spans="1:12" x14ac:dyDescent="0.2">
      <c r="A4447" s="39"/>
      <c r="B4447" s="34"/>
      <c r="C4447" s="39" t="s">
        <v>3</v>
      </c>
      <c r="D4447" s="7">
        <v>0</v>
      </c>
      <c r="E4447" s="8">
        <v>0</v>
      </c>
      <c r="F4447" s="17">
        <f t="shared" si="1090"/>
        <v>0</v>
      </c>
      <c r="G4447" s="7">
        <v>3</v>
      </c>
      <c r="H4447" s="8">
        <v>16</v>
      </c>
      <c r="I4447" s="17">
        <f t="shared" si="1091"/>
        <v>19</v>
      </c>
      <c r="J4447" s="7">
        <f t="shared" si="1092"/>
        <v>3</v>
      </c>
      <c r="K4447" s="8">
        <f t="shared" si="1093"/>
        <v>16</v>
      </c>
      <c r="L4447" s="9">
        <f t="shared" si="1094"/>
        <v>19</v>
      </c>
    </row>
    <row r="4448" spans="1:12" x14ac:dyDescent="0.2">
      <c r="A4448" s="39"/>
      <c r="B4448" s="34"/>
      <c r="C4448" s="39" t="s">
        <v>125</v>
      </c>
      <c r="D4448" s="7">
        <v>0</v>
      </c>
      <c r="E4448" s="8">
        <v>0</v>
      </c>
      <c r="F4448" s="17">
        <f t="shared" si="1090"/>
        <v>0</v>
      </c>
      <c r="G4448" s="7">
        <v>2</v>
      </c>
      <c r="H4448" s="8">
        <v>3</v>
      </c>
      <c r="I4448" s="17">
        <f t="shared" si="1091"/>
        <v>5</v>
      </c>
      <c r="J4448" s="7">
        <f t="shared" si="1092"/>
        <v>2</v>
      </c>
      <c r="K4448" s="8">
        <f t="shared" si="1093"/>
        <v>3</v>
      </c>
      <c r="L4448" s="9">
        <f t="shared" si="1094"/>
        <v>5</v>
      </c>
    </row>
    <row r="4449" spans="1:12" x14ac:dyDescent="0.2">
      <c r="A4449" s="39"/>
      <c r="B4449" s="34"/>
      <c r="C4449" s="39" t="s">
        <v>126</v>
      </c>
      <c r="D4449" s="7">
        <v>0</v>
      </c>
      <c r="E4449" s="8">
        <v>0</v>
      </c>
      <c r="F4449" s="17">
        <f t="shared" si="1090"/>
        <v>0</v>
      </c>
      <c r="G4449" s="7">
        <v>1</v>
      </c>
      <c r="H4449" s="8">
        <v>0</v>
      </c>
      <c r="I4449" s="17">
        <f t="shared" si="1091"/>
        <v>1</v>
      </c>
      <c r="J4449" s="7">
        <f t="shared" si="1092"/>
        <v>1</v>
      </c>
      <c r="K4449" s="8">
        <f t="shared" si="1093"/>
        <v>0</v>
      </c>
      <c r="L4449" s="9">
        <f t="shared" si="1094"/>
        <v>1</v>
      </c>
    </row>
    <row r="4450" spans="1:12" x14ac:dyDescent="0.2">
      <c r="A4450" s="39"/>
      <c r="B4450" s="34"/>
      <c r="C4450" s="39" t="s">
        <v>127</v>
      </c>
      <c r="D4450" s="7">
        <v>1</v>
      </c>
      <c r="E4450" s="8">
        <v>0</v>
      </c>
      <c r="F4450" s="17">
        <f t="shared" si="1090"/>
        <v>1</v>
      </c>
      <c r="G4450" s="7">
        <v>12</v>
      </c>
      <c r="H4450" s="8">
        <v>172</v>
      </c>
      <c r="I4450" s="17">
        <f t="shared" si="1091"/>
        <v>184</v>
      </c>
      <c r="J4450" s="7">
        <f t="shared" si="1092"/>
        <v>13</v>
      </c>
      <c r="K4450" s="8">
        <f t="shared" si="1093"/>
        <v>172</v>
      </c>
      <c r="L4450" s="9">
        <f t="shared" si="1094"/>
        <v>185</v>
      </c>
    </row>
    <row r="4451" spans="1:12" x14ac:dyDescent="0.2">
      <c r="A4451" s="39"/>
      <c r="B4451" s="34"/>
      <c r="C4451" s="39" t="s">
        <v>128</v>
      </c>
      <c r="D4451" s="7">
        <v>0</v>
      </c>
      <c r="E4451" s="8">
        <v>0</v>
      </c>
      <c r="F4451" s="17">
        <f t="shared" si="1090"/>
        <v>0</v>
      </c>
      <c r="G4451" s="7">
        <v>3</v>
      </c>
      <c r="H4451" s="8">
        <v>48</v>
      </c>
      <c r="I4451" s="17">
        <f t="shared" si="1091"/>
        <v>51</v>
      </c>
      <c r="J4451" s="7">
        <f t="shared" si="1092"/>
        <v>3</v>
      </c>
      <c r="K4451" s="8">
        <f t="shared" si="1093"/>
        <v>48</v>
      </c>
      <c r="L4451" s="9">
        <f t="shared" si="1094"/>
        <v>51</v>
      </c>
    </row>
    <row r="4452" spans="1:12" x14ac:dyDescent="0.2">
      <c r="A4452" s="39"/>
      <c r="B4452" s="34"/>
      <c r="C4452" s="39" t="s">
        <v>131</v>
      </c>
      <c r="D4452" s="7">
        <v>0</v>
      </c>
      <c r="E4452" s="8">
        <v>0</v>
      </c>
      <c r="F4452" s="17">
        <f t="shared" si="1090"/>
        <v>0</v>
      </c>
      <c r="G4452" s="7">
        <v>0</v>
      </c>
      <c r="H4452" s="8">
        <v>1</v>
      </c>
      <c r="I4452" s="17">
        <f t="shared" si="1091"/>
        <v>1</v>
      </c>
      <c r="J4452" s="7">
        <f t="shared" si="1092"/>
        <v>0</v>
      </c>
      <c r="K4452" s="8">
        <f t="shared" si="1093"/>
        <v>1</v>
      </c>
      <c r="L4452" s="9">
        <f t="shared" si="1094"/>
        <v>1</v>
      </c>
    </row>
    <row r="4453" spans="1:12" x14ac:dyDescent="0.2">
      <c r="A4453" s="39"/>
      <c r="B4453" s="34"/>
      <c r="C4453" s="39" t="s">
        <v>135</v>
      </c>
      <c r="D4453" s="7">
        <v>1</v>
      </c>
      <c r="E4453" s="8">
        <v>0</v>
      </c>
      <c r="F4453" s="17">
        <f t="shared" si="1090"/>
        <v>1</v>
      </c>
      <c r="G4453" s="7">
        <v>1</v>
      </c>
      <c r="H4453" s="8">
        <v>0</v>
      </c>
      <c r="I4453" s="17">
        <f t="shared" si="1091"/>
        <v>1</v>
      </c>
      <c r="J4453" s="7">
        <f t="shared" si="1092"/>
        <v>2</v>
      </c>
      <c r="K4453" s="8">
        <f t="shared" si="1093"/>
        <v>0</v>
      </c>
      <c r="L4453" s="9">
        <f t="shared" si="1094"/>
        <v>2</v>
      </c>
    </row>
    <row r="4454" spans="1:12" x14ac:dyDescent="0.2">
      <c r="A4454" s="39"/>
      <c r="B4454" s="34"/>
      <c r="C4454" s="39" t="s">
        <v>932</v>
      </c>
      <c r="D4454" s="7">
        <v>1</v>
      </c>
      <c r="E4454" s="8">
        <v>0</v>
      </c>
      <c r="F4454" s="17">
        <f t="shared" si="1090"/>
        <v>1</v>
      </c>
      <c r="G4454" s="7">
        <v>0</v>
      </c>
      <c r="H4454" s="8">
        <v>0</v>
      </c>
      <c r="I4454" s="17">
        <f t="shared" si="1091"/>
        <v>0</v>
      </c>
      <c r="J4454" s="7">
        <f t="shared" si="1092"/>
        <v>1</v>
      </c>
      <c r="K4454" s="8">
        <f t="shared" si="1093"/>
        <v>0</v>
      </c>
      <c r="L4454" s="9">
        <f t="shared" si="1094"/>
        <v>1</v>
      </c>
    </row>
    <row r="4455" spans="1:12" x14ac:dyDescent="0.2">
      <c r="A4455" s="39"/>
      <c r="B4455" s="34"/>
      <c r="C4455" s="39" t="s">
        <v>136</v>
      </c>
      <c r="D4455" s="7">
        <v>3</v>
      </c>
      <c r="E4455" s="8">
        <v>9</v>
      </c>
      <c r="F4455" s="17">
        <f t="shared" si="1090"/>
        <v>12</v>
      </c>
      <c r="G4455" s="7">
        <v>2</v>
      </c>
      <c r="H4455" s="8">
        <v>1</v>
      </c>
      <c r="I4455" s="17">
        <f t="shared" si="1091"/>
        <v>3</v>
      </c>
      <c r="J4455" s="7">
        <f t="shared" si="1092"/>
        <v>5</v>
      </c>
      <c r="K4455" s="8">
        <f t="shared" si="1093"/>
        <v>10</v>
      </c>
      <c r="L4455" s="9">
        <f t="shared" si="1094"/>
        <v>15</v>
      </c>
    </row>
    <row r="4456" spans="1:12" x14ac:dyDescent="0.2">
      <c r="A4456" s="39"/>
      <c r="B4456" s="34"/>
      <c r="C4456" s="39" t="s">
        <v>137</v>
      </c>
      <c r="D4456" s="7">
        <v>0</v>
      </c>
      <c r="E4456" s="8">
        <v>0</v>
      </c>
      <c r="F4456" s="17">
        <f t="shared" si="1090"/>
        <v>0</v>
      </c>
      <c r="G4456" s="7">
        <v>0</v>
      </c>
      <c r="H4456" s="8">
        <v>31</v>
      </c>
      <c r="I4456" s="17">
        <f t="shared" si="1091"/>
        <v>31</v>
      </c>
      <c r="J4456" s="7">
        <f t="shared" si="1092"/>
        <v>0</v>
      </c>
      <c r="K4456" s="8">
        <f t="shared" si="1093"/>
        <v>31</v>
      </c>
      <c r="L4456" s="9">
        <f t="shared" si="1094"/>
        <v>31</v>
      </c>
    </row>
    <row r="4457" spans="1:12" x14ac:dyDescent="0.2">
      <c r="A4457" s="39"/>
      <c r="B4457" s="34"/>
      <c r="C4457" s="39" t="s">
        <v>138</v>
      </c>
      <c r="D4457" s="7">
        <v>3</v>
      </c>
      <c r="E4457" s="8">
        <v>3</v>
      </c>
      <c r="F4457" s="17">
        <f t="shared" si="1090"/>
        <v>6</v>
      </c>
      <c r="G4457" s="7">
        <v>1</v>
      </c>
      <c r="H4457" s="8">
        <v>0</v>
      </c>
      <c r="I4457" s="17">
        <f t="shared" si="1091"/>
        <v>1</v>
      </c>
      <c r="J4457" s="7">
        <f t="shared" si="1092"/>
        <v>4</v>
      </c>
      <c r="K4457" s="8">
        <f t="shared" si="1093"/>
        <v>3</v>
      </c>
      <c r="L4457" s="9">
        <f t="shared" si="1094"/>
        <v>7</v>
      </c>
    </row>
    <row r="4458" spans="1:12" x14ac:dyDescent="0.2">
      <c r="A4458" s="39"/>
      <c r="B4458" s="34"/>
      <c r="C4458" s="39" t="s">
        <v>139</v>
      </c>
      <c r="D4458" s="7">
        <v>2</v>
      </c>
      <c r="E4458" s="8">
        <v>0</v>
      </c>
      <c r="F4458" s="17">
        <f t="shared" si="1090"/>
        <v>2</v>
      </c>
      <c r="G4458" s="7">
        <v>2</v>
      </c>
      <c r="H4458" s="8">
        <v>5</v>
      </c>
      <c r="I4458" s="17">
        <f t="shared" si="1091"/>
        <v>7</v>
      </c>
      <c r="J4458" s="7">
        <f t="shared" si="1092"/>
        <v>4</v>
      </c>
      <c r="K4458" s="8">
        <f t="shared" si="1093"/>
        <v>5</v>
      </c>
      <c r="L4458" s="9">
        <f t="shared" si="1094"/>
        <v>9</v>
      </c>
    </row>
    <row r="4459" spans="1:12" x14ac:dyDescent="0.2">
      <c r="A4459" s="39"/>
      <c r="B4459" s="34"/>
      <c r="C4459" s="39" t="s">
        <v>141</v>
      </c>
      <c r="D4459" s="7">
        <v>0</v>
      </c>
      <c r="E4459" s="8">
        <v>0</v>
      </c>
      <c r="F4459" s="17">
        <f t="shared" si="1090"/>
        <v>0</v>
      </c>
      <c r="G4459" s="7">
        <v>1</v>
      </c>
      <c r="H4459" s="8">
        <v>0</v>
      </c>
      <c r="I4459" s="17">
        <f t="shared" si="1091"/>
        <v>1</v>
      </c>
      <c r="J4459" s="7">
        <f t="shared" si="1092"/>
        <v>1</v>
      </c>
      <c r="K4459" s="8">
        <f t="shared" si="1093"/>
        <v>0</v>
      </c>
      <c r="L4459" s="9">
        <f t="shared" si="1094"/>
        <v>1</v>
      </c>
    </row>
    <row r="4460" spans="1:12" ht="12" thickBot="1" x14ac:dyDescent="0.25">
      <c r="A4460" s="52"/>
      <c r="B4460" s="68"/>
      <c r="C4460" s="52" t="s">
        <v>142</v>
      </c>
      <c r="D4460" s="24">
        <v>0</v>
      </c>
      <c r="E4460" s="25">
        <v>1</v>
      </c>
      <c r="F4460" s="69">
        <f t="shared" si="1090"/>
        <v>1</v>
      </c>
      <c r="G4460" s="24">
        <v>0</v>
      </c>
      <c r="H4460" s="25">
        <v>0</v>
      </c>
      <c r="I4460" s="69">
        <f t="shared" si="1091"/>
        <v>0</v>
      </c>
      <c r="J4460" s="24">
        <f t="shared" si="1092"/>
        <v>0</v>
      </c>
      <c r="K4460" s="25">
        <f t="shared" si="1093"/>
        <v>1</v>
      </c>
      <c r="L4460" s="26">
        <f t="shared" si="1094"/>
        <v>1</v>
      </c>
    </row>
    <row r="4466" spans="1:12" ht="12" x14ac:dyDescent="0.2">
      <c r="A4466" s="85" t="s">
        <v>109</v>
      </c>
      <c r="B4466" s="85"/>
      <c r="C4466" s="85"/>
      <c r="D4466" s="85"/>
      <c r="E4466" s="85"/>
      <c r="F4466" s="85"/>
      <c r="G4466" s="85"/>
      <c r="H4466" s="85"/>
      <c r="I4466" s="85"/>
      <c r="J4466" s="85"/>
      <c r="K4466" s="85"/>
      <c r="L4466" s="85"/>
    </row>
    <row r="4467" spans="1:12" x14ac:dyDescent="0.2">
      <c r="A4467" s="86" t="s">
        <v>116</v>
      </c>
      <c r="B4467" s="86"/>
      <c r="C4467" s="86"/>
      <c r="D4467" s="86"/>
      <c r="E4467" s="86"/>
      <c r="F4467" s="86"/>
      <c r="G4467" s="86"/>
      <c r="H4467" s="86"/>
      <c r="I4467" s="86"/>
      <c r="J4467" s="86"/>
      <c r="K4467" s="86"/>
      <c r="L4467" s="86"/>
    </row>
    <row r="4468" spans="1:12" x14ac:dyDescent="0.2">
      <c r="A4468" s="86" t="s">
        <v>1066</v>
      </c>
      <c r="B4468" s="86"/>
      <c r="C4468" s="86"/>
      <c r="D4468" s="86"/>
      <c r="E4468" s="86"/>
      <c r="F4468" s="86"/>
      <c r="G4468" s="86"/>
      <c r="H4468" s="86"/>
      <c r="I4468" s="86"/>
      <c r="J4468" s="86"/>
      <c r="K4468" s="86"/>
      <c r="L4468" s="86"/>
    </row>
    <row r="4469" spans="1:12" ht="12" thickBot="1" x14ac:dyDescent="0.25"/>
    <row r="4470" spans="1:12" x14ac:dyDescent="0.2">
      <c r="A4470" s="113" t="s">
        <v>41</v>
      </c>
      <c r="B4470" s="149"/>
      <c r="C4470" s="151" t="s">
        <v>43</v>
      </c>
      <c r="D4470" s="117" t="s">
        <v>355</v>
      </c>
      <c r="E4470" s="118"/>
      <c r="F4470" s="119"/>
      <c r="G4470" s="117" t="s">
        <v>42</v>
      </c>
      <c r="H4470" s="118"/>
      <c r="I4470" s="119"/>
      <c r="J4470" s="117" t="s">
        <v>2</v>
      </c>
      <c r="K4470" s="118"/>
      <c r="L4470" s="119"/>
    </row>
    <row r="4471" spans="1:12" ht="12" thickBot="1" x14ac:dyDescent="0.25">
      <c r="A4471" s="115"/>
      <c r="B4471" s="150"/>
      <c r="C4471" s="152"/>
      <c r="D4471" s="153"/>
      <c r="E4471" s="154"/>
      <c r="F4471" s="155"/>
      <c r="G4471" s="153"/>
      <c r="H4471" s="154"/>
      <c r="I4471" s="155"/>
      <c r="J4471" s="153"/>
      <c r="K4471" s="154"/>
      <c r="L4471" s="155"/>
    </row>
    <row r="4472" spans="1:12" x14ac:dyDescent="0.2">
      <c r="A4472" s="115"/>
      <c r="B4472" s="150"/>
      <c r="C4472" s="152"/>
      <c r="D4472" s="161" t="s">
        <v>44</v>
      </c>
      <c r="E4472" s="157" t="s">
        <v>45</v>
      </c>
      <c r="F4472" s="159" t="s">
        <v>2</v>
      </c>
      <c r="G4472" s="161" t="s">
        <v>44</v>
      </c>
      <c r="H4472" s="157" t="s">
        <v>45</v>
      </c>
      <c r="I4472" s="159" t="s">
        <v>2</v>
      </c>
      <c r="J4472" s="156" t="s">
        <v>44</v>
      </c>
      <c r="K4472" s="157" t="s">
        <v>45</v>
      </c>
      <c r="L4472" s="159" t="s">
        <v>2</v>
      </c>
    </row>
    <row r="4473" spans="1:12" ht="12" thickBot="1" x14ac:dyDescent="0.25">
      <c r="A4473" s="115"/>
      <c r="B4473" s="150"/>
      <c r="C4473" s="152"/>
      <c r="D4473" s="162"/>
      <c r="E4473" s="158"/>
      <c r="F4473" s="160"/>
      <c r="G4473" s="162"/>
      <c r="H4473" s="158"/>
      <c r="I4473" s="160"/>
      <c r="J4473" s="136"/>
      <c r="K4473" s="158"/>
      <c r="L4473" s="160"/>
    </row>
    <row r="4474" spans="1:12" x14ac:dyDescent="0.2">
      <c r="A4474" s="35"/>
      <c r="B4474" s="36"/>
      <c r="C4474" s="35" t="s">
        <v>144</v>
      </c>
      <c r="D4474" s="3">
        <v>2</v>
      </c>
      <c r="E4474" s="4">
        <v>3</v>
      </c>
      <c r="F4474" s="18">
        <f>D4474+E4474</f>
        <v>5</v>
      </c>
      <c r="G4474" s="3">
        <v>1</v>
      </c>
      <c r="H4474" s="4">
        <v>0</v>
      </c>
      <c r="I4474" s="18">
        <f>G4474+H4474</f>
        <v>1</v>
      </c>
      <c r="J4474" s="3">
        <f t="shared" ref="J4474:K4478" si="1095">D4474+G4474</f>
        <v>3</v>
      </c>
      <c r="K4474" s="4">
        <f t="shared" si="1095"/>
        <v>3</v>
      </c>
      <c r="L4474" s="5">
        <f>J4474+K4474</f>
        <v>6</v>
      </c>
    </row>
    <row r="4475" spans="1:12" x14ac:dyDescent="0.2">
      <c r="A4475" s="39"/>
      <c r="B4475" s="34"/>
      <c r="C4475" s="39" t="s">
        <v>147</v>
      </c>
      <c r="D4475" s="7">
        <v>1</v>
      </c>
      <c r="E4475" s="8">
        <v>0</v>
      </c>
      <c r="F4475" s="17">
        <f>D4475+E4475</f>
        <v>1</v>
      </c>
      <c r="G4475" s="7">
        <v>0</v>
      </c>
      <c r="H4475" s="8">
        <v>0</v>
      </c>
      <c r="I4475" s="17">
        <f>G4475+H4475</f>
        <v>0</v>
      </c>
      <c r="J4475" s="7">
        <f t="shared" si="1095"/>
        <v>1</v>
      </c>
      <c r="K4475" s="8">
        <f t="shared" si="1095"/>
        <v>0</v>
      </c>
      <c r="L4475" s="9">
        <f>J4475+K4475</f>
        <v>1</v>
      </c>
    </row>
    <row r="4476" spans="1:12" x14ac:dyDescent="0.2">
      <c r="A4476" s="39"/>
      <c r="B4476" s="34"/>
      <c r="C4476" s="39" t="s">
        <v>148</v>
      </c>
      <c r="D4476" s="7">
        <v>1</v>
      </c>
      <c r="E4476" s="8">
        <v>0</v>
      </c>
      <c r="F4476" s="17">
        <f>D4476+E4476</f>
        <v>1</v>
      </c>
      <c r="G4476" s="7">
        <v>0</v>
      </c>
      <c r="H4476" s="8">
        <v>0</v>
      </c>
      <c r="I4476" s="17">
        <f>G4476+H4476</f>
        <v>0</v>
      </c>
      <c r="J4476" s="7">
        <f t="shared" si="1095"/>
        <v>1</v>
      </c>
      <c r="K4476" s="8">
        <f t="shared" si="1095"/>
        <v>0</v>
      </c>
      <c r="L4476" s="9">
        <f>J4476+K4476</f>
        <v>1</v>
      </c>
    </row>
    <row r="4477" spans="1:12" x14ac:dyDescent="0.2">
      <c r="A4477" s="39"/>
      <c r="B4477" s="34"/>
      <c r="C4477" s="39" t="s">
        <v>150</v>
      </c>
      <c r="D4477" s="7">
        <v>8</v>
      </c>
      <c r="E4477" s="8">
        <v>3</v>
      </c>
      <c r="F4477" s="17">
        <f>D4477+E4477</f>
        <v>11</v>
      </c>
      <c r="G4477" s="7">
        <v>0</v>
      </c>
      <c r="H4477" s="8">
        <v>0</v>
      </c>
      <c r="I4477" s="17">
        <f>G4477+H4477</f>
        <v>0</v>
      </c>
      <c r="J4477" s="7">
        <f t="shared" si="1095"/>
        <v>8</v>
      </c>
      <c r="K4477" s="8">
        <f t="shared" si="1095"/>
        <v>3</v>
      </c>
      <c r="L4477" s="9">
        <f>J4477+K4477</f>
        <v>11</v>
      </c>
    </row>
    <row r="4478" spans="1:12" x14ac:dyDescent="0.2">
      <c r="A4478" s="39"/>
      <c r="B4478" s="34"/>
      <c r="C4478" s="39" t="s">
        <v>934</v>
      </c>
      <c r="D4478" s="7">
        <v>0</v>
      </c>
      <c r="E4478" s="8">
        <v>0</v>
      </c>
      <c r="F4478" s="17">
        <f>D4478+E4478</f>
        <v>0</v>
      </c>
      <c r="G4478" s="7">
        <v>0</v>
      </c>
      <c r="H4478" s="8">
        <v>1</v>
      </c>
      <c r="I4478" s="17">
        <f>G4478+H4478</f>
        <v>1</v>
      </c>
      <c r="J4478" s="7">
        <f t="shared" si="1095"/>
        <v>0</v>
      </c>
      <c r="K4478" s="8">
        <f t="shared" si="1095"/>
        <v>1</v>
      </c>
      <c r="L4478" s="9">
        <f>J4478+K4478</f>
        <v>1</v>
      </c>
    </row>
    <row r="4479" spans="1:12" x14ac:dyDescent="0.2">
      <c r="A4479" s="39"/>
      <c r="B4479" s="34"/>
      <c r="C4479" s="66" t="s">
        <v>2</v>
      </c>
      <c r="D4479" s="21">
        <f t="shared" ref="D4479:L4479" si="1096">SUM(D4445:D4478)</f>
        <v>42</v>
      </c>
      <c r="E4479" s="22">
        <f t="shared" si="1096"/>
        <v>46</v>
      </c>
      <c r="F4479" s="67">
        <f t="shared" si="1096"/>
        <v>88</v>
      </c>
      <c r="G4479" s="21">
        <f t="shared" si="1096"/>
        <v>36</v>
      </c>
      <c r="H4479" s="22">
        <f t="shared" si="1096"/>
        <v>382</v>
      </c>
      <c r="I4479" s="67">
        <f t="shared" si="1096"/>
        <v>418</v>
      </c>
      <c r="J4479" s="21">
        <f t="shared" si="1096"/>
        <v>78</v>
      </c>
      <c r="K4479" s="22">
        <f t="shared" si="1096"/>
        <v>428</v>
      </c>
      <c r="L4479" s="23">
        <f t="shared" si="1096"/>
        <v>506</v>
      </c>
    </row>
    <row r="4480" spans="1:12" x14ac:dyDescent="0.2">
      <c r="A4480" s="65" t="s">
        <v>320</v>
      </c>
      <c r="B4480" s="42"/>
      <c r="C4480" s="41"/>
      <c r="D4480" s="44"/>
      <c r="E4480" s="45"/>
      <c r="F4480" s="47"/>
      <c r="G4480" s="44"/>
      <c r="H4480" s="45"/>
      <c r="I4480" s="47"/>
      <c r="J4480" s="44"/>
      <c r="K4480" s="45"/>
      <c r="L4480" s="46"/>
    </row>
    <row r="4481" spans="1:12" x14ac:dyDescent="0.2">
      <c r="A4481" s="39"/>
      <c r="B4481" s="34"/>
      <c r="C4481" s="39" t="s">
        <v>124</v>
      </c>
      <c r="D4481" s="7">
        <v>11</v>
      </c>
      <c r="E4481" s="8">
        <v>12</v>
      </c>
      <c r="F4481" s="17">
        <f t="shared" ref="F4481:F4494" si="1097">D4481+E4481</f>
        <v>23</v>
      </c>
      <c r="G4481" s="7">
        <v>8</v>
      </c>
      <c r="H4481" s="8">
        <v>26</v>
      </c>
      <c r="I4481" s="17">
        <f t="shared" ref="I4481:I4494" si="1098">G4481+H4481</f>
        <v>34</v>
      </c>
      <c r="J4481" s="7">
        <f t="shared" ref="J4481:J4494" si="1099">D4481+G4481</f>
        <v>19</v>
      </c>
      <c r="K4481" s="8">
        <f t="shared" ref="K4481:K4494" si="1100">E4481+H4481</f>
        <v>38</v>
      </c>
      <c r="L4481" s="9">
        <f t="shared" ref="L4481:L4494" si="1101">J4481+K4481</f>
        <v>57</v>
      </c>
    </row>
    <row r="4482" spans="1:12" x14ac:dyDescent="0.2">
      <c r="A4482" s="39"/>
      <c r="B4482" s="34"/>
      <c r="C4482" s="39" t="s">
        <v>3</v>
      </c>
      <c r="D4482" s="7">
        <v>0</v>
      </c>
      <c r="E4482" s="8">
        <v>0</v>
      </c>
      <c r="F4482" s="17">
        <f t="shared" si="1097"/>
        <v>0</v>
      </c>
      <c r="G4482" s="7">
        <v>6</v>
      </c>
      <c r="H4482" s="8">
        <v>25</v>
      </c>
      <c r="I4482" s="17">
        <f t="shared" si="1098"/>
        <v>31</v>
      </c>
      <c r="J4482" s="7">
        <f t="shared" si="1099"/>
        <v>6</v>
      </c>
      <c r="K4482" s="8">
        <f t="shared" si="1100"/>
        <v>25</v>
      </c>
      <c r="L4482" s="9">
        <f t="shared" si="1101"/>
        <v>31</v>
      </c>
    </row>
    <row r="4483" spans="1:12" x14ac:dyDescent="0.2">
      <c r="A4483" s="39"/>
      <c r="B4483" s="34"/>
      <c r="C4483" s="39" t="s">
        <v>125</v>
      </c>
      <c r="D4483" s="7">
        <v>0</v>
      </c>
      <c r="E4483" s="8">
        <v>0</v>
      </c>
      <c r="F4483" s="17">
        <f t="shared" si="1097"/>
        <v>0</v>
      </c>
      <c r="G4483" s="7">
        <v>3</v>
      </c>
      <c r="H4483" s="8">
        <v>3</v>
      </c>
      <c r="I4483" s="17">
        <f t="shared" si="1098"/>
        <v>6</v>
      </c>
      <c r="J4483" s="7">
        <f t="shared" si="1099"/>
        <v>3</v>
      </c>
      <c r="K4483" s="8">
        <f t="shared" si="1100"/>
        <v>3</v>
      </c>
      <c r="L4483" s="9">
        <f t="shared" si="1101"/>
        <v>6</v>
      </c>
    </row>
    <row r="4484" spans="1:12" x14ac:dyDescent="0.2">
      <c r="A4484" s="39"/>
      <c r="B4484" s="34"/>
      <c r="C4484" s="39" t="s">
        <v>126</v>
      </c>
      <c r="D4484" s="7">
        <v>0</v>
      </c>
      <c r="E4484" s="8">
        <v>0</v>
      </c>
      <c r="F4484" s="17">
        <f t="shared" si="1097"/>
        <v>0</v>
      </c>
      <c r="G4484" s="7">
        <v>2</v>
      </c>
      <c r="H4484" s="8">
        <v>0</v>
      </c>
      <c r="I4484" s="17">
        <f t="shared" si="1098"/>
        <v>2</v>
      </c>
      <c r="J4484" s="7">
        <f t="shared" si="1099"/>
        <v>2</v>
      </c>
      <c r="K4484" s="8">
        <f t="shared" si="1100"/>
        <v>0</v>
      </c>
      <c r="L4484" s="9">
        <f t="shared" si="1101"/>
        <v>2</v>
      </c>
    </row>
    <row r="4485" spans="1:12" x14ac:dyDescent="0.2">
      <c r="A4485" s="39"/>
      <c r="B4485" s="34"/>
      <c r="C4485" s="39" t="s">
        <v>127</v>
      </c>
      <c r="D4485" s="7">
        <v>0</v>
      </c>
      <c r="E4485" s="8">
        <v>0</v>
      </c>
      <c r="F4485" s="17">
        <f t="shared" si="1097"/>
        <v>0</v>
      </c>
      <c r="G4485" s="7">
        <v>7</v>
      </c>
      <c r="H4485" s="8">
        <v>7</v>
      </c>
      <c r="I4485" s="17">
        <f t="shared" si="1098"/>
        <v>14</v>
      </c>
      <c r="J4485" s="7">
        <f t="shared" si="1099"/>
        <v>7</v>
      </c>
      <c r="K4485" s="8">
        <f t="shared" si="1100"/>
        <v>7</v>
      </c>
      <c r="L4485" s="9">
        <f t="shared" si="1101"/>
        <v>14</v>
      </c>
    </row>
    <row r="4486" spans="1:12" x14ac:dyDescent="0.2">
      <c r="A4486" s="39"/>
      <c r="B4486" s="34"/>
      <c r="C4486" s="39" t="s">
        <v>128</v>
      </c>
      <c r="D4486" s="7">
        <v>0</v>
      </c>
      <c r="E4486" s="8">
        <v>0</v>
      </c>
      <c r="F4486" s="17">
        <f t="shared" si="1097"/>
        <v>0</v>
      </c>
      <c r="G4486" s="7">
        <v>2</v>
      </c>
      <c r="H4486" s="8">
        <v>20</v>
      </c>
      <c r="I4486" s="17">
        <f t="shared" si="1098"/>
        <v>22</v>
      </c>
      <c r="J4486" s="7">
        <f t="shared" si="1099"/>
        <v>2</v>
      </c>
      <c r="K4486" s="8">
        <f t="shared" si="1100"/>
        <v>20</v>
      </c>
      <c r="L4486" s="9">
        <f t="shared" si="1101"/>
        <v>22</v>
      </c>
    </row>
    <row r="4487" spans="1:12" x14ac:dyDescent="0.2">
      <c r="A4487" s="39"/>
      <c r="B4487" s="34"/>
      <c r="C4487" s="39" t="s">
        <v>931</v>
      </c>
      <c r="D4487" s="7">
        <v>0</v>
      </c>
      <c r="E4487" s="8">
        <v>0</v>
      </c>
      <c r="F4487" s="17">
        <f t="shared" si="1097"/>
        <v>0</v>
      </c>
      <c r="G4487" s="7">
        <v>1</v>
      </c>
      <c r="H4487" s="8">
        <v>0</v>
      </c>
      <c r="I4487" s="17">
        <f t="shared" si="1098"/>
        <v>1</v>
      </c>
      <c r="J4487" s="7">
        <f t="shared" si="1099"/>
        <v>1</v>
      </c>
      <c r="K4487" s="8">
        <f t="shared" si="1100"/>
        <v>0</v>
      </c>
      <c r="L4487" s="9">
        <f t="shared" si="1101"/>
        <v>1</v>
      </c>
    </row>
    <row r="4488" spans="1:12" x14ac:dyDescent="0.2">
      <c r="A4488" s="39"/>
      <c r="B4488" s="34"/>
      <c r="C4488" s="39" t="s">
        <v>130</v>
      </c>
      <c r="D4488" s="7">
        <v>0</v>
      </c>
      <c r="E4488" s="8">
        <v>0</v>
      </c>
      <c r="F4488" s="17">
        <f t="shared" si="1097"/>
        <v>0</v>
      </c>
      <c r="G4488" s="7">
        <v>1</v>
      </c>
      <c r="H4488" s="8">
        <v>0</v>
      </c>
      <c r="I4488" s="17">
        <f t="shared" si="1098"/>
        <v>1</v>
      </c>
      <c r="J4488" s="7">
        <f t="shared" si="1099"/>
        <v>1</v>
      </c>
      <c r="K4488" s="8">
        <f t="shared" si="1100"/>
        <v>0</v>
      </c>
      <c r="L4488" s="9">
        <f t="shared" si="1101"/>
        <v>1</v>
      </c>
    </row>
    <row r="4489" spans="1:12" x14ac:dyDescent="0.2">
      <c r="A4489" s="39"/>
      <c r="B4489" s="34"/>
      <c r="C4489" s="39" t="s">
        <v>136</v>
      </c>
      <c r="D4489" s="7">
        <v>3</v>
      </c>
      <c r="E4489" s="8">
        <v>2</v>
      </c>
      <c r="F4489" s="17">
        <f t="shared" si="1097"/>
        <v>5</v>
      </c>
      <c r="G4489" s="7">
        <v>1</v>
      </c>
      <c r="H4489" s="8">
        <v>0</v>
      </c>
      <c r="I4489" s="17">
        <f t="shared" si="1098"/>
        <v>1</v>
      </c>
      <c r="J4489" s="7">
        <f t="shared" si="1099"/>
        <v>4</v>
      </c>
      <c r="K4489" s="8">
        <f t="shared" si="1100"/>
        <v>2</v>
      </c>
      <c r="L4489" s="9">
        <f t="shared" si="1101"/>
        <v>6</v>
      </c>
    </row>
    <row r="4490" spans="1:12" x14ac:dyDescent="0.2">
      <c r="A4490" s="39"/>
      <c r="B4490" s="34"/>
      <c r="C4490" s="39" t="s">
        <v>137</v>
      </c>
      <c r="D4490" s="7">
        <v>0</v>
      </c>
      <c r="E4490" s="8">
        <v>0</v>
      </c>
      <c r="F4490" s="17">
        <f t="shared" si="1097"/>
        <v>0</v>
      </c>
      <c r="G4490" s="7">
        <v>3</v>
      </c>
      <c r="H4490" s="8">
        <v>34</v>
      </c>
      <c r="I4490" s="17">
        <f t="shared" si="1098"/>
        <v>37</v>
      </c>
      <c r="J4490" s="7">
        <f t="shared" si="1099"/>
        <v>3</v>
      </c>
      <c r="K4490" s="8">
        <f t="shared" si="1100"/>
        <v>34</v>
      </c>
      <c r="L4490" s="9">
        <f t="shared" si="1101"/>
        <v>37</v>
      </c>
    </row>
    <row r="4491" spans="1:12" x14ac:dyDescent="0.2">
      <c r="A4491" s="39"/>
      <c r="B4491" s="34"/>
      <c r="C4491" s="39" t="s">
        <v>139</v>
      </c>
      <c r="D4491" s="7">
        <v>0</v>
      </c>
      <c r="E4491" s="8">
        <v>6</v>
      </c>
      <c r="F4491" s="17">
        <f t="shared" si="1097"/>
        <v>6</v>
      </c>
      <c r="G4491" s="7">
        <v>3</v>
      </c>
      <c r="H4491" s="8">
        <v>1</v>
      </c>
      <c r="I4491" s="17">
        <f t="shared" si="1098"/>
        <v>4</v>
      </c>
      <c r="J4491" s="7">
        <f t="shared" si="1099"/>
        <v>3</v>
      </c>
      <c r="K4491" s="8">
        <f t="shared" si="1100"/>
        <v>7</v>
      </c>
      <c r="L4491" s="9">
        <f t="shared" si="1101"/>
        <v>10</v>
      </c>
    </row>
    <row r="4492" spans="1:12" x14ac:dyDescent="0.2">
      <c r="A4492" s="39"/>
      <c r="B4492" s="34"/>
      <c r="C4492" s="39" t="s">
        <v>141</v>
      </c>
      <c r="D4492" s="7">
        <v>0</v>
      </c>
      <c r="E4492" s="8">
        <v>0</v>
      </c>
      <c r="F4492" s="17">
        <f t="shared" si="1097"/>
        <v>0</v>
      </c>
      <c r="G4492" s="7">
        <v>1</v>
      </c>
      <c r="H4492" s="8">
        <v>1</v>
      </c>
      <c r="I4492" s="17">
        <f t="shared" si="1098"/>
        <v>2</v>
      </c>
      <c r="J4492" s="7">
        <f t="shared" si="1099"/>
        <v>1</v>
      </c>
      <c r="K4492" s="8">
        <f t="shared" si="1100"/>
        <v>1</v>
      </c>
      <c r="L4492" s="9">
        <f t="shared" si="1101"/>
        <v>2</v>
      </c>
    </row>
    <row r="4493" spans="1:12" x14ac:dyDescent="0.2">
      <c r="A4493" s="39"/>
      <c r="B4493" s="34"/>
      <c r="C4493" s="39" t="s">
        <v>149</v>
      </c>
      <c r="D4493" s="7">
        <v>1</v>
      </c>
      <c r="E4493" s="8">
        <v>0</v>
      </c>
      <c r="F4493" s="17">
        <f t="shared" si="1097"/>
        <v>1</v>
      </c>
      <c r="G4493" s="7">
        <v>0</v>
      </c>
      <c r="H4493" s="8">
        <v>0</v>
      </c>
      <c r="I4493" s="17">
        <f t="shared" si="1098"/>
        <v>0</v>
      </c>
      <c r="J4493" s="7">
        <f t="shared" si="1099"/>
        <v>1</v>
      </c>
      <c r="K4493" s="8">
        <f t="shared" si="1100"/>
        <v>0</v>
      </c>
      <c r="L4493" s="9">
        <f t="shared" si="1101"/>
        <v>1</v>
      </c>
    </row>
    <row r="4494" spans="1:12" x14ac:dyDescent="0.2">
      <c r="A4494" s="39"/>
      <c r="B4494" s="34"/>
      <c r="C4494" s="39" t="s">
        <v>150</v>
      </c>
      <c r="D4494" s="7">
        <v>0</v>
      </c>
      <c r="E4494" s="8">
        <v>0</v>
      </c>
      <c r="F4494" s="17">
        <f t="shared" si="1097"/>
        <v>0</v>
      </c>
      <c r="G4494" s="7">
        <v>0</v>
      </c>
      <c r="H4494" s="8">
        <v>1</v>
      </c>
      <c r="I4494" s="17">
        <f t="shared" si="1098"/>
        <v>1</v>
      </c>
      <c r="J4494" s="7">
        <f t="shared" si="1099"/>
        <v>0</v>
      </c>
      <c r="K4494" s="8">
        <f t="shared" si="1100"/>
        <v>1</v>
      </c>
      <c r="L4494" s="9">
        <f t="shared" si="1101"/>
        <v>1</v>
      </c>
    </row>
    <row r="4495" spans="1:12" x14ac:dyDescent="0.2">
      <c r="A4495" s="39"/>
      <c r="B4495" s="34"/>
      <c r="C4495" s="66" t="s">
        <v>2</v>
      </c>
      <c r="D4495" s="21">
        <f t="shared" ref="D4495:L4495" si="1102">SUM(D4480:D4494)</f>
        <v>15</v>
      </c>
      <c r="E4495" s="22">
        <f t="shared" si="1102"/>
        <v>20</v>
      </c>
      <c r="F4495" s="67">
        <f t="shared" si="1102"/>
        <v>35</v>
      </c>
      <c r="G4495" s="21">
        <f t="shared" si="1102"/>
        <v>38</v>
      </c>
      <c r="H4495" s="22">
        <f t="shared" si="1102"/>
        <v>118</v>
      </c>
      <c r="I4495" s="67">
        <f t="shared" si="1102"/>
        <v>156</v>
      </c>
      <c r="J4495" s="21">
        <f t="shared" si="1102"/>
        <v>53</v>
      </c>
      <c r="K4495" s="22">
        <f t="shared" si="1102"/>
        <v>138</v>
      </c>
      <c r="L4495" s="23">
        <f t="shared" si="1102"/>
        <v>191</v>
      </c>
    </row>
    <row r="4496" spans="1:12" x14ac:dyDescent="0.2">
      <c r="A4496" s="65" t="s">
        <v>321</v>
      </c>
      <c r="B4496" s="42"/>
      <c r="C4496" s="41"/>
      <c r="D4496" s="44"/>
      <c r="E4496" s="45"/>
      <c r="F4496" s="47"/>
      <c r="G4496" s="44"/>
      <c r="H4496" s="45"/>
      <c r="I4496" s="47"/>
      <c r="J4496" s="44"/>
      <c r="K4496" s="45"/>
      <c r="L4496" s="46"/>
    </row>
    <row r="4497" spans="1:12" x14ac:dyDescent="0.2">
      <c r="A4497" s="39"/>
      <c r="B4497" s="34"/>
      <c r="C4497" s="39" t="s">
        <v>124</v>
      </c>
      <c r="D4497" s="7">
        <v>10</v>
      </c>
      <c r="E4497" s="8">
        <v>281</v>
      </c>
      <c r="F4497" s="17">
        <f t="shared" ref="F4497:F4508" si="1103">D4497+E4497</f>
        <v>291</v>
      </c>
      <c r="G4497" s="7">
        <v>9</v>
      </c>
      <c r="H4497" s="8">
        <v>83</v>
      </c>
      <c r="I4497" s="17">
        <f t="shared" ref="I4497:I4508" si="1104">G4497+H4497</f>
        <v>92</v>
      </c>
      <c r="J4497" s="7">
        <f t="shared" ref="J4497:J4508" si="1105">D4497+G4497</f>
        <v>19</v>
      </c>
      <c r="K4497" s="8">
        <f t="shared" ref="K4497:K4508" si="1106">E4497+H4497</f>
        <v>364</v>
      </c>
      <c r="L4497" s="9">
        <f t="shared" ref="L4497:L4508" si="1107">J4497+K4497</f>
        <v>383</v>
      </c>
    </row>
    <row r="4498" spans="1:12" x14ac:dyDescent="0.2">
      <c r="A4498" s="39"/>
      <c r="B4498" s="34"/>
      <c r="C4498" s="39" t="s">
        <v>3</v>
      </c>
      <c r="D4498" s="7">
        <v>0</v>
      </c>
      <c r="E4498" s="8">
        <v>0</v>
      </c>
      <c r="F4498" s="17">
        <f t="shared" si="1103"/>
        <v>0</v>
      </c>
      <c r="G4498" s="7">
        <v>3</v>
      </c>
      <c r="H4498" s="8">
        <v>43</v>
      </c>
      <c r="I4498" s="17">
        <f t="shared" si="1104"/>
        <v>46</v>
      </c>
      <c r="J4498" s="7">
        <f t="shared" si="1105"/>
        <v>3</v>
      </c>
      <c r="K4498" s="8">
        <f t="shared" si="1106"/>
        <v>43</v>
      </c>
      <c r="L4498" s="9">
        <f t="shared" si="1107"/>
        <v>46</v>
      </c>
    </row>
    <row r="4499" spans="1:12" x14ac:dyDescent="0.2">
      <c r="A4499" s="39"/>
      <c r="B4499" s="34"/>
      <c r="C4499" s="39" t="s">
        <v>125</v>
      </c>
      <c r="D4499" s="7">
        <v>0</v>
      </c>
      <c r="E4499" s="8">
        <v>0</v>
      </c>
      <c r="F4499" s="17">
        <f t="shared" si="1103"/>
        <v>0</v>
      </c>
      <c r="G4499" s="7">
        <v>2</v>
      </c>
      <c r="H4499" s="8">
        <v>19</v>
      </c>
      <c r="I4499" s="17">
        <f t="shared" si="1104"/>
        <v>21</v>
      </c>
      <c r="J4499" s="7">
        <f t="shared" si="1105"/>
        <v>2</v>
      </c>
      <c r="K4499" s="8">
        <f t="shared" si="1106"/>
        <v>19</v>
      </c>
      <c r="L4499" s="9">
        <f t="shared" si="1107"/>
        <v>21</v>
      </c>
    </row>
    <row r="4500" spans="1:12" x14ac:dyDescent="0.2">
      <c r="A4500" s="39"/>
      <c r="B4500" s="34"/>
      <c r="C4500" s="39" t="s">
        <v>126</v>
      </c>
      <c r="D4500" s="7">
        <v>0</v>
      </c>
      <c r="E4500" s="8">
        <v>0</v>
      </c>
      <c r="F4500" s="17">
        <f t="shared" si="1103"/>
        <v>0</v>
      </c>
      <c r="G4500" s="7">
        <v>1</v>
      </c>
      <c r="H4500" s="8">
        <v>7</v>
      </c>
      <c r="I4500" s="17">
        <f t="shared" si="1104"/>
        <v>8</v>
      </c>
      <c r="J4500" s="7">
        <f t="shared" si="1105"/>
        <v>1</v>
      </c>
      <c r="K4500" s="8">
        <f t="shared" si="1106"/>
        <v>7</v>
      </c>
      <c r="L4500" s="9">
        <f t="shared" si="1107"/>
        <v>8</v>
      </c>
    </row>
    <row r="4501" spans="1:12" x14ac:dyDescent="0.2">
      <c r="A4501" s="39"/>
      <c r="B4501" s="34"/>
      <c r="C4501" s="39" t="s">
        <v>127</v>
      </c>
      <c r="D4501" s="7">
        <v>1</v>
      </c>
      <c r="E4501" s="8">
        <v>0</v>
      </c>
      <c r="F4501" s="17">
        <f t="shared" si="1103"/>
        <v>1</v>
      </c>
      <c r="G4501" s="7">
        <v>3</v>
      </c>
      <c r="H4501" s="8">
        <v>52</v>
      </c>
      <c r="I4501" s="17">
        <f t="shared" si="1104"/>
        <v>55</v>
      </c>
      <c r="J4501" s="7">
        <f t="shared" si="1105"/>
        <v>4</v>
      </c>
      <c r="K4501" s="8">
        <f t="shared" si="1106"/>
        <v>52</v>
      </c>
      <c r="L4501" s="9">
        <f t="shared" si="1107"/>
        <v>56</v>
      </c>
    </row>
    <row r="4502" spans="1:12" x14ac:dyDescent="0.2">
      <c r="A4502" s="39"/>
      <c r="B4502" s="34"/>
      <c r="C4502" s="39" t="s">
        <v>128</v>
      </c>
      <c r="D4502" s="7">
        <v>0</v>
      </c>
      <c r="E4502" s="8">
        <v>0</v>
      </c>
      <c r="F4502" s="17">
        <f t="shared" si="1103"/>
        <v>0</v>
      </c>
      <c r="G4502" s="7">
        <v>9</v>
      </c>
      <c r="H4502" s="8">
        <v>59</v>
      </c>
      <c r="I4502" s="17">
        <f t="shared" si="1104"/>
        <v>68</v>
      </c>
      <c r="J4502" s="7">
        <f t="shared" si="1105"/>
        <v>9</v>
      </c>
      <c r="K4502" s="8">
        <f t="shared" si="1106"/>
        <v>59</v>
      </c>
      <c r="L4502" s="9">
        <f t="shared" si="1107"/>
        <v>68</v>
      </c>
    </row>
    <row r="4503" spans="1:12" x14ac:dyDescent="0.2">
      <c r="A4503" s="39"/>
      <c r="B4503" s="34"/>
      <c r="C4503" s="39" t="s">
        <v>931</v>
      </c>
      <c r="D4503" s="7">
        <v>0</v>
      </c>
      <c r="E4503" s="8">
        <v>0</v>
      </c>
      <c r="F4503" s="17">
        <f t="shared" si="1103"/>
        <v>0</v>
      </c>
      <c r="G4503" s="7">
        <v>0</v>
      </c>
      <c r="H4503" s="8">
        <v>9</v>
      </c>
      <c r="I4503" s="17">
        <f t="shared" si="1104"/>
        <v>9</v>
      </c>
      <c r="J4503" s="7">
        <f t="shared" si="1105"/>
        <v>0</v>
      </c>
      <c r="K4503" s="8">
        <f t="shared" si="1106"/>
        <v>9</v>
      </c>
      <c r="L4503" s="9">
        <f t="shared" si="1107"/>
        <v>9</v>
      </c>
    </row>
    <row r="4504" spans="1:12" x14ac:dyDescent="0.2">
      <c r="A4504" s="39"/>
      <c r="B4504" s="34"/>
      <c r="C4504" s="39" t="s">
        <v>131</v>
      </c>
      <c r="D4504" s="7">
        <v>0</v>
      </c>
      <c r="E4504" s="8">
        <v>0</v>
      </c>
      <c r="F4504" s="17">
        <f t="shared" si="1103"/>
        <v>0</v>
      </c>
      <c r="G4504" s="7">
        <v>1</v>
      </c>
      <c r="H4504" s="8">
        <v>0</v>
      </c>
      <c r="I4504" s="17">
        <f t="shared" si="1104"/>
        <v>1</v>
      </c>
      <c r="J4504" s="7">
        <f t="shared" si="1105"/>
        <v>1</v>
      </c>
      <c r="K4504" s="8">
        <f t="shared" si="1106"/>
        <v>0</v>
      </c>
      <c r="L4504" s="9">
        <f t="shared" si="1107"/>
        <v>1</v>
      </c>
    </row>
    <row r="4505" spans="1:12" x14ac:dyDescent="0.2">
      <c r="A4505" s="39"/>
      <c r="B4505" s="34"/>
      <c r="C4505" s="39" t="s">
        <v>692</v>
      </c>
      <c r="D4505" s="7">
        <v>0</v>
      </c>
      <c r="E4505" s="8">
        <v>0</v>
      </c>
      <c r="F4505" s="17">
        <f t="shared" si="1103"/>
        <v>0</v>
      </c>
      <c r="G4505" s="7">
        <v>0</v>
      </c>
      <c r="H4505" s="8">
        <v>1</v>
      </c>
      <c r="I4505" s="17">
        <f t="shared" si="1104"/>
        <v>1</v>
      </c>
      <c r="J4505" s="7">
        <f t="shared" si="1105"/>
        <v>0</v>
      </c>
      <c r="K4505" s="8">
        <f t="shared" si="1106"/>
        <v>1</v>
      </c>
      <c r="L4505" s="9">
        <f t="shared" si="1107"/>
        <v>1</v>
      </c>
    </row>
    <row r="4506" spans="1:12" x14ac:dyDescent="0.2">
      <c r="A4506" s="39"/>
      <c r="B4506" s="34"/>
      <c r="C4506" s="39" t="s">
        <v>135</v>
      </c>
      <c r="D4506" s="7">
        <v>5</v>
      </c>
      <c r="E4506" s="8">
        <v>38</v>
      </c>
      <c r="F4506" s="17">
        <f t="shared" si="1103"/>
        <v>43</v>
      </c>
      <c r="G4506" s="7">
        <v>1</v>
      </c>
      <c r="H4506" s="8">
        <v>8</v>
      </c>
      <c r="I4506" s="17">
        <f t="shared" si="1104"/>
        <v>9</v>
      </c>
      <c r="J4506" s="7">
        <f t="shared" si="1105"/>
        <v>6</v>
      </c>
      <c r="K4506" s="8">
        <f t="shared" si="1106"/>
        <v>46</v>
      </c>
      <c r="L4506" s="9">
        <f t="shared" si="1107"/>
        <v>52</v>
      </c>
    </row>
    <row r="4507" spans="1:12" x14ac:dyDescent="0.2">
      <c r="A4507" s="39"/>
      <c r="B4507" s="34"/>
      <c r="C4507" s="39" t="s">
        <v>136</v>
      </c>
      <c r="D4507" s="7">
        <v>3</v>
      </c>
      <c r="E4507" s="8">
        <v>63</v>
      </c>
      <c r="F4507" s="17">
        <f t="shared" si="1103"/>
        <v>66</v>
      </c>
      <c r="G4507" s="7">
        <v>1</v>
      </c>
      <c r="H4507" s="8">
        <v>5</v>
      </c>
      <c r="I4507" s="17">
        <f t="shared" si="1104"/>
        <v>6</v>
      </c>
      <c r="J4507" s="7">
        <f t="shared" si="1105"/>
        <v>4</v>
      </c>
      <c r="K4507" s="8">
        <f t="shared" si="1106"/>
        <v>68</v>
      </c>
      <c r="L4507" s="9">
        <f t="shared" si="1107"/>
        <v>72</v>
      </c>
    </row>
    <row r="4508" spans="1:12" ht="12" thickBot="1" x14ac:dyDescent="0.25">
      <c r="A4508" s="52"/>
      <c r="B4508" s="68"/>
      <c r="C4508" s="52" t="s">
        <v>137</v>
      </c>
      <c r="D4508" s="24">
        <v>1</v>
      </c>
      <c r="E4508" s="25">
        <v>0</v>
      </c>
      <c r="F4508" s="69">
        <f t="shared" si="1103"/>
        <v>1</v>
      </c>
      <c r="G4508" s="24">
        <v>4</v>
      </c>
      <c r="H4508" s="25">
        <v>24</v>
      </c>
      <c r="I4508" s="69">
        <f t="shared" si="1104"/>
        <v>28</v>
      </c>
      <c r="J4508" s="24">
        <f t="shared" si="1105"/>
        <v>5</v>
      </c>
      <c r="K4508" s="25">
        <f t="shared" si="1106"/>
        <v>24</v>
      </c>
      <c r="L4508" s="26">
        <f t="shared" si="1107"/>
        <v>29</v>
      </c>
    </row>
    <row r="4514" spans="1:12" ht="12" x14ac:dyDescent="0.2">
      <c r="A4514" s="85" t="s">
        <v>109</v>
      </c>
      <c r="B4514" s="85"/>
      <c r="C4514" s="85"/>
      <c r="D4514" s="85"/>
      <c r="E4514" s="85"/>
      <c r="F4514" s="85"/>
      <c r="G4514" s="85"/>
      <c r="H4514" s="85"/>
      <c r="I4514" s="85"/>
      <c r="J4514" s="85"/>
      <c r="K4514" s="85"/>
      <c r="L4514" s="85"/>
    </row>
    <row r="4515" spans="1:12" x14ac:dyDescent="0.2">
      <c r="A4515" s="86" t="s">
        <v>116</v>
      </c>
      <c r="B4515" s="86"/>
      <c r="C4515" s="86"/>
      <c r="D4515" s="86"/>
      <c r="E4515" s="86"/>
      <c r="F4515" s="86"/>
      <c r="G4515" s="86"/>
      <c r="H4515" s="86"/>
      <c r="I4515" s="86"/>
      <c r="J4515" s="86"/>
      <c r="K4515" s="86"/>
      <c r="L4515" s="86"/>
    </row>
    <row r="4516" spans="1:12" x14ac:dyDescent="0.2">
      <c r="A4516" s="86" t="s">
        <v>1066</v>
      </c>
      <c r="B4516" s="86"/>
      <c r="C4516" s="86"/>
      <c r="D4516" s="86"/>
      <c r="E4516" s="86"/>
      <c r="F4516" s="86"/>
      <c r="G4516" s="86"/>
      <c r="H4516" s="86"/>
      <c r="I4516" s="86"/>
      <c r="J4516" s="86"/>
      <c r="K4516" s="86"/>
      <c r="L4516" s="86"/>
    </row>
    <row r="4517" spans="1:12" ht="12" thickBot="1" x14ac:dyDescent="0.25"/>
    <row r="4518" spans="1:12" x14ac:dyDescent="0.2">
      <c r="A4518" s="113" t="s">
        <v>41</v>
      </c>
      <c r="B4518" s="149"/>
      <c r="C4518" s="151" t="s">
        <v>43</v>
      </c>
      <c r="D4518" s="117" t="s">
        <v>355</v>
      </c>
      <c r="E4518" s="118"/>
      <c r="F4518" s="119"/>
      <c r="G4518" s="117" t="s">
        <v>42</v>
      </c>
      <c r="H4518" s="118"/>
      <c r="I4518" s="119"/>
      <c r="J4518" s="117" t="s">
        <v>2</v>
      </c>
      <c r="K4518" s="118"/>
      <c r="L4518" s="119"/>
    </row>
    <row r="4519" spans="1:12" ht="12" thickBot="1" x14ac:dyDescent="0.25">
      <c r="A4519" s="115"/>
      <c r="B4519" s="150"/>
      <c r="C4519" s="152"/>
      <c r="D4519" s="153"/>
      <c r="E4519" s="154"/>
      <c r="F4519" s="155"/>
      <c r="G4519" s="153"/>
      <c r="H4519" s="154"/>
      <c r="I4519" s="155"/>
      <c r="J4519" s="153"/>
      <c r="K4519" s="154"/>
      <c r="L4519" s="155"/>
    </row>
    <row r="4520" spans="1:12" x14ac:dyDescent="0.2">
      <c r="A4520" s="115"/>
      <c r="B4520" s="150"/>
      <c r="C4520" s="152"/>
      <c r="D4520" s="161" t="s">
        <v>44</v>
      </c>
      <c r="E4520" s="157" t="s">
        <v>45</v>
      </c>
      <c r="F4520" s="159" t="s">
        <v>2</v>
      </c>
      <c r="G4520" s="161" t="s">
        <v>44</v>
      </c>
      <c r="H4520" s="157" t="s">
        <v>45</v>
      </c>
      <c r="I4520" s="159" t="s">
        <v>2</v>
      </c>
      <c r="J4520" s="156" t="s">
        <v>44</v>
      </c>
      <c r="K4520" s="157" t="s">
        <v>45</v>
      </c>
      <c r="L4520" s="159" t="s">
        <v>2</v>
      </c>
    </row>
    <row r="4521" spans="1:12" ht="12" thickBot="1" x14ac:dyDescent="0.25">
      <c r="A4521" s="115"/>
      <c r="B4521" s="150"/>
      <c r="C4521" s="152"/>
      <c r="D4521" s="162"/>
      <c r="E4521" s="158"/>
      <c r="F4521" s="160"/>
      <c r="G4521" s="162"/>
      <c r="H4521" s="158"/>
      <c r="I4521" s="160"/>
      <c r="J4521" s="136"/>
      <c r="K4521" s="158"/>
      <c r="L4521" s="160"/>
    </row>
    <row r="4522" spans="1:12" x14ac:dyDescent="0.2">
      <c r="A4522" s="35"/>
      <c r="B4522" s="36"/>
      <c r="C4522" s="35" t="s">
        <v>138</v>
      </c>
      <c r="D4522" s="3">
        <v>1</v>
      </c>
      <c r="E4522" s="4">
        <v>16</v>
      </c>
      <c r="F4522" s="18">
        <f t="shared" ref="F4522:F4529" si="1108">D4522+E4522</f>
        <v>17</v>
      </c>
      <c r="G4522" s="3">
        <v>0</v>
      </c>
      <c r="H4522" s="4">
        <v>0</v>
      </c>
      <c r="I4522" s="18">
        <f t="shared" ref="I4522:I4529" si="1109">G4522+H4522</f>
        <v>0</v>
      </c>
      <c r="J4522" s="3">
        <f t="shared" ref="J4522:K4529" si="1110">D4522+G4522</f>
        <v>1</v>
      </c>
      <c r="K4522" s="4">
        <f t="shared" si="1110"/>
        <v>16</v>
      </c>
      <c r="L4522" s="5">
        <f t="shared" ref="L4522:L4529" si="1111">J4522+K4522</f>
        <v>17</v>
      </c>
    </row>
    <row r="4523" spans="1:12" x14ac:dyDescent="0.2">
      <c r="A4523" s="39"/>
      <c r="B4523" s="34"/>
      <c r="C4523" s="39" t="s">
        <v>139</v>
      </c>
      <c r="D4523" s="7">
        <v>1</v>
      </c>
      <c r="E4523" s="8">
        <v>11</v>
      </c>
      <c r="F4523" s="17">
        <f t="shared" si="1108"/>
        <v>12</v>
      </c>
      <c r="G4523" s="7">
        <v>7</v>
      </c>
      <c r="H4523" s="8">
        <v>4</v>
      </c>
      <c r="I4523" s="17">
        <f t="shared" si="1109"/>
        <v>11</v>
      </c>
      <c r="J4523" s="7">
        <f t="shared" si="1110"/>
        <v>8</v>
      </c>
      <c r="K4523" s="8">
        <f t="shared" si="1110"/>
        <v>15</v>
      </c>
      <c r="L4523" s="9">
        <f t="shared" si="1111"/>
        <v>23</v>
      </c>
    </row>
    <row r="4524" spans="1:12" x14ac:dyDescent="0.2">
      <c r="A4524" s="39"/>
      <c r="B4524" s="34"/>
      <c r="C4524" s="39" t="s">
        <v>141</v>
      </c>
      <c r="D4524" s="7">
        <v>0</v>
      </c>
      <c r="E4524" s="8">
        <v>0</v>
      </c>
      <c r="F4524" s="17">
        <f t="shared" si="1108"/>
        <v>0</v>
      </c>
      <c r="G4524" s="7">
        <v>3</v>
      </c>
      <c r="H4524" s="8">
        <v>10</v>
      </c>
      <c r="I4524" s="17">
        <f t="shared" si="1109"/>
        <v>13</v>
      </c>
      <c r="J4524" s="7">
        <f t="shared" si="1110"/>
        <v>3</v>
      </c>
      <c r="K4524" s="8">
        <f t="shared" si="1110"/>
        <v>10</v>
      </c>
      <c r="L4524" s="9">
        <f t="shared" si="1111"/>
        <v>13</v>
      </c>
    </row>
    <row r="4525" spans="1:12" x14ac:dyDescent="0.2">
      <c r="A4525" s="39"/>
      <c r="B4525" s="34"/>
      <c r="C4525" s="39" t="s">
        <v>142</v>
      </c>
      <c r="D4525" s="7">
        <v>2</v>
      </c>
      <c r="E4525" s="8">
        <v>12</v>
      </c>
      <c r="F4525" s="17">
        <f t="shared" si="1108"/>
        <v>14</v>
      </c>
      <c r="G4525" s="7">
        <v>0</v>
      </c>
      <c r="H4525" s="8">
        <v>0</v>
      </c>
      <c r="I4525" s="17">
        <f t="shared" si="1109"/>
        <v>0</v>
      </c>
      <c r="J4525" s="7">
        <f t="shared" si="1110"/>
        <v>2</v>
      </c>
      <c r="K4525" s="8">
        <f t="shared" si="1110"/>
        <v>12</v>
      </c>
      <c r="L4525" s="9">
        <f t="shared" si="1111"/>
        <v>14</v>
      </c>
    </row>
    <row r="4526" spans="1:12" x14ac:dyDescent="0.2">
      <c r="A4526" s="39"/>
      <c r="B4526" s="34"/>
      <c r="C4526" s="39" t="s">
        <v>144</v>
      </c>
      <c r="D4526" s="7">
        <v>0</v>
      </c>
      <c r="E4526" s="8">
        <v>0</v>
      </c>
      <c r="F4526" s="17">
        <f t="shared" si="1108"/>
        <v>0</v>
      </c>
      <c r="G4526" s="7">
        <v>2</v>
      </c>
      <c r="H4526" s="8">
        <v>3</v>
      </c>
      <c r="I4526" s="17">
        <f t="shared" si="1109"/>
        <v>5</v>
      </c>
      <c r="J4526" s="7">
        <f t="shared" si="1110"/>
        <v>2</v>
      </c>
      <c r="K4526" s="8">
        <f t="shared" si="1110"/>
        <v>3</v>
      </c>
      <c r="L4526" s="9">
        <f t="shared" si="1111"/>
        <v>5</v>
      </c>
    </row>
    <row r="4527" spans="1:12" x14ac:dyDescent="0.2">
      <c r="A4527" s="39"/>
      <c r="B4527" s="34"/>
      <c r="C4527" s="39" t="s">
        <v>149</v>
      </c>
      <c r="D4527" s="7">
        <v>0</v>
      </c>
      <c r="E4527" s="8">
        <v>3</v>
      </c>
      <c r="F4527" s="17">
        <f t="shared" si="1108"/>
        <v>3</v>
      </c>
      <c r="G4527" s="7">
        <v>0</v>
      </c>
      <c r="H4527" s="8">
        <v>0</v>
      </c>
      <c r="I4527" s="17">
        <f t="shared" si="1109"/>
        <v>0</v>
      </c>
      <c r="J4527" s="7">
        <f t="shared" si="1110"/>
        <v>0</v>
      </c>
      <c r="K4527" s="8">
        <f t="shared" si="1110"/>
        <v>3</v>
      </c>
      <c r="L4527" s="9">
        <f t="shared" si="1111"/>
        <v>3</v>
      </c>
    </row>
    <row r="4528" spans="1:12" x14ac:dyDescent="0.2">
      <c r="A4528" s="39"/>
      <c r="B4528" s="34"/>
      <c r="C4528" s="39" t="s">
        <v>150</v>
      </c>
      <c r="D4528" s="7">
        <v>4</v>
      </c>
      <c r="E4528" s="8">
        <v>2</v>
      </c>
      <c r="F4528" s="17">
        <f t="shared" si="1108"/>
        <v>6</v>
      </c>
      <c r="G4528" s="7">
        <v>0</v>
      </c>
      <c r="H4528" s="8">
        <v>0</v>
      </c>
      <c r="I4528" s="17">
        <f t="shared" si="1109"/>
        <v>0</v>
      </c>
      <c r="J4528" s="7">
        <f t="shared" si="1110"/>
        <v>4</v>
      </c>
      <c r="K4528" s="8">
        <f t="shared" si="1110"/>
        <v>2</v>
      </c>
      <c r="L4528" s="9">
        <f t="shared" si="1111"/>
        <v>6</v>
      </c>
    </row>
    <row r="4529" spans="1:12" x14ac:dyDescent="0.2">
      <c r="A4529" s="39"/>
      <c r="B4529" s="34"/>
      <c r="C4529" s="39" t="s">
        <v>934</v>
      </c>
      <c r="D4529" s="7">
        <v>0</v>
      </c>
      <c r="E4529" s="8">
        <v>0</v>
      </c>
      <c r="F4529" s="17">
        <f t="shared" si="1108"/>
        <v>0</v>
      </c>
      <c r="G4529" s="7">
        <v>1</v>
      </c>
      <c r="H4529" s="8">
        <v>0</v>
      </c>
      <c r="I4529" s="17">
        <f t="shared" si="1109"/>
        <v>1</v>
      </c>
      <c r="J4529" s="7">
        <f t="shared" si="1110"/>
        <v>1</v>
      </c>
      <c r="K4529" s="8">
        <f t="shared" si="1110"/>
        <v>0</v>
      </c>
      <c r="L4529" s="9">
        <f t="shared" si="1111"/>
        <v>1</v>
      </c>
    </row>
    <row r="4530" spans="1:12" x14ac:dyDescent="0.2">
      <c r="A4530" s="39"/>
      <c r="B4530" s="34"/>
      <c r="C4530" s="66" t="s">
        <v>2</v>
      </c>
      <c r="D4530" s="21">
        <f t="shared" ref="D4530:L4530" si="1112">SUM(D4496:D4529)</f>
        <v>28</v>
      </c>
      <c r="E4530" s="22">
        <f t="shared" si="1112"/>
        <v>426</v>
      </c>
      <c r="F4530" s="67">
        <f t="shared" si="1112"/>
        <v>454</v>
      </c>
      <c r="G4530" s="21">
        <f t="shared" si="1112"/>
        <v>47</v>
      </c>
      <c r="H4530" s="22">
        <f t="shared" si="1112"/>
        <v>327</v>
      </c>
      <c r="I4530" s="67">
        <f t="shared" si="1112"/>
        <v>374</v>
      </c>
      <c r="J4530" s="21">
        <f t="shared" si="1112"/>
        <v>75</v>
      </c>
      <c r="K4530" s="22">
        <f t="shared" si="1112"/>
        <v>753</v>
      </c>
      <c r="L4530" s="23">
        <f t="shared" si="1112"/>
        <v>828</v>
      </c>
    </row>
    <row r="4531" spans="1:12" x14ac:dyDescent="0.2">
      <c r="A4531" s="65" t="s">
        <v>322</v>
      </c>
      <c r="B4531" s="42"/>
      <c r="C4531" s="41"/>
      <c r="D4531" s="44"/>
      <c r="E4531" s="45"/>
      <c r="F4531" s="47"/>
      <c r="G4531" s="44"/>
      <c r="H4531" s="45"/>
      <c r="I4531" s="47"/>
      <c r="J4531" s="44"/>
      <c r="K4531" s="45"/>
      <c r="L4531" s="46"/>
    </row>
    <row r="4532" spans="1:12" x14ac:dyDescent="0.2">
      <c r="A4532" s="39"/>
      <c r="B4532" s="34"/>
      <c r="C4532" s="39" t="s">
        <v>124</v>
      </c>
      <c r="D4532" s="7">
        <v>6</v>
      </c>
      <c r="E4532" s="8">
        <v>5</v>
      </c>
      <c r="F4532" s="17">
        <f t="shared" ref="F4532:F4545" si="1113">D4532+E4532</f>
        <v>11</v>
      </c>
      <c r="G4532" s="7">
        <v>20</v>
      </c>
      <c r="H4532" s="8">
        <v>11</v>
      </c>
      <c r="I4532" s="17">
        <f t="shared" ref="I4532:I4545" si="1114">G4532+H4532</f>
        <v>31</v>
      </c>
      <c r="J4532" s="7">
        <f t="shared" ref="J4532:J4545" si="1115">D4532+G4532</f>
        <v>26</v>
      </c>
      <c r="K4532" s="8">
        <f t="shared" ref="K4532:K4545" si="1116">E4532+H4532</f>
        <v>16</v>
      </c>
      <c r="L4532" s="9">
        <f t="shared" ref="L4532:L4545" si="1117">J4532+K4532</f>
        <v>42</v>
      </c>
    </row>
    <row r="4533" spans="1:12" x14ac:dyDescent="0.2">
      <c r="A4533" s="39"/>
      <c r="B4533" s="34"/>
      <c r="C4533" s="39" t="s">
        <v>3</v>
      </c>
      <c r="D4533" s="7">
        <v>0</v>
      </c>
      <c r="E4533" s="8">
        <v>0</v>
      </c>
      <c r="F4533" s="17">
        <f t="shared" si="1113"/>
        <v>0</v>
      </c>
      <c r="G4533" s="7">
        <v>12</v>
      </c>
      <c r="H4533" s="8">
        <v>24</v>
      </c>
      <c r="I4533" s="17">
        <f t="shared" si="1114"/>
        <v>36</v>
      </c>
      <c r="J4533" s="7">
        <f t="shared" si="1115"/>
        <v>12</v>
      </c>
      <c r="K4533" s="8">
        <f t="shared" si="1116"/>
        <v>24</v>
      </c>
      <c r="L4533" s="9">
        <f t="shared" si="1117"/>
        <v>36</v>
      </c>
    </row>
    <row r="4534" spans="1:12" x14ac:dyDescent="0.2">
      <c r="A4534" s="39"/>
      <c r="B4534" s="34"/>
      <c r="C4534" s="39" t="s">
        <v>125</v>
      </c>
      <c r="D4534" s="7">
        <v>0</v>
      </c>
      <c r="E4534" s="8">
        <v>0</v>
      </c>
      <c r="F4534" s="17">
        <f t="shared" si="1113"/>
        <v>0</v>
      </c>
      <c r="G4534" s="7">
        <v>0</v>
      </c>
      <c r="H4534" s="8">
        <v>8</v>
      </c>
      <c r="I4534" s="17">
        <f t="shared" si="1114"/>
        <v>8</v>
      </c>
      <c r="J4534" s="7">
        <f t="shared" si="1115"/>
        <v>0</v>
      </c>
      <c r="K4534" s="8">
        <f t="shared" si="1116"/>
        <v>8</v>
      </c>
      <c r="L4534" s="9">
        <f t="shared" si="1117"/>
        <v>8</v>
      </c>
    </row>
    <row r="4535" spans="1:12" x14ac:dyDescent="0.2">
      <c r="A4535" s="39"/>
      <c r="B4535" s="34"/>
      <c r="C4535" s="39" t="s">
        <v>127</v>
      </c>
      <c r="D4535" s="7">
        <v>0</v>
      </c>
      <c r="E4535" s="8">
        <v>0</v>
      </c>
      <c r="F4535" s="17">
        <f t="shared" si="1113"/>
        <v>0</v>
      </c>
      <c r="G4535" s="7">
        <v>12</v>
      </c>
      <c r="H4535" s="8">
        <v>18</v>
      </c>
      <c r="I4535" s="17">
        <f t="shared" si="1114"/>
        <v>30</v>
      </c>
      <c r="J4535" s="7">
        <f t="shared" si="1115"/>
        <v>12</v>
      </c>
      <c r="K4535" s="8">
        <f t="shared" si="1116"/>
        <v>18</v>
      </c>
      <c r="L4535" s="9">
        <f t="shared" si="1117"/>
        <v>30</v>
      </c>
    </row>
    <row r="4536" spans="1:12" x14ac:dyDescent="0.2">
      <c r="A4536" s="39"/>
      <c r="B4536" s="34"/>
      <c r="C4536" s="39" t="s">
        <v>128</v>
      </c>
      <c r="D4536" s="7">
        <v>0</v>
      </c>
      <c r="E4536" s="8">
        <v>0</v>
      </c>
      <c r="F4536" s="17">
        <f t="shared" si="1113"/>
        <v>0</v>
      </c>
      <c r="G4536" s="7">
        <v>6</v>
      </c>
      <c r="H4536" s="8">
        <v>14</v>
      </c>
      <c r="I4536" s="17">
        <f t="shared" si="1114"/>
        <v>20</v>
      </c>
      <c r="J4536" s="7">
        <f t="shared" si="1115"/>
        <v>6</v>
      </c>
      <c r="K4536" s="8">
        <f t="shared" si="1116"/>
        <v>14</v>
      </c>
      <c r="L4536" s="9">
        <f t="shared" si="1117"/>
        <v>20</v>
      </c>
    </row>
    <row r="4537" spans="1:12" x14ac:dyDescent="0.2">
      <c r="A4537" s="39"/>
      <c r="B4537" s="34"/>
      <c r="C4537" s="39" t="s">
        <v>931</v>
      </c>
      <c r="D4537" s="7">
        <v>0</v>
      </c>
      <c r="E4537" s="8">
        <v>0</v>
      </c>
      <c r="F4537" s="17">
        <f t="shared" si="1113"/>
        <v>0</v>
      </c>
      <c r="G4537" s="7">
        <v>1</v>
      </c>
      <c r="H4537" s="8">
        <v>0</v>
      </c>
      <c r="I4537" s="17">
        <f t="shared" si="1114"/>
        <v>1</v>
      </c>
      <c r="J4537" s="7">
        <f t="shared" si="1115"/>
        <v>1</v>
      </c>
      <c r="K4537" s="8">
        <f t="shared" si="1116"/>
        <v>0</v>
      </c>
      <c r="L4537" s="9">
        <f t="shared" si="1117"/>
        <v>1</v>
      </c>
    </row>
    <row r="4538" spans="1:12" x14ac:dyDescent="0.2">
      <c r="A4538" s="39"/>
      <c r="B4538" s="34"/>
      <c r="C4538" s="39" t="s">
        <v>135</v>
      </c>
      <c r="D4538" s="7">
        <v>2</v>
      </c>
      <c r="E4538" s="8">
        <v>0</v>
      </c>
      <c r="F4538" s="17">
        <f t="shared" si="1113"/>
        <v>2</v>
      </c>
      <c r="G4538" s="7">
        <v>0</v>
      </c>
      <c r="H4538" s="8">
        <v>2</v>
      </c>
      <c r="I4538" s="17">
        <f t="shared" si="1114"/>
        <v>2</v>
      </c>
      <c r="J4538" s="7">
        <f t="shared" si="1115"/>
        <v>2</v>
      </c>
      <c r="K4538" s="8">
        <f t="shared" si="1116"/>
        <v>2</v>
      </c>
      <c r="L4538" s="9">
        <f t="shared" si="1117"/>
        <v>4</v>
      </c>
    </row>
    <row r="4539" spans="1:12" x14ac:dyDescent="0.2">
      <c r="A4539" s="39"/>
      <c r="B4539" s="34"/>
      <c r="C4539" s="39" t="s">
        <v>136</v>
      </c>
      <c r="D4539" s="7">
        <v>2</v>
      </c>
      <c r="E4539" s="8">
        <v>3</v>
      </c>
      <c r="F4539" s="17">
        <f t="shared" si="1113"/>
        <v>5</v>
      </c>
      <c r="G4539" s="7">
        <v>0</v>
      </c>
      <c r="H4539" s="8">
        <v>0</v>
      </c>
      <c r="I4539" s="17">
        <f t="shared" si="1114"/>
        <v>0</v>
      </c>
      <c r="J4539" s="7">
        <f t="shared" si="1115"/>
        <v>2</v>
      </c>
      <c r="K4539" s="8">
        <f t="shared" si="1116"/>
        <v>3</v>
      </c>
      <c r="L4539" s="9">
        <f t="shared" si="1117"/>
        <v>5</v>
      </c>
    </row>
    <row r="4540" spans="1:12" x14ac:dyDescent="0.2">
      <c r="A4540" s="39"/>
      <c r="B4540" s="34"/>
      <c r="C4540" s="39" t="s">
        <v>137</v>
      </c>
      <c r="D4540" s="7">
        <v>1</v>
      </c>
      <c r="E4540" s="8">
        <v>0</v>
      </c>
      <c r="F4540" s="17">
        <f t="shared" si="1113"/>
        <v>1</v>
      </c>
      <c r="G4540" s="7">
        <v>5</v>
      </c>
      <c r="H4540" s="8">
        <v>2</v>
      </c>
      <c r="I4540" s="17">
        <f t="shared" si="1114"/>
        <v>7</v>
      </c>
      <c r="J4540" s="7">
        <f t="shared" si="1115"/>
        <v>6</v>
      </c>
      <c r="K4540" s="8">
        <f t="shared" si="1116"/>
        <v>2</v>
      </c>
      <c r="L4540" s="9">
        <f t="shared" si="1117"/>
        <v>8</v>
      </c>
    </row>
    <row r="4541" spans="1:12" x14ac:dyDescent="0.2">
      <c r="A4541" s="39"/>
      <c r="B4541" s="34"/>
      <c r="C4541" s="39" t="s">
        <v>138</v>
      </c>
      <c r="D4541" s="7">
        <v>2</v>
      </c>
      <c r="E4541" s="8">
        <v>6</v>
      </c>
      <c r="F4541" s="17">
        <f t="shared" si="1113"/>
        <v>8</v>
      </c>
      <c r="G4541" s="7">
        <v>3</v>
      </c>
      <c r="H4541" s="8">
        <v>1</v>
      </c>
      <c r="I4541" s="17">
        <f t="shared" si="1114"/>
        <v>4</v>
      </c>
      <c r="J4541" s="7">
        <f t="shared" si="1115"/>
        <v>5</v>
      </c>
      <c r="K4541" s="8">
        <f t="shared" si="1116"/>
        <v>7</v>
      </c>
      <c r="L4541" s="9">
        <f t="shared" si="1117"/>
        <v>12</v>
      </c>
    </row>
    <row r="4542" spans="1:12" x14ac:dyDescent="0.2">
      <c r="A4542" s="39"/>
      <c r="B4542" s="34"/>
      <c r="C4542" s="39" t="s">
        <v>139</v>
      </c>
      <c r="D4542" s="7">
        <v>2</v>
      </c>
      <c r="E4542" s="8">
        <v>7</v>
      </c>
      <c r="F4542" s="17">
        <f t="shared" si="1113"/>
        <v>9</v>
      </c>
      <c r="G4542" s="7">
        <v>11</v>
      </c>
      <c r="H4542" s="8">
        <v>5</v>
      </c>
      <c r="I4542" s="17">
        <f t="shared" si="1114"/>
        <v>16</v>
      </c>
      <c r="J4542" s="7">
        <f t="shared" si="1115"/>
        <v>13</v>
      </c>
      <c r="K4542" s="8">
        <f t="shared" si="1116"/>
        <v>12</v>
      </c>
      <c r="L4542" s="9">
        <f t="shared" si="1117"/>
        <v>25</v>
      </c>
    </row>
    <row r="4543" spans="1:12" x14ac:dyDescent="0.2">
      <c r="A4543" s="39"/>
      <c r="B4543" s="34"/>
      <c r="C4543" s="39" t="s">
        <v>141</v>
      </c>
      <c r="D4543" s="7">
        <v>0</v>
      </c>
      <c r="E4543" s="8">
        <v>0</v>
      </c>
      <c r="F4543" s="17">
        <f t="shared" si="1113"/>
        <v>0</v>
      </c>
      <c r="G4543" s="7">
        <v>1</v>
      </c>
      <c r="H4543" s="8">
        <v>2</v>
      </c>
      <c r="I4543" s="17">
        <f t="shared" si="1114"/>
        <v>3</v>
      </c>
      <c r="J4543" s="7">
        <f t="shared" si="1115"/>
        <v>1</v>
      </c>
      <c r="K4543" s="8">
        <f t="shared" si="1116"/>
        <v>2</v>
      </c>
      <c r="L4543" s="9">
        <f t="shared" si="1117"/>
        <v>3</v>
      </c>
    </row>
    <row r="4544" spans="1:12" x14ac:dyDescent="0.2">
      <c r="A4544" s="39"/>
      <c r="B4544" s="34"/>
      <c r="C4544" s="39" t="s">
        <v>142</v>
      </c>
      <c r="D4544" s="7">
        <v>1</v>
      </c>
      <c r="E4544" s="8">
        <v>1</v>
      </c>
      <c r="F4544" s="17">
        <f t="shared" si="1113"/>
        <v>2</v>
      </c>
      <c r="G4544" s="7">
        <v>0</v>
      </c>
      <c r="H4544" s="8">
        <v>0</v>
      </c>
      <c r="I4544" s="17">
        <f t="shared" si="1114"/>
        <v>0</v>
      </c>
      <c r="J4544" s="7">
        <f t="shared" si="1115"/>
        <v>1</v>
      </c>
      <c r="K4544" s="8">
        <f t="shared" si="1116"/>
        <v>1</v>
      </c>
      <c r="L4544" s="9">
        <f t="shared" si="1117"/>
        <v>2</v>
      </c>
    </row>
    <row r="4545" spans="1:12" x14ac:dyDescent="0.2">
      <c r="A4545" s="39"/>
      <c r="B4545" s="34"/>
      <c r="C4545" s="39" t="s">
        <v>150</v>
      </c>
      <c r="D4545" s="7">
        <v>0</v>
      </c>
      <c r="E4545" s="8">
        <v>1</v>
      </c>
      <c r="F4545" s="17">
        <f t="shared" si="1113"/>
        <v>1</v>
      </c>
      <c r="G4545" s="7">
        <v>0</v>
      </c>
      <c r="H4545" s="8">
        <v>0</v>
      </c>
      <c r="I4545" s="17">
        <f t="shared" si="1114"/>
        <v>0</v>
      </c>
      <c r="J4545" s="7">
        <f t="shared" si="1115"/>
        <v>0</v>
      </c>
      <c r="K4545" s="8">
        <f t="shared" si="1116"/>
        <v>1</v>
      </c>
      <c r="L4545" s="9">
        <f t="shared" si="1117"/>
        <v>1</v>
      </c>
    </row>
    <row r="4546" spans="1:12" x14ac:dyDescent="0.2">
      <c r="A4546" s="39"/>
      <c r="B4546" s="34"/>
      <c r="C4546" s="66" t="s">
        <v>2</v>
      </c>
      <c r="D4546" s="21">
        <f t="shared" ref="D4546:L4546" si="1118">SUM(D4531:D4545)</f>
        <v>16</v>
      </c>
      <c r="E4546" s="22">
        <f t="shared" si="1118"/>
        <v>23</v>
      </c>
      <c r="F4546" s="67">
        <f t="shared" si="1118"/>
        <v>39</v>
      </c>
      <c r="G4546" s="21">
        <f t="shared" si="1118"/>
        <v>71</v>
      </c>
      <c r="H4546" s="22">
        <f t="shared" si="1118"/>
        <v>87</v>
      </c>
      <c r="I4546" s="67">
        <f t="shared" si="1118"/>
        <v>158</v>
      </c>
      <c r="J4546" s="21">
        <f t="shared" si="1118"/>
        <v>87</v>
      </c>
      <c r="K4546" s="22">
        <f t="shared" si="1118"/>
        <v>110</v>
      </c>
      <c r="L4546" s="23">
        <f t="shared" si="1118"/>
        <v>197</v>
      </c>
    </row>
    <row r="4547" spans="1:12" x14ac:dyDescent="0.2">
      <c r="A4547" s="65" t="s">
        <v>323</v>
      </c>
      <c r="B4547" s="42"/>
      <c r="C4547" s="41"/>
      <c r="D4547" s="44"/>
      <c r="E4547" s="45"/>
      <c r="F4547" s="47"/>
      <c r="G4547" s="44"/>
      <c r="H4547" s="45"/>
      <c r="I4547" s="47"/>
      <c r="J4547" s="44"/>
      <c r="K4547" s="45"/>
      <c r="L4547" s="46"/>
    </row>
    <row r="4548" spans="1:12" x14ac:dyDescent="0.2">
      <c r="A4548" s="39"/>
      <c r="B4548" s="34"/>
      <c r="C4548" s="39" t="s">
        <v>124</v>
      </c>
      <c r="D4548" s="7">
        <v>3</v>
      </c>
      <c r="E4548" s="8">
        <v>0</v>
      </c>
      <c r="F4548" s="17">
        <f>D4548+E4548</f>
        <v>3</v>
      </c>
      <c r="G4548" s="7">
        <v>0</v>
      </c>
      <c r="H4548" s="8">
        <v>0</v>
      </c>
      <c r="I4548" s="17">
        <f>G4548+H4548</f>
        <v>0</v>
      </c>
      <c r="J4548" s="7">
        <f t="shared" ref="J4548:K4551" si="1119">D4548+G4548</f>
        <v>3</v>
      </c>
      <c r="K4548" s="8">
        <f t="shared" si="1119"/>
        <v>0</v>
      </c>
      <c r="L4548" s="9">
        <f>J4548+K4548</f>
        <v>3</v>
      </c>
    </row>
    <row r="4549" spans="1:12" x14ac:dyDescent="0.2">
      <c r="A4549" s="39"/>
      <c r="B4549" s="34"/>
      <c r="C4549" s="39" t="s">
        <v>3</v>
      </c>
      <c r="D4549" s="7">
        <v>0</v>
      </c>
      <c r="E4549" s="8">
        <v>0</v>
      </c>
      <c r="F4549" s="17">
        <f>D4549+E4549</f>
        <v>0</v>
      </c>
      <c r="G4549" s="7">
        <v>0</v>
      </c>
      <c r="H4549" s="8">
        <v>1</v>
      </c>
      <c r="I4549" s="17">
        <f>G4549+H4549</f>
        <v>1</v>
      </c>
      <c r="J4549" s="7">
        <f t="shared" si="1119"/>
        <v>0</v>
      </c>
      <c r="K4549" s="8">
        <f t="shared" si="1119"/>
        <v>1</v>
      </c>
      <c r="L4549" s="9">
        <f>J4549+K4549</f>
        <v>1</v>
      </c>
    </row>
    <row r="4550" spans="1:12" x14ac:dyDescent="0.2">
      <c r="A4550" s="39"/>
      <c r="B4550" s="34"/>
      <c r="C4550" s="39" t="s">
        <v>136</v>
      </c>
      <c r="D4550" s="7">
        <v>2</v>
      </c>
      <c r="E4550" s="8">
        <v>0</v>
      </c>
      <c r="F4550" s="17">
        <f>D4550+E4550</f>
        <v>2</v>
      </c>
      <c r="G4550" s="7">
        <v>0</v>
      </c>
      <c r="H4550" s="8">
        <v>0</v>
      </c>
      <c r="I4550" s="17">
        <f>G4550+H4550</f>
        <v>0</v>
      </c>
      <c r="J4550" s="7">
        <f t="shared" si="1119"/>
        <v>2</v>
      </c>
      <c r="K4550" s="8">
        <f t="shared" si="1119"/>
        <v>0</v>
      </c>
      <c r="L4550" s="9">
        <f>J4550+K4550</f>
        <v>2</v>
      </c>
    </row>
    <row r="4551" spans="1:12" x14ac:dyDescent="0.2">
      <c r="A4551" s="39"/>
      <c r="B4551" s="34"/>
      <c r="C4551" s="39" t="s">
        <v>139</v>
      </c>
      <c r="D4551" s="7">
        <v>0</v>
      </c>
      <c r="E4551" s="8">
        <v>1</v>
      </c>
      <c r="F4551" s="17">
        <f>D4551+E4551</f>
        <v>1</v>
      </c>
      <c r="G4551" s="7">
        <v>1</v>
      </c>
      <c r="H4551" s="8">
        <v>2</v>
      </c>
      <c r="I4551" s="17">
        <f>G4551+H4551</f>
        <v>3</v>
      </c>
      <c r="J4551" s="7">
        <f t="shared" si="1119"/>
        <v>1</v>
      </c>
      <c r="K4551" s="8">
        <f t="shared" si="1119"/>
        <v>3</v>
      </c>
      <c r="L4551" s="9">
        <f>J4551+K4551</f>
        <v>4</v>
      </c>
    </row>
    <row r="4552" spans="1:12" x14ac:dyDescent="0.2">
      <c r="A4552" s="39"/>
      <c r="B4552" s="34"/>
      <c r="C4552" s="66" t="s">
        <v>2</v>
      </c>
      <c r="D4552" s="21">
        <f t="shared" ref="D4552:L4552" si="1120">SUM(D4547:D4551)</f>
        <v>5</v>
      </c>
      <c r="E4552" s="22">
        <f t="shared" si="1120"/>
        <v>1</v>
      </c>
      <c r="F4552" s="67">
        <f t="shared" si="1120"/>
        <v>6</v>
      </c>
      <c r="G4552" s="21">
        <f t="shared" si="1120"/>
        <v>1</v>
      </c>
      <c r="H4552" s="22">
        <f t="shared" si="1120"/>
        <v>3</v>
      </c>
      <c r="I4552" s="67">
        <f t="shared" si="1120"/>
        <v>4</v>
      </c>
      <c r="J4552" s="21">
        <f t="shared" si="1120"/>
        <v>6</v>
      </c>
      <c r="K4552" s="22">
        <f t="shared" si="1120"/>
        <v>4</v>
      </c>
      <c r="L4552" s="23">
        <f t="shared" si="1120"/>
        <v>10</v>
      </c>
    </row>
    <row r="4553" spans="1:12" x14ac:dyDescent="0.2">
      <c r="A4553" s="65" t="s">
        <v>324</v>
      </c>
      <c r="B4553" s="42"/>
      <c r="C4553" s="41"/>
      <c r="D4553" s="44"/>
      <c r="E4553" s="45"/>
      <c r="F4553" s="47"/>
      <c r="G4553" s="44"/>
      <c r="H4553" s="45"/>
      <c r="I4553" s="47"/>
      <c r="J4553" s="44"/>
      <c r="K4553" s="45"/>
      <c r="L4553" s="46"/>
    </row>
    <row r="4554" spans="1:12" x14ac:dyDescent="0.2">
      <c r="A4554" s="39"/>
      <c r="B4554" s="34"/>
      <c r="C4554" s="39" t="s">
        <v>124</v>
      </c>
      <c r="D4554" s="7">
        <v>18</v>
      </c>
      <c r="E4554" s="8">
        <v>92</v>
      </c>
      <c r="F4554" s="17">
        <f>D4554+E4554</f>
        <v>110</v>
      </c>
      <c r="G4554" s="7">
        <v>8</v>
      </c>
      <c r="H4554" s="8">
        <v>50</v>
      </c>
      <c r="I4554" s="17">
        <f>G4554+H4554</f>
        <v>58</v>
      </c>
      <c r="J4554" s="7">
        <f t="shared" ref="J4554:K4556" si="1121">D4554+G4554</f>
        <v>26</v>
      </c>
      <c r="K4554" s="8">
        <f t="shared" si="1121"/>
        <v>142</v>
      </c>
      <c r="L4554" s="9">
        <f>J4554+K4554</f>
        <v>168</v>
      </c>
    </row>
    <row r="4555" spans="1:12" x14ac:dyDescent="0.2">
      <c r="A4555" s="39"/>
      <c r="B4555" s="34"/>
      <c r="C4555" s="39" t="s">
        <v>3</v>
      </c>
      <c r="D4555" s="7">
        <v>0</v>
      </c>
      <c r="E4555" s="8">
        <v>0</v>
      </c>
      <c r="F4555" s="17">
        <f>D4555+E4555</f>
        <v>0</v>
      </c>
      <c r="G4555" s="7">
        <v>6</v>
      </c>
      <c r="H4555" s="8">
        <v>8</v>
      </c>
      <c r="I4555" s="17">
        <f>G4555+H4555</f>
        <v>14</v>
      </c>
      <c r="J4555" s="7">
        <f t="shared" si="1121"/>
        <v>6</v>
      </c>
      <c r="K4555" s="8">
        <f t="shared" si="1121"/>
        <v>8</v>
      </c>
      <c r="L4555" s="9">
        <f>J4555+K4555</f>
        <v>14</v>
      </c>
    </row>
    <row r="4556" spans="1:12" ht="12" thickBot="1" x14ac:dyDescent="0.25">
      <c r="A4556" s="52"/>
      <c r="B4556" s="68"/>
      <c r="C4556" s="52" t="s">
        <v>125</v>
      </c>
      <c r="D4556" s="24">
        <v>0</v>
      </c>
      <c r="E4556" s="25">
        <v>0</v>
      </c>
      <c r="F4556" s="69">
        <f>D4556+E4556</f>
        <v>0</v>
      </c>
      <c r="G4556" s="24">
        <v>1</v>
      </c>
      <c r="H4556" s="25">
        <v>2</v>
      </c>
      <c r="I4556" s="69">
        <f>G4556+H4556</f>
        <v>3</v>
      </c>
      <c r="J4556" s="24">
        <f t="shared" si="1121"/>
        <v>1</v>
      </c>
      <c r="K4556" s="25">
        <f t="shared" si="1121"/>
        <v>2</v>
      </c>
      <c r="L4556" s="26">
        <f>J4556+K4556</f>
        <v>3</v>
      </c>
    </row>
    <row r="4562" spans="1:12" ht="12" x14ac:dyDescent="0.2">
      <c r="A4562" s="85" t="s">
        <v>109</v>
      </c>
      <c r="B4562" s="85"/>
      <c r="C4562" s="85"/>
      <c r="D4562" s="85"/>
      <c r="E4562" s="85"/>
      <c r="F4562" s="85"/>
      <c r="G4562" s="85"/>
      <c r="H4562" s="85"/>
      <c r="I4562" s="85"/>
      <c r="J4562" s="85"/>
      <c r="K4562" s="85"/>
      <c r="L4562" s="85"/>
    </row>
    <row r="4563" spans="1:12" x14ac:dyDescent="0.2">
      <c r="A4563" s="86" t="s">
        <v>116</v>
      </c>
      <c r="B4563" s="86"/>
      <c r="C4563" s="86"/>
      <c r="D4563" s="86"/>
      <c r="E4563" s="86"/>
      <c r="F4563" s="86"/>
      <c r="G4563" s="86"/>
      <c r="H4563" s="86"/>
      <c r="I4563" s="86"/>
      <c r="J4563" s="86"/>
      <c r="K4563" s="86"/>
      <c r="L4563" s="86"/>
    </row>
    <row r="4564" spans="1:12" x14ac:dyDescent="0.2">
      <c r="A4564" s="86" t="s">
        <v>1066</v>
      </c>
      <c r="B4564" s="86"/>
      <c r="C4564" s="86"/>
      <c r="D4564" s="86"/>
      <c r="E4564" s="86"/>
      <c r="F4564" s="86"/>
      <c r="G4564" s="86"/>
      <c r="H4564" s="86"/>
      <c r="I4564" s="86"/>
      <c r="J4564" s="86"/>
      <c r="K4564" s="86"/>
      <c r="L4564" s="86"/>
    </row>
    <row r="4565" spans="1:12" ht="12" thickBot="1" x14ac:dyDescent="0.25"/>
    <row r="4566" spans="1:12" x14ac:dyDescent="0.2">
      <c r="A4566" s="113" t="s">
        <v>41</v>
      </c>
      <c r="B4566" s="149"/>
      <c r="C4566" s="151" t="s">
        <v>43</v>
      </c>
      <c r="D4566" s="117" t="s">
        <v>355</v>
      </c>
      <c r="E4566" s="118"/>
      <c r="F4566" s="119"/>
      <c r="G4566" s="117" t="s">
        <v>42</v>
      </c>
      <c r="H4566" s="118"/>
      <c r="I4566" s="119"/>
      <c r="J4566" s="117" t="s">
        <v>2</v>
      </c>
      <c r="K4566" s="118"/>
      <c r="L4566" s="119"/>
    </row>
    <row r="4567" spans="1:12" ht="12" thickBot="1" x14ac:dyDescent="0.25">
      <c r="A4567" s="115"/>
      <c r="B4567" s="150"/>
      <c r="C4567" s="152"/>
      <c r="D4567" s="153"/>
      <c r="E4567" s="154"/>
      <c r="F4567" s="155"/>
      <c r="G4567" s="153"/>
      <c r="H4567" s="154"/>
      <c r="I4567" s="155"/>
      <c r="J4567" s="153"/>
      <c r="K4567" s="154"/>
      <c r="L4567" s="155"/>
    </row>
    <row r="4568" spans="1:12" x14ac:dyDescent="0.2">
      <c r="A4568" s="115"/>
      <c r="B4568" s="150"/>
      <c r="C4568" s="152"/>
      <c r="D4568" s="161" t="s">
        <v>44</v>
      </c>
      <c r="E4568" s="157" t="s">
        <v>45</v>
      </c>
      <c r="F4568" s="159" t="s">
        <v>2</v>
      </c>
      <c r="G4568" s="161" t="s">
        <v>44</v>
      </c>
      <c r="H4568" s="157" t="s">
        <v>45</v>
      </c>
      <c r="I4568" s="159" t="s">
        <v>2</v>
      </c>
      <c r="J4568" s="156" t="s">
        <v>44</v>
      </c>
      <c r="K4568" s="157" t="s">
        <v>45</v>
      </c>
      <c r="L4568" s="159" t="s">
        <v>2</v>
      </c>
    </row>
    <row r="4569" spans="1:12" ht="12" thickBot="1" x14ac:dyDescent="0.25">
      <c r="A4569" s="115"/>
      <c r="B4569" s="150"/>
      <c r="C4569" s="152"/>
      <c r="D4569" s="162"/>
      <c r="E4569" s="158"/>
      <c r="F4569" s="160"/>
      <c r="G4569" s="162"/>
      <c r="H4569" s="158"/>
      <c r="I4569" s="160"/>
      <c r="J4569" s="136"/>
      <c r="K4569" s="158"/>
      <c r="L4569" s="160"/>
    </row>
    <row r="4570" spans="1:12" x14ac:dyDescent="0.2">
      <c r="A4570" s="35"/>
      <c r="B4570" s="36"/>
      <c r="C4570" s="35" t="s">
        <v>127</v>
      </c>
      <c r="D4570" s="3">
        <v>0</v>
      </c>
      <c r="E4570" s="4">
        <v>0</v>
      </c>
      <c r="F4570" s="18">
        <f t="shared" ref="F4570:F4585" si="1122">D4570+E4570</f>
        <v>0</v>
      </c>
      <c r="G4570" s="3">
        <v>1</v>
      </c>
      <c r="H4570" s="4">
        <v>0</v>
      </c>
      <c r="I4570" s="18">
        <f t="shared" ref="I4570:I4585" si="1123">G4570+H4570</f>
        <v>1</v>
      </c>
      <c r="J4570" s="3">
        <f t="shared" ref="J4570:J4585" si="1124">D4570+G4570</f>
        <v>1</v>
      </c>
      <c r="K4570" s="4">
        <f t="shared" ref="K4570:K4585" si="1125">E4570+H4570</f>
        <v>0</v>
      </c>
      <c r="L4570" s="5">
        <f t="shared" ref="L4570:L4585" si="1126">J4570+K4570</f>
        <v>1</v>
      </c>
    </row>
    <row r="4571" spans="1:12" x14ac:dyDescent="0.2">
      <c r="A4571" s="39"/>
      <c r="B4571" s="34"/>
      <c r="C4571" s="39" t="s">
        <v>128</v>
      </c>
      <c r="D4571" s="7">
        <v>0</v>
      </c>
      <c r="E4571" s="8">
        <v>0</v>
      </c>
      <c r="F4571" s="17">
        <f t="shared" si="1122"/>
        <v>0</v>
      </c>
      <c r="G4571" s="7">
        <v>2</v>
      </c>
      <c r="H4571" s="8">
        <v>3</v>
      </c>
      <c r="I4571" s="17">
        <f t="shared" si="1123"/>
        <v>5</v>
      </c>
      <c r="J4571" s="7">
        <f t="shared" si="1124"/>
        <v>2</v>
      </c>
      <c r="K4571" s="8">
        <f t="shared" si="1125"/>
        <v>3</v>
      </c>
      <c r="L4571" s="9">
        <f t="shared" si="1126"/>
        <v>5</v>
      </c>
    </row>
    <row r="4572" spans="1:12" x14ac:dyDescent="0.2">
      <c r="A4572" s="39"/>
      <c r="B4572" s="34"/>
      <c r="C4572" s="39" t="s">
        <v>931</v>
      </c>
      <c r="D4572" s="7">
        <v>0</v>
      </c>
      <c r="E4572" s="8">
        <v>0</v>
      </c>
      <c r="F4572" s="17">
        <f t="shared" si="1122"/>
        <v>0</v>
      </c>
      <c r="G4572" s="7">
        <v>0</v>
      </c>
      <c r="H4572" s="8">
        <v>1</v>
      </c>
      <c r="I4572" s="17">
        <f t="shared" si="1123"/>
        <v>1</v>
      </c>
      <c r="J4572" s="7">
        <f t="shared" si="1124"/>
        <v>0</v>
      </c>
      <c r="K4572" s="8">
        <f t="shared" si="1125"/>
        <v>1</v>
      </c>
      <c r="L4572" s="9">
        <f t="shared" si="1126"/>
        <v>1</v>
      </c>
    </row>
    <row r="4573" spans="1:12" x14ac:dyDescent="0.2">
      <c r="A4573" s="39"/>
      <c r="B4573" s="34"/>
      <c r="C4573" s="39" t="s">
        <v>130</v>
      </c>
      <c r="D4573" s="7">
        <v>1</v>
      </c>
      <c r="E4573" s="8">
        <v>0</v>
      </c>
      <c r="F4573" s="17">
        <f t="shared" si="1122"/>
        <v>1</v>
      </c>
      <c r="G4573" s="7">
        <v>0</v>
      </c>
      <c r="H4573" s="8">
        <v>0</v>
      </c>
      <c r="I4573" s="17">
        <f t="shared" si="1123"/>
        <v>0</v>
      </c>
      <c r="J4573" s="7">
        <f t="shared" si="1124"/>
        <v>1</v>
      </c>
      <c r="K4573" s="8">
        <f t="shared" si="1125"/>
        <v>0</v>
      </c>
      <c r="L4573" s="9">
        <f t="shared" si="1126"/>
        <v>1</v>
      </c>
    </row>
    <row r="4574" spans="1:12" x14ac:dyDescent="0.2">
      <c r="A4574" s="39"/>
      <c r="B4574" s="34"/>
      <c r="C4574" s="39" t="s">
        <v>692</v>
      </c>
      <c r="D4574" s="7">
        <v>0</v>
      </c>
      <c r="E4574" s="8">
        <v>0</v>
      </c>
      <c r="F4574" s="17">
        <f t="shared" si="1122"/>
        <v>0</v>
      </c>
      <c r="G4574" s="7">
        <v>0</v>
      </c>
      <c r="H4574" s="8">
        <v>1</v>
      </c>
      <c r="I4574" s="17">
        <f t="shared" si="1123"/>
        <v>1</v>
      </c>
      <c r="J4574" s="7">
        <f t="shared" si="1124"/>
        <v>0</v>
      </c>
      <c r="K4574" s="8">
        <f t="shared" si="1125"/>
        <v>1</v>
      </c>
      <c r="L4574" s="9">
        <f t="shared" si="1126"/>
        <v>1</v>
      </c>
    </row>
    <row r="4575" spans="1:12" x14ac:dyDescent="0.2">
      <c r="A4575" s="39"/>
      <c r="B4575" s="34"/>
      <c r="C4575" s="39" t="s">
        <v>135</v>
      </c>
      <c r="D4575" s="7">
        <v>3</v>
      </c>
      <c r="E4575" s="8">
        <v>10</v>
      </c>
      <c r="F4575" s="17">
        <f t="shared" si="1122"/>
        <v>13</v>
      </c>
      <c r="G4575" s="7">
        <v>0</v>
      </c>
      <c r="H4575" s="8">
        <v>0</v>
      </c>
      <c r="I4575" s="17">
        <f t="shared" si="1123"/>
        <v>0</v>
      </c>
      <c r="J4575" s="7">
        <f t="shared" si="1124"/>
        <v>3</v>
      </c>
      <c r="K4575" s="8">
        <f t="shared" si="1125"/>
        <v>10</v>
      </c>
      <c r="L4575" s="9">
        <f t="shared" si="1126"/>
        <v>13</v>
      </c>
    </row>
    <row r="4576" spans="1:12" x14ac:dyDescent="0.2">
      <c r="A4576" s="39"/>
      <c r="B4576" s="34"/>
      <c r="C4576" s="39" t="s">
        <v>136</v>
      </c>
      <c r="D4576" s="7">
        <v>3</v>
      </c>
      <c r="E4576" s="8">
        <v>5</v>
      </c>
      <c r="F4576" s="17">
        <f t="shared" si="1122"/>
        <v>8</v>
      </c>
      <c r="G4576" s="7">
        <v>0</v>
      </c>
      <c r="H4576" s="8">
        <v>0</v>
      </c>
      <c r="I4576" s="17">
        <f t="shared" si="1123"/>
        <v>0</v>
      </c>
      <c r="J4576" s="7">
        <f t="shared" si="1124"/>
        <v>3</v>
      </c>
      <c r="K4576" s="8">
        <f t="shared" si="1125"/>
        <v>5</v>
      </c>
      <c r="L4576" s="9">
        <f t="shared" si="1126"/>
        <v>8</v>
      </c>
    </row>
    <row r="4577" spans="1:12" x14ac:dyDescent="0.2">
      <c r="A4577" s="39"/>
      <c r="B4577" s="34"/>
      <c r="C4577" s="39" t="s">
        <v>138</v>
      </c>
      <c r="D4577" s="7">
        <v>2</v>
      </c>
      <c r="E4577" s="8">
        <v>0</v>
      </c>
      <c r="F4577" s="17">
        <f t="shared" si="1122"/>
        <v>2</v>
      </c>
      <c r="G4577" s="7">
        <v>0</v>
      </c>
      <c r="H4577" s="8">
        <v>0</v>
      </c>
      <c r="I4577" s="17">
        <f t="shared" si="1123"/>
        <v>0</v>
      </c>
      <c r="J4577" s="7">
        <f t="shared" si="1124"/>
        <v>2</v>
      </c>
      <c r="K4577" s="8">
        <f t="shared" si="1125"/>
        <v>0</v>
      </c>
      <c r="L4577" s="9">
        <f t="shared" si="1126"/>
        <v>2</v>
      </c>
    </row>
    <row r="4578" spans="1:12" x14ac:dyDescent="0.2">
      <c r="A4578" s="39"/>
      <c r="B4578" s="34"/>
      <c r="C4578" s="39" t="s">
        <v>139</v>
      </c>
      <c r="D4578" s="7">
        <v>0</v>
      </c>
      <c r="E4578" s="8">
        <v>0</v>
      </c>
      <c r="F4578" s="17">
        <f t="shared" si="1122"/>
        <v>0</v>
      </c>
      <c r="G4578" s="7">
        <v>4</v>
      </c>
      <c r="H4578" s="8">
        <v>0</v>
      </c>
      <c r="I4578" s="17">
        <f t="shared" si="1123"/>
        <v>4</v>
      </c>
      <c r="J4578" s="7">
        <f t="shared" si="1124"/>
        <v>4</v>
      </c>
      <c r="K4578" s="8">
        <f t="shared" si="1125"/>
        <v>0</v>
      </c>
      <c r="L4578" s="9">
        <f t="shared" si="1126"/>
        <v>4</v>
      </c>
    </row>
    <row r="4579" spans="1:12" x14ac:dyDescent="0.2">
      <c r="A4579" s="39"/>
      <c r="B4579" s="34"/>
      <c r="C4579" s="39" t="s">
        <v>140</v>
      </c>
      <c r="D4579" s="7">
        <v>3</v>
      </c>
      <c r="E4579" s="8">
        <v>3</v>
      </c>
      <c r="F4579" s="17">
        <f t="shared" si="1122"/>
        <v>6</v>
      </c>
      <c r="G4579" s="7">
        <v>3</v>
      </c>
      <c r="H4579" s="8">
        <v>4</v>
      </c>
      <c r="I4579" s="17">
        <f t="shared" si="1123"/>
        <v>7</v>
      </c>
      <c r="J4579" s="7">
        <f t="shared" si="1124"/>
        <v>6</v>
      </c>
      <c r="K4579" s="8">
        <f t="shared" si="1125"/>
        <v>7</v>
      </c>
      <c r="L4579" s="9">
        <f t="shared" si="1126"/>
        <v>13</v>
      </c>
    </row>
    <row r="4580" spans="1:12" x14ac:dyDescent="0.2">
      <c r="A4580" s="39"/>
      <c r="B4580" s="34"/>
      <c r="C4580" s="39" t="s">
        <v>141</v>
      </c>
      <c r="D4580" s="7">
        <v>0</v>
      </c>
      <c r="E4580" s="8">
        <v>0</v>
      </c>
      <c r="F4580" s="17">
        <f t="shared" si="1122"/>
        <v>0</v>
      </c>
      <c r="G4580" s="7">
        <v>3</v>
      </c>
      <c r="H4580" s="8">
        <v>4</v>
      </c>
      <c r="I4580" s="17">
        <f t="shared" si="1123"/>
        <v>7</v>
      </c>
      <c r="J4580" s="7">
        <f t="shared" si="1124"/>
        <v>3</v>
      </c>
      <c r="K4580" s="8">
        <f t="shared" si="1125"/>
        <v>4</v>
      </c>
      <c r="L4580" s="9">
        <f t="shared" si="1126"/>
        <v>7</v>
      </c>
    </row>
    <row r="4581" spans="1:12" x14ac:dyDescent="0.2">
      <c r="A4581" s="39"/>
      <c r="B4581" s="34"/>
      <c r="C4581" s="39" t="s">
        <v>142</v>
      </c>
      <c r="D4581" s="7">
        <v>0</v>
      </c>
      <c r="E4581" s="8">
        <v>1</v>
      </c>
      <c r="F4581" s="17">
        <f t="shared" si="1122"/>
        <v>1</v>
      </c>
      <c r="G4581" s="7">
        <v>0</v>
      </c>
      <c r="H4581" s="8">
        <v>0</v>
      </c>
      <c r="I4581" s="17">
        <f t="shared" si="1123"/>
        <v>0</v>
      </c>
      <c r="J4581" s="7">
        <f t="shared" si="1124"/>
        <v>0</v>
      </c>
      <c r="K4581" s="8">
        <f t="shared" si="1125"/>
        <v>1</v>
      </c>
      <c r="L4581" s="9">
        <f t="shared" si="1126"/>
        <v>1</v>
      </c>
    </row>
    <row r="4582" spans="1:12" x14ac:dyDescent="0.2">
      <c r="A4582" s="39"/>
      <c r="B4582" s="34"/>
      <c r="C4582" s="39" t="s">
        <v>146</v>
      </c>
      <c r="D4582" s="7">
        <v>1</v>
      </c>
      <c r="E4582" s="8">
        <v>1</v>
      </c>
      <c r="F4582" s="17">
        <f t="shared" si="1122"/>
        <v>2</v>
      </c>
      <c r="G4582" s="7">
        <v>0</v>
      </c>
      <c r="H4582" s="8">
        <v>0</v>
      </c>
      <c r="I4582" s="17">
        <f t="shared" si="1123"/>
        <v>0</v>
      </c>
      <c r="J4582" s="7">
        <f t="shared" si="1124"/>
        <v>1</v>
      </c>
      <c r="K4582" s="8">
        <f t="shared" si="1125"/>
        <v>1</v>
      </c>
      <c r="L4582" s="9">
        <f t="shared" si="1126"/>
        <v>2</v>
      </c>
    </row>
    <row r="4583" spans="1:12" x14ac:dyDescent="0.2">
      <c r="A4583" s="39"/>
      <c r="B4583" s="34"/>
      <c r="C4583" s="39" t="s">
        <v>147</v>
      </c>
      <c r="D4583" s="7">
        <v>1</v>
      </c>
      <c r="E4583" s="8">
        <v>0</v>
      </c>
      <c r="F4583" s="17">
        <f t="shared" si="1122"/>
        <v>1</v>
      </c>
      <c r="G4583" s="7">
        <v>0</v>
      </c>
      <c r="H4583" s="8">
        <v>0</v>
      </c>
      <c r="I4583" s="17">
        <f t="shared" si="1123"/>
        <v>0</v>
      </c>
      <c r="J4583" s="7">
        <f t="shared" si="1124"/>
        <v>1</v>
      </c>
      <c r="K4583" s="8">
        <f t="shared" si="1125"/>
        <v>0</v>
      </c>
      <c r="L4583" s="9">
        <f t="shared" si="1126"/>
        <v>1</v>
      </c>
    </row>
    <row r="4584" spans="1:12" x14ac:dyDescent="0.2">
      <c r="A4584" s="39"/>
      <c r="B4584" s="34"/>
      <c r="C4584" s="39" t="s">
        <v>150</v>
      </c>
      <c r="D4584" s="7">
        <v>1</v>
      </c>
      <c r="E4584" s="8">
        <v>0</v>
      </c>
      <c r="F4584" s="17">
        <f t="shared" si="1122"/>
        <v>1</v>
      </c>
      <c r="G4584" s="7">
        <v>0</v>
      </c>
      <c r="H4584" s="8">
        <v>0</v>
      </c>
      <c r="I4584" s="17">
        <f t="shared" si="1123"/>
        <v>0</v>
      </c>
      <c r="J4584" s="7">
        <f t="shared" si="1124"/>
        <v>1</v>
      </c>
      <c r="K4584" s="8">
        <f t="shared" si="1125"/>
        <v>0</v>
      </c>
      <c r="L4584" s="9">
        <f t="shared" si="1126"/>
        <v>1</v>
      </c>
    </row>
    <row r="4585" spans="1:12" x14ac:dyDescent="0.2">
      <c r="A4585" s="39"/>
      <c r="B4585" s="34"/>
      <c r="C4585" s="39" t="s">
        <v>934</v>
      </c>
      <c r="D4585" s="7">
        <v>0</v>
      </c>
      <c r="E4585" s="8">
        <v>0</v>
      </c>
      <c r="F4585" s="17">
        <f t="shared" si="1122"/>
        <v>0</v>
      </c>
      <c r="G4585" s="7">
        <v>1</v>
      </c>
      <c r="H4585" s="8">
        <v>0</v>
      </c>
      <c r="I4585" s="17">
        <f t="shared" si="1123"/>
        <v>1</v>
      </c>
      <c r="J4585" s="7">
        <f t="shared" si="1124"/>
        <v>1</v>
      </c>
      <c r="K4585" s="8">
        <f t="shared" si="1125"/>
        <v>0</v>
      </c>
      <c r="L4585" s="9">
        <f t="shared" si="1126"/>
        <v>1</v>
      </c>
    </row>
    <row r="4586" spans="1:12" x14ac:dyDescent="0.2">
      <c r="A4586" s="39"/>
      <c r="B4586" s="34"/>
      <c r="C4586" s="66" t="s">
        <v>2</v>
      </c>
      <c r="D4586" s="21">
        <f t="shared" ref="D4586:L4586" si="1127">SUM(D4553:D4585)</f>
        <v>33</v>
      </c>
      <c r="E4586" s="22">
        <f t="shared" si="1127"/>
        <v>112</v>
      </c>
      <c r="F4586" s="67">
        <f t="shared" si="1127"/>
        <v>145</v>
      </c>
      <c r="G4586" s="21">
        <f t="shared" si="1127"/>
        <v>29</v>
      </c>
      <c r="H4586" s="22">
        <f t="shared" si="1127"/>
        <v>73</v>
      </c>
      <c r="I4586" s="67">
        <f t="shared" si="1127"/>
        <v>102</v>
      </c>
      <c r="J4586" s="21">
        <f t="shared" si="1127"/>
        <v>62</v>
      </c>
      <c r="K4586" s="22">
        <f t="shared" si="1127"/>
        <v>185</v>
      </c>
      <c r="L4586" s="23">
        <f t="shared" si="1127"/>
        <v>247</v>
      </c>
    </row>
    <row r="4587" spans="1:12" x14ac:dyDescent="0.2">
      <c r="A4587" s="65" t="s">
        <v>325</v>
      </c>
      <c r="B4587" s="42"/>
      <c r="C4587" s="41"/>
      <c r="D4587" s="44"/>
      <c r="E4587" s="45"/>
      <c r="F4587" s="47"/>
      <c r="G4587" s="44"/>
      <c r="H4587" s="45"/>
      <c r="I4587" s="47"/>
      <c r="J4587" s="44"/>
      <c r="K4587" s="45"/>
      <c r="L4587" s="46"/>
    </row>
    <row r="4588" spans="1:12" x14ac:dyDescent="0.2">
      <c r="A4588" s="39"/>
      <c r="B4588" s="34"/>
      <c r="C4588" s="39" t="s">
        <v>124</v>
      </c>
      <c r="D4588" s="7">
        <v>24</v>
      </c>
      <c r="E4588" s="8">
        <v>20</v>
      </c>
      <c r="F4588" s="17">
        <f t="shared" ref="F4588:F4604" si="1128">D4588+E4588</f>
        <v>44</v>
      </c>
      <c r="G4588" s="7">
        <v>23</v>
      </c>
      <c r="H4588" s="8">
        <v>12</v>
      </c>
      <c r="I4588" s="17">
        <f t="shared" ref="I4588:I4604" si="1129">G4588+H4588</f>
        <v>35</v>
      </c>
      <c r="J4588" s="7">
        <f t="shared" ref="J4588:J4604" si="1130">D4588+G4588</f>
        <v>47</v>
      </c>
      <c r="K4588" s="8">
        <f t="shared" ref="K4588:K4604" si="1131">E4588+H4588</f>
        <v>32</v>
      </c>
      <c r="L4588" s="9">
        <f t="shared" ref="L4588:L4604" si="1132">J4588+K4588</f>
        <v>79</v>
      </c>
    </row>
    <row r="4589" spans="1:12" x14ac:dyDescent="0.2">
      <c r="A4589" s="39"/>
      <c r="B4589" s="34"/>
      <c r="C4589" s="39" t="s">
        <v>3</v>
      </c>
      <c r="D4589" s="7">
        <v>0</v>
      </c>
      <c r="E4589" s="8">
        <v>0</v>
      </c>
      <c r="F4589" s="17">
        <f t="shared" si="1128"/>
        <v>0</v>
      </c>
      <c r="G4589" s="7">
        <v>4</v>
      </c>
      <c r="H4589" s="8">
        <v>15</v>
      </c>
      <c r="I4589" s="17">
        <f t="shared" si="1129"/>
        <v>19</v>
      </c>
      <c r="J4589" s="7">
        <f t="shared" si="1130"/>
        <v>4</v>
      </c>
      <c r="K4589" s="8">
        <f t="shared" si="1131"/>
        <v>15</v>
      </c>
      <c r="L4589" s="9">
        <f t="shared" si="1132"/>
        <v>19</v>
      </c>
    </row>
    <row r="4590" spans="1:12" x14ac:dyDescent="0.2">
      <c r="A4590" s="39"/>
      <c r="B4590" s="34"/>
      <c r="C4590" s="39" t="s">
        <v>125</v>
      </c>
      <c r="D4590" s="7">
        <v>0</v>
      </c>
      <c r="E4590" s="8">
        <v>0</v>
      </c>
      <c r="F4590" s="17">
        <f t="shared" si="1128"/>
        <v>0</v>
      </c>
      <c r="G4590" s="7">
        <v>1</v>
      </c>
      <c r="H4590" s="8">
        <v>3</v>
      </c>
      <c r="I4590" s="17">
        <f t="shared" si="1129"/>
        <v>4</v>
      </c>
      <c r="J4590" s="7">
        <f t="shared" si="1130"/>
        <v>1</v>
      </c>
      <c r="K4590" s="8">
        <f t="shared" si="1131"/>
        <v>3</v>
      </c>
      <c r="L4590" s="9">
        <f t="shared" si="1132"/>
        <v>4</v>
      </c>
    </row>
    <row r="4591" spans="1:12" x14ac:dyDescent="0.2">
      <c r="A4591" s="39"/>
      <c r="B4591" s="34"/>
      <c r="C4591" s="39" t="s">
        <v>126</v>
      </c>
      <c r="D4591" s="7">
        <v>0</v>
      </c>
      <c r="E4591" s="8">
        <v>0</v>
      </c>
      <c r="F4591" s="17">
        <f t="shared" si="1128"/>
        <v>0</v>
      </c>
      <c r="G4591" s="7">
        <v>1</v>
      </c>
      <c r="H4591" s="8">
        <v>6</v>
      </c>
      <c r="I4591" s="17">
        <f t="shared" si="1129"/>
        <v>7</v>
      </c>
      <c r="J4591" s="7">
        <f t="shared" si="1130"/>
        <v>1</v>
      </c>
      <c r="K4591" s="8">
        <f t="shared" si="1131"/>
        <v>6</v>
      </c>
      <c r="L4591" s="9">
        <f t="shared" si="1132"/>
        <v>7</v>
      </c>
    </row>
    <row r="4592" spans="1:12" x14ac:dyDescent="0.2">
      <c r="A4592" s="39"/>
      <c r="B4592" s="34"/>
      <c r="C4592" s="39" t="s">
        <v>127</v>
      </c>
      <c r="D4592" s="7">
        <v>0</v>
      </c>
      <c r="E4592" s="8">
        <v>1</v>
      </c>
      <c r="F4592" s="17">
        <f t="shared" si="1128"/>
        <v>1</v>
      </c>
      <c r="G4592" s="7">
        <v>4</v>
      </c>
      <c r="H4592" s="8">
        <v>7</v>
      </c>
      <c r="I4592" s="17">
        <f t="shared" si="1129"/>
        <v>11</v>
      </c>
      <c r="J4592" s="7">
        <f t="shared" si="1130"/>
        <v>4</v>
      </c>
      <c r="K4592" s="8">
        <f t="shared" si="1131"/>
        <v>8</v>
      </c>
      <c r="L4592" s="9">
        <f t="shared" si="1132"/>
        <v>12</v>
      </c>
    </row>
    <row r="4593" spans="1:12" x14ac:dyDescent="0.2">
      <c r="A4593" s="39"/>
      <c r="B4593" s="34"/>
      <c r="C4593" s="39" t="s">
        <v>128</v>
      </c>
      <c r="D4593" s="7">
        <v>0</v>
      </c>
      <c r="E4593" s="8">
        <v>0</v>
      </c>
      <c r="F4593" s="17">
        <f t="shared" si="1128"/>
        <v>0</v>
      </c>
      <c r="G4593" s="7">
        <v>9</v>
      </c>
      <c r="H4593" s="8">
        <v>10</v>
      </c>
      <c r="I4593" s="17">
        <f t="shared" si="1129"/>
        <v>19</v>
      </c>
      <c r="J4593" s="7">
        <f t="shared" si="1130"/>
        <v>9</v>
      </c>
      <c r="K4593" s="8">
        <f t="shared" si="1131"/>
        <v>10</v>
      </c>
      <c r="L4593" s="9">
        <f t="shared" si="1132"/>
        <v>19</v>
      </c>
    </row>
    <row r="4594" spans="1:12" x14ac:dyDescent="0.2">
      <c r="A4594" s="39"/>
      <c r="B4594" s="34"/>
      <c r="C4594" s="39" t="s">
        <v>130</v>
      </c>
      <c r="D4594" s="7">
        <v>1</v>
      </c>
      <c r="E4594" s="8">
        <v>0</v>
      </c>
      <c r="F4594" s="17">
        <f t="shared" si="1128"/>
        <v>1</v>
      </c>
      <c r="G4594" s="7">
        <v>1</v>
      </c>
      <c r="H4594" s="8">
        <v>0</v>
      </c>
      <c r="I4594" s="17">
        <f t="shared" si="1129"/>
        <v>1</v>
      </c>
      <c r="J4594" s="7">
        <f t="shared" si="1130"/>
        <v>2</v>
      </c>
      <c r="K4594" s="8">
        <f t="shared" si="1131"/>
        <v>0</v>
      </c>
      <c r="L4594" s="9">
        <f t="shared" si="1132"/>
        <v>2</v>
      </c>
    </row>
    <row r="4595" spans="1:12" x14ac:dyDescent="0.2">
      <c r="A4595" s="39"/>
      <c r="B4595" s="34"/>
      <c r="C4595" s="39" t="s">
        <v>131</v>
      </c>
      <c r="D4595" s="7">
        <v>2</v>
      </c>
      <c r="E4595" s="8">
        <v>0</v>
      </c>
      <c r="F4595" s="17">
        <f t="shared" si="1128"/>
        <v>2</v>
      </c>
      <c r="G4595" s="7">
        <v>1</v>
      </c>
      <c r="H4595" s="8">
        <v>1</v>
      </c>
      <c r="I4595" s="17">
        <f t="shared" si="1129"/>
        <v>2</v>
      </c>
      <c r="J4595" s="7">
        <f t="shared" si="1130"/>
        <v>3</v>
      </c>
      <c r="K4595" s="8">
        <f t="shared" si="1131"/>
        <v>1</v>
      </c>
      <c r="L4595" s="9">
        <f t="shared" si="1132"/>
        <v>4</v>
      </c>
    </row>
    <row r="4596" spans="1:12" x14ac:dyDescent="0.2">
      <c r="A4596" s="39"/>
      <c r="B4596" s="34"/>
      <c r="C4596" s="39" t="s">
        <v>135</v>
      </c>
      <c r="D4596" s="7">
        <v>4</v>
      </c>
      <c r="E4596" s="8">
        <v>0</v>
      </c>
      <c r="F4596" s="17">
        <f t="shared" si="1128"/>
        <v>4</v>
      </c>
      <c r="G4596" s="7">
        <v>2</v>
      </c>
      <c r="H4596" s="8">
        <v>9</v>
      </c>
      <c r="I4596" s="17">
        <f t="shared" si="1129"/>
        <v>11</v>
      </c>
      <c r="J4596" s="7">
        <f t="shared" si="1130"/>
        <v>6</v>
      </c>
      <c r="K4596" s="8">
        <f t="shared" si="1131"/>
        <v>9</v>
      </c>
      <c r="L4596" s="9">
        <f t="shared" si="1132"/>
        <v>15</v>
      </c>
    </row>
    <row r="4597" spans="1:12" x14ac:dyDescent="0.2">
      <c r="A4597" s="39"/>
      <c r="B4597" s="34"/>
      <c r="C4597" s="39" t="s">
        <v>932</v>
      </c>
      <c r="D4597" s="7">
        <v>1</v>
      </c>
      <c r="E4597" s="8">
        <v>0</v>
      </c>
      <c r="F4597" s="17">
        <f t="shared" si="1128"/>
        <v>1</v>
      </c>
      <c r="G4597" s="7">
        <v>0</v>
      </c>
      <c r="H4597" s="8">
        <v>0</v>
      </c>
      <c r="I4597" s="17">
        <f t="shared" si="1129"/>
        <v>0</v>
      </c>
      <c r="J4597" s="7">
        <f t="shared" si="1130"/>
        <v>1</v>
      </c>
      <c r="K4597" s="8">
        <f t="shared" si="1131"/>
        <v>0</v>
      </c>
      <c r="L4597" s="9">
        <f t="shared" si="1132"/>
        <v>1</v>
      </c>
    </row>
    <row r="4598" spans="1:12" x14ac:dyDescent="0.2">
      <c r="A4598" s="39"/>
      <c r="B4598" s="34"/>
      <c r="C4598" s="39" t="s">
        <v>136</v>
      </c>
      <c r="D4598" s="7">
        <v>7</v>
      </c>
      <c r="E4598" s="8">
        <v>8</v>
      </c>
      <c r="F4598" s="17">
        <f t="shared" si="1128"/>
        <v>15</v>
      </c>
      <c r="G4598" s="7">
        <v>3</v>
      </c>
      <c r="H4598" s="8">
        <v>6</v>
      </c>
      <c r="I4598" s="17">
        <f t="shared" si="1129"/>
        <v>9</v>
      </c>
      <c r="J4598" s="7">
        <f t="shared" si="1130"/>
        <v>10</v>
      </c>
      <c r="K4598" s="8">
        <f t="shared" si="1131"/>
        <v>14</v>
      </c>
      <c r="L4598" s="9">
        <f t="shared" si="1132"/>
        <v>24</v>
      </c>
    </row>
    <row r="4599" spans="1:12" x14ac:dyDescent="0.2">
      <c r="A4599" s="39"/>
      <c r="B4599" s="34"/>
      <c r="C4599" s="39" t="s">
        <v>137</v>
      </c>
      <c r="D4599" s="7">
        <v>1</v>
      </c>
      <c r="E4599" s="8">
        <v>0</v>
      </c>
      <c r="F4599" s="17">
        <f t="shared" si="1128"/>
        <v>1</v>
      </c>
      <c r="G4599" s="7">
        <v>3</v>
      </c>
      <c r="H4599" s="8">
        <v>0</v>
      </c>
      <c r="I4599" s="17">
        <f t="shared" si="1129"/>
        <v>3</v>
      </c>
      <c r="J4599" s="7">
        <f t="shared" si="1130"/>
        <v>4</v>
      </c>
      <c r="K4599" s="8">
        <f t="shared" si="1131"/>
        <v>0</v>
      </c>
      <c r="L4599" s="9">
        <f t="shared" si="1132"/>
        <v>4</v>
      </c>
    </row>
    <row r="4600" spans="1:12" x14ac:dyDescent="0.2">
      <c r="A4600" s="39"/>
      <c r="B4600" s="34"/>
      <c r="C4600" s="39" t="s">
        <v>138</v>
      </c>
      <c r="D4600" s="7">
        <v>10</v>
      </c>
      <c r="E4600" s="8">
        <v>6</v>
      </c>
      <c r="F4600" s="17">
        <f t="shared" si="1128"/>
        <v>16</v>
      </c>
      <c r="G4600" s="7">
        <v>4</v>
      </c>
      <c r="H4600" s="8">
        <v>3</v>
      </c>
      <c r="I4600" s="17">
        <f t="shared" si="1129"/>
        <v>7</v>
      </c>
      <c r="J4600" s="7">
        <f t="shared" si="1130"/>
        <v>14</v>
      </c>
      <c r="K4600" s="8">
        <f t="shared" si="1131"/>
        <v>9</v>
      </c>
      <c r="L4600" s="9">
        <f t="shared" si="1132"/>
        <v>23</v>
      </c>
    </row>
    <row r="4601" spans="1:12" x14ac:dyDescent="0.2">
      <c r="A4601" s="39"/>
      <c r="B4601" s="34"/>
      <c r="C4601" s="39" t="s">
        <v>139</v>
      </c>
      <c r="D4601" s="7">
        <v>3</v>
      </c>
      <c r="E4601" s="8">
        <v>0</v>
      </c>
      <c r="F4601" s="17">
        <f t="shared" si="1128"/>
        <v>3</v>
      </c>
      <c r="G4601" s="7">
        <v>10</v>
      </c>
      <c r="H4601" s="8">
        <v>19</v>
      </c>
      <c r="I4601" s="17">
        <f t="shared" si="1129"/>
        <v>29</v>
      </c>
      <c r="J4601" s="7">
        <f t="shared" si="1130"/>
        <v>13</v>
      </c>
      <c r="K4601" s="8">
        <f t="shared" si="1131"/>
        <v>19</v>
      </c>
      <c r="L4601" s="9">
        <f t="shared" si="1132"/>
        <v>32</v>
      </c>
    </row>
    <row r="4602" spans="1:12" x14ac:dyDescent="0.2">
      <c r="A4602" s="39"/>
      <c r="B4602" s="34"/>
      <c r="C4602" s="39" t="s">
        <v>142</v>
      </c>
      <c r="D4602" s="7">
        <v>2</v>
      </c>
      <c r="E4602" s="8">
        <v>0</v>
      </c>
      <c r="F4602" s="17">
        <f t="shared" si="1128"/>
        <v>2</v>
      </c>
      <c r="G4602" s="7">
        <v>4</v>
      </c>
      <c r="H4602" s="8">
        <v>0</v>
      </c>
      <c r="I4602" s="17">
        <f t="shared" si="1129"/>
        <v>4</v>
      </c>
      <c r="J4602" s="7">
        <f t="shared" si="1130"/>
        <v>6</v>
      </c>
      <c r="K4602" s="8">
        <f t="shared" si="1131"/>
        <v>0</v>
      </c>
      <c r="L4602" s="9">
        <f t="shared" si="1132"/>
        <v>6</v>
      </c>
    </row>
    <row r="4603" spans="1:12" x14ac:dyDescent="0.2">
      <c r="A4603" s="39"/>
      <c r="B4603" s="34"/>
      <c r="C4603" s="39" t="s">
        <v>143</v>
      </c>
      <c r="D4603" s="7">
        <v>0</v>
      </c>
      <c r="E4603" s="8">
        <v>0</v>
      </c>
      <c r="F4603" s="17">
        <f t="shared" si="1128"/>
        <v>0</v>
      </c>
      <c r="G4603" s="7">
        <v>1</v>
      </c>
      <c r="H4603" s="8">
        <v>0</v>
      </c>
      <c r="I4603" s="17">
        <f t="shared" si="1129"/>
        <v>1</v>
      </c>
      <c r="J4603" s="7">
        <f t="shared" si="1130"/>
        <v>1</v>
      </c>
      <c r="K4603" s="8">
        <f t="shared" si="1131"/>
        <v>0</v>
      </c>
      <c r="L4603" s="9">
        <f t="shared" si="1132"/>
        <v>1</v>
      </c>
    </row>
    <row r="4604" spans="1:12" ht="12" thickBot="1" x14ac:dyDescent="0.25">
      <c r="A4604" s="52"/>
      <c r="B4604" s="68"/>
      <c r="C4604" s="52" t="s">
        <v>144</v>
      </c>
      <c r="D4604" s="24">
        <v>5</v>
      </c>
      <c r="E4604" s="25">
        <v>2</v>
      </c>
      <c r="F4604" s="69">
        <f t="shared" si="1128"/>
        <v>7</v>
      </c>
      <c r="G4604" s="24">
        <v>1</v>
      </c>
      <c r="H4604" s="25">
        <v>0</v>
      </c>
      <c r="I4604" s="69">
        <f t="shared" si="1129"/>
        <v>1</v>
      </c>
      <c r="J4604" s="24">
        <f t="shared" si="1130"/>
        <v>6</v>
      </c>
      <c r="K4604" s="25">
        <f t="shared" si="1131"/>
        <v>2</v>
      </c>
      <c r="L4604" s="26">
        <f t="shared" si="1132"/>
        <v>8</v>
      </c>
    </row>
    <row r="4610" spans="1:12" ht="12" x14ac:dyDescent="0.2">
      <c r="A4610" s="85" t="s">
        <v>109</v>
      </c>
      <c r="B4610" s="85"/>
      <c r="C4610" s="85"/>
      <c r="D4610" s="85"/>
      <c r="E4610" s="85"/>
      <c r="F4610" s="85"/>
      <c r="G4610" s="85"/>
      <c r="H4610" s="85"/>
      <c r="I4610" s="85"/>
      <c r="J4610" s="85"/>
      <c r="K4610" s="85"/>
      <c r="L4610" s="85"/>
    </row>
    <row r="4611" spans="1:12" x14ac:dyDescent="0.2">
      <c r="A4611" s="86" t="s">
        <v>116</v>
      </c>
      <c r="B4611" s="86"/>
      <c r="C4611" s="86"/>
      <c r="D4611" s="86"/>
      <c r="E4611" s="86"/>
      <c r="F4611" s="86"/>
      <c r="G4611" s="86"/>
      <c r="H4611" s="86"/>
      <c r="I4611" s="86"/>
      <c r="J4611" s="86"/>
      <c r="K4611" s="86"/>
      <c r="L4611" s="86"/>
    </row>
    <row r="4612" spans="1:12" x14ac:dyDescent="0.2">
      <c r="A4612" s="86" t="s">
        <v>1066</v>
      </c>
      <c r="B4612" s="86"/>
      <c r="C4612" s="86"/>
      <c r="D4612" s="86"/>
      <c r="E4612" s="86"/>
      <c r="F4612" s="86"/>
      <c r="G4612" s="86"/>
      <c r="H4612" s="86"/>
      <c r="I4612" s="86"/>
      <c r="J4612" s="86"/>
      <c r="K4612" s="86"/>
      <c r="L4612" s="86"/>
    </row>
    <row r="4613" spans="1:12" ht="12" thickBot="1" x14ac:dyDescent="0.25"/>
    <row r="4614" spans="1:12" x14ac:dyDescent="0.2">
      <c r="A4614" s="113" t="s">
        <v>41</v>
      </c>
      <c r="B4614" s="149"/>
      <c r="C4614" s="151" t="s">
        <v>43</v>
      </c>
      <c r="D4614" s="117" t="s">
        <v>355</v>
      </c>
      <c r="E4614" s="118"/>
      <c r="F4614" s="119"/>
      <c r="G4614" s="117" t="s">
        <v>42</v>
      </c>
      <c r="H4614" s="118"/>
      <c r="I4614" s="119"/>
      <c r="J4614" s="117" t="s">
        <v>2</v>
      </c>
      <c r="K4614" s="118"/>
      <c r="L4614" s="119"/>
    </row>
    <row r="4615" spans="1:12" ht="12" thickBot="1" x14ac:dyDescent="0.25">
      <c r="A4615" s="115"/>
      <c r="B4615" s="150"/>
      <c r="C4615" s="152"/>
      <c r="D4615" s="153"/>
      <c r="E4615" s="154"/>
      <c r="F4615" s="155"/>
      <c r="G4615" s="153"/>
      <c r="H4615" s="154"/>
      <c r="I4615" s="155"/>
      <c r="J4615" s="153"/>
      <c r="K4615" s="154"/>
      <c r="L4615" s="155"/>
    </row>
    <row r="4616" spans="1:12" x14ac:dyDescent="0.2">
      <c r="A4616" s="115"/>
      <c r="B4616" s="150"/>
      <c r="C4616" s="152"/>
      <c r="D4616" s="161" t="s">
        <v>44</v>
      </c>
      <c r="E4616" s="157" t="s">
        <v>45</v>
      </c>
      <c r="F4616" s="159" t="s">
        <v>2</v>
      </c>
      <c r="G4616" s="161" t="s">
        <v>44</v>
      </c>
      <c r="H4616" s="157" t="s">
        <v>45</v>
      </c>
      <c r="I4616" s="159" t="s">
        <v>2</v>
      </c>
      <c r="J4616" s="156" t="s">
        <v>44</v>
      </c>
      <c r="K4616" s="157" t="s">
        <v>45</v>
      </c>
      <c r="L4616" s="159" t="s">
        <v>2</v>
      </c>
    </row>
    <row r="4617" spans="1:12" ht="12" thickBot="1" x14ac:dyDescent="0.25">
      <c r="A4617" s="115"/>
      <c r="B4617" s="150"/>
      <c r="C4617" s="152"/>
      <c r="D4617" s="162"/>
      <c r="E4617" s="158"/>
      <c r="F4617" s="160"/>
      <c r="G4617" s="162"/>
      <c r="H4617" s="158"/>
      <c r="I4617" s="160"/>
      <c r="J4617" s="136"/>
      <c r="K4617" s="158"/>
      <c r="L4617" s="160"/>
    </row>
    <row r="4618" spans="1:12" x14ac:dyDescent="0.2">
      <c r="A4618" s="35"/>
      <c r="B4618" s="36"/>
      <c r="C4618" s="35" t="s">
        <v>147</v>
      </c>
      <c r="D4618" s="3">
        <v>4</v>
      </c>
      <c r="E4618" s="4">
        <v>7</v>
      </c>
      <c r="F4618" s="18">
        <f>D4618+E4618</f>
        <v>11</v>
      </c>
      <c r="G4618" s="3">
        <v>0</v>
      </c>
      <c r="H4618" s="4">
        <v>0</v>
      </c>
      <c r="I4618" s="18">
        <f>G4618+H4618</f>
        <v>0</v>
      </c>
      <c r="J4618" s="3">
        <f t="shared" ref="J4618:K4621" si="1133">D4618+G4618</f>
        <v>4</v>
      </c>
      <c r="K4618" s="4">
        <f t="shared" si="1133"/>
        <v>7</v>
      </c>
      <c r="L4618" s="5">
        <f>J4618+K4618</f>
        <v>11</v>
      </c>
    </row>
    <row r="4619" spans="1:12" x14ac:dyDescent="0.2">
      <c r="A4619" s="39"/>
      <c r="B4619" s="34"/>
      <c r="C4619" s="39" t="s">
        <v>148</v>
      </c>
      <c r="D4619" s="7">
        <v>5</v>
      </c>
      <c r="E4619" s="8">
        <v>0</v>
      </c>
      <c r="F4619" s="17">
        <f>D4619+E4619</f>
        <v>5</v>
      </c>
      <c r="G4619" s="7">
        <v>0</v>
      </c>
      <c r="H4619" s="8">
        <v>0</v>
      </c>
      <c r="I4619" s="17">
        <f>G4619+H4619</f>
        <v>0</v>
      </c>
      <c r="J4619" s="7">
        <f t="shared" si="1133"/>
        <v>5</v>
      </c>
      <c r="K4619" s="8">
        <f t="shared" si="1133"/>
        <v>0</v>
      </c>
      <c r="L4619" s="9">
        <f>J4619+K4619</f>
        <v>5</v>
      </c>
    </row>
    <row r="4620" spans="1:12" x14ac:dyDescent="0.2">
      <c r="A4620" s="39"/>
      <c r="B4620" s="34"/>
      <c r="C4620" s="39" t="s">
        <v>149</v>
      </c>
      <c r="D4620" s="7">
        <v>2</v>
      </c>
      <c r="E4620" s="8">
        <v>3</v>
      </c>
      <c r="F4620" s="17">
        <f>D4620+E4620</f>
        <v>5</v>
      </c>
      <c r="G4620" s="7">
        <v>0</v>
      </c>
      <c r="H4620" s="8">
        <v>0</v>
      </c>
      <c r="I4620" s="17">
        <f>G4620+H4620</f>
        <v>0</v>
      </c>
      <c r="J4620" s="7">
        <f t="shared" si="1133"/>
        <v>2</v>
      </c>
      <c r="K4620" s="8">
        <f t="shared" si="1133"/>
        <v>3</v>
      </c>
      <c r="L4620" s="9">
        <f>J4620+K4620</f>
        <v>5</v>
      </c>
    </row>
    <row r="4621" spans="1:12" x14ac:dyDescent="0.2">
      <c r="A4621" s="39"/>
      <c r="B4621" s="34"/>
      <c r="C4621" s="39" t="s">
        <v>150</v>
      </c>
      <c r="D4621" s="7">
        <v>3</v>
      </c>
      <c r="E4621" s="8">
        <v>1</v>
      </c>
      <c r="F4621" s="17">
        <f>D4621+E4621</f>
        <v>4</v>
      </c>
      <c r="G4621" s="7">
        <v>1</v>
      </c>
      <c r="H4621" s="8">
        <v>0</v>
      </c>
      <c r="I4621" s="17">
        <f>G4621+H4621</f>
        <v>1</v>
      </c>
      <c r="J4621" s="7">
        <f t="shared" si="1133"/>
        <v>4</v>
      </c>
      <c r="K4621" s="8">
        <f t="shared" si="1133"/>
        <v>1</v>
      </c>
      <c r="L4621" s="9">
        <f>J4621+K4621</f>
        <v>5</v>
      </c>
    </row>
    <row r="4622" spans="1:12" x14ac:dyDescent="0.2">
      <c r="A4622" s="39"/>
      <c r="B4622" s="34"/>
      <c r="C4622" s="66" t="s">
        <v>2</v>
      </c>
      <c r="D4622" s="21">
        <f t="shared" ref="D4622:L4622" si="1134">SUM(D4587:D4621)</f>
        <v>74</v>
      </c>
      <c r="E4622" s="22">
        <f t="shared" si="1134"/>
        <v>48</v>
      </c>
      <c r="F4622" s="67">
        <f t="shared" si="1134"/>
        <v>122</v>
      </c>
      <c r="G4622" s="21">
        <f t="shared" si="1134"/>
        <v>73</v>
      </c>
      <c r="H4622" s="22">
        <f t="shared" si="1134"/>
        <v>91</v>
      </c>
      <c r="I4622" s="67">
        <f t="shared" si="1134"/>
        <v>164</v>
      </c>
      <c r="J4622" s="21">
        <f t="shared" si="1134"/>
        <v>147</v>
      </c>
      <c r="K4622" s="22">
        <f t="shared" si="1134"/>
        <v>139</v>
      </c>
      <c r="L4622" s="23">
        <f t="shared" si="1134"/>
        <v>286</v>
      </c>
    </row>
    <row r="4623" spans="1:12" x14ac:dyDescent="0.2">
      <c r="A4623" s="65" t="s">
        <v>326</v>
      </c>
      <c r="B4623" s="42"/>
      <c r="C4623" s="41"/>
      <c r="D4623" s="44"/>
      <c r="E4623" s="45"/>
      <c r="F4623" s="47"/>
      <c r="G4623" s="44"/>
      <c r="H4623" s="45"/>
      <c r="I4623" s="47"/>
      <c r="J4623" s="44"/>
      <c r="K4623" s="45"/>
      <c r="L4623" s="46"/>
    </row>
    <row r="4624" spans="1:12" x14ac:dyDescent="0.2">
      <c r="A4624" s="39"/>
      <c r="B4624" s="34"/>
      <c r="C4624" s="39" t="s">
        <v>124</v>
      </c>
      <c r="D4624" s="7">
        <v>23</v>
      </c>
      <c r="E4624" s="8">
        <v>10</v>
      </c>
      <c r="F4624" s="17">
        <f t="shared" ref="F4624:F4646" si="1135">D4624+E4624</f>
        <v>33</v>
      </c>
      <c r="G4624" s="7">
        <v>25</v>
      </c>
      <c r="H4624" s="8">
        <v>2</v>
      </c>
      <c r="I4624" s="17">
        <f t="shared" ref="I4624:I4646" si="1136">G4624+H4624</f>
        <v>27</v>
      </c>
      <c r="J4624" s="7">
        <f t="shared" ref="J4624:J4646" si="1137">D4624+G4624</f>
        <v>48</v>
      </c>
      <c r="K4624" s="8">
        <f t="shared" ref="K4624:K4646" si="1138">E4624+H4624</f>
        <v>12</v>
      </c>
      <c r="L4624" s="9">
        <f t="shared" ref="L4624:L4646" si="1139">J4624+K4624</f>
        <v>60</v>
      </c>
    </row>
    <row r="4625" spans="1:12" x14ac:dyDescent="0.2">
      <c r="A4625" s="39"/>
      <c r="B4625" s="34"/>
      <c r="C4625" s="39" t="s">
        <v>3</v>
      </c>
      <c r="D4625" s="7">
        <v>0</v>
      </c>
      <c r="E4625" s="8">
        <v>0</v>
      </c>
      <c r="F4625" s="17">
        <f t="shared" si="1135"/>
        <v>0</v>
      </c>
      <c r="G4625" s="7">
        <v>10</v>
      </c>
      <c r="H4625" s="8">
        <v>37</v>
      </c>
      <c r="I4625" s="17">
        <f t="shared" si="1136"/>
        <v>47</v>
      </c>
      <c r="J4625" s="7">
        <f t="shared" si="1137"/>
        <v>10</v>
      </c>
      <c r="K4625" s="8">
        <f t="shared" si="1138"/>
        <v>37</v>
      </c>
      <c r="L4625" s="9">
        <f t="shared" si="1139"/>
        <v>47</v>
      </c>
    </row>
    <row r="4626" spans="1:12" x14ac:dyDescent="0.2">
      <c r="A4626" s="39"/>
      <c r="B4626" s="34"/>
      <c r="C4626" s="39" t="s">
        <v>125</v>
      </c>
      <c r="D4626" s="7">
        <v>0</v>
      </c>
      <c r="E4626" s="8">
        <v>0</v>
      </c>
      <c r="F4626" s="17">
        <f t="shared" si="1135"/>
        <v>0</v>
      </c>
      <c r="G4626" s="7">
        <v>3</v>
      </c>
      <c r="H4626" s="8">
        <v>13</v>
      </c>
      <c r="I4626" s="17">
        <f t="shared" si="1136"/>
        <v>16</v>
      </c>
      <c r="J4626" s="7">
        <f t="shared" si="1137"/>
        <v>3</v>
      </c>
      <c r="K4626" s="8">
        <f t="shared" si="1138"/>
        <v>13</v>
      </c>
      <c r="L4626" s="9">
        <f t="shared" si="1139"/>
        <v>16</v>
      </c>
    </row>
    <row r="4627" spans="1:12" x14ac:dyDescent="0.2">
      <c r="A4627" s="39"/>
      <c r="B4627" s="34"/>
      <c r="C4627" s="39" t="s">
        <v>127</v>
      </c>
      <c r="D4627" s="7">
        <v>0</v>
      </c>
      <c r="E4627" s="8">
        <v>0</v>
      </c>
      <c r="F4627" s="17">
        <f t="shared" si="1135"/>
        <v>0</v>
      </c>
      <c r="G4627" s="7">
        <v>12</v>
      </c>
      <c r="H4627" s="8">
        <v>89</v>
      </c>
      <c r="I4627" s="17">
        <f t="shared" si="1136"/>
        <v>101</v>
      </c>
      <c r="J4627" s="7">
        <f t="shared" si="1137"/>
        <v>12</v>
      </c>
      <c r="K4627" s="8">
        <f t="shared" si="1138"/>
        <v>89</v>
      </c>
      <c r="L4627" s="9">
        <f t="shared" si="1139"/>
        <v>101</v>
      </c>
    </row>
    <row r="4628" spans="1:12" x14ac:dyDescent="0.2">
      <c r="A4628" s="39"/>
      <c r="B4628" s="34"/>
      <c r="C4628" s="39" t="s">
        <v>128</v>
      </c>
      <c r="D4628" s="7">
        <v>0</v>
      </c>
      <c r="E4628" s="8">
        <v>0</v>
      </c>
      <c r="F4628" s="17">
        <f t="shared" si="1135"/>
        <v>0</v>
      </c>
      <c r="G4628" s="7">
        <v>8</v>
      </c>
      <c r="H4628" s="8">
        <v>21</v>
      </c>
      <c r="I4628" s="17">
        <f t="shared" si="1136"/>
        <v>29</v>
      </c>
      <c r="J4628" s="7">
        <f t="shared" si="1137"/>
        <v>8</v>
      </c>
      <c r="K4628" s="8">
        <f t="shared" si="1138"/>
        <v>21</v>
      </c>
      <c r="L4628" s="9">
        <f t="shared" si="1139"/>
        <v>29</v>
      </c>
    </row>
    <row r="4629" spans="1:12" x14ac:dyDescent="0.2">
      <c r="A4629" s="39"/>
      <c r="B4629" s="34"/>
      <c r="C4629" s="39" t="s">
        <v>931</v>
      </c>
      <c r="D4629" s="7">
        <v>0</v>
      </c>
      <c r="E4629" s="8">
        <v>0</v>
      </c>
      <c r="F4629" s="17">
        <f t="shared" si="1135"/>
        <v>0</v>
      </c>
      <c r="G4629" s="7">
        <v>1</v>
      </c>
      <c r="H4629" s="8">
        <v>2</v>
      </c>
      <c r="I4629" s="17">
        <f t="shared" si="1136"/>
        <v>3</v>
      </c>
      <c r="J4629" s="7">
        <f t="shared" si="1137"/>
        <v>1</v>
      </c>
      <c r="K4629" s="8">
        <f t="shared" si="1138"/>
        <v>2</v>
      </c>
      <c r="L4629" s="9">
        <f t="shared" si="1139"/>
        <v>3</v>
      </c>
    </row>
    <row r="4630" spans="1:12" x14ac:dyDescent="0.2">
      <c r="A4630" s="39"/>
      <c r="B4630" s="34"/>
      <c r="C4630" s="39" t="s">
        <v>130</v>
      </c>
      <c r="D4630" s="7">
        <v>0</v>
      </c>
      <c r="E4630" s="8">
        <v>0</v>
      </c>
      <c r="F4630" s="17">
        <f t="shared" si="1135"/>
        <v>0</v>
      </c>
      <c r="G4630" s="7">
        <v>1</v>
      </c>
      <c r="H4630" s="8">
        <v>0</v>
      </c>
      <c r="I4630" s="17">
        <f t="shared" si="1136"/>
        <v>1</v>
      </c>
      <c r="J4630" s="7">
        <f t="shared" si="1137"/>
        <v>1</v>
      </c>
      <c r="K4630" s="8">
        <f t="shared" si="1138"/>
        <v>0</v>
      </c>
      <c r="L4630" s="9">
        <f t="shared" si="1139"/>
        <v>1</v>
      </c>
    </row>
    <row r="4631" spans="1:12" x14ac:dyDescent="0.2">
      <c r="A4631" s="39"/>
      <c r="B4631" s="34"/>
      <c r="C4631" s="39" t="s">
        <v>131</v>
      </c>
      <c r="D4631" s="7">
        <v>1</v>
      </c>
      <c r="E4631" s="8">
        <v>0</v>
      </c>
      <c r="F4631" s="17">
        <f t="shared" si="1135"/>
        <v>1</v>
      </c>
      <c r="G4631" s="7">
        <v>1</v>
      </c>
      <c r="H4631" s="8">
        <v>0</v>
      </c>
      <c r="I4631" s="17">
        <f t="shared" si="1136"/>
        <v>1</v>
      </c>
      <c r="J4631" s="7">
        <f t="shared" si="1137"/>
        <v>2</v>
      </c>
      <c r="K4631" s="8">
        <f t="shared" si="1138"/>
        <v>0</v>
      </c>
      <c r="L4631" s="9">
        <f t="shared" si="1139"/>
        <v>2</v>
      </c>
    </row>
    <row r="4632" spans="1:12" x14ac:dyDescent="0.2">
      <c r="A4632" s="39"/>
      <c r="B4632" s="34"/>
      <c r="C4632" s="39" t="s">
        <v>135</v>
      </c>
      <c r="D4632" s="7">
        <v>3</v>
      </c>
      <c r="E4632" s="8">
        <v>2</v>
      </c>
      <c r="F4632" s="17">
        <f t="shared" si="1135"/>
        <v>5</v>
      </c>
      <c r="G4632" s="7">
        <v>1</v>
      </c>
      <c r="H4632" s="8">
        <v>1</v>
      </c>
      <c r="I4632" s="17">
        <f t="shared" si="1136"/>
        <v>2</v>
      </c>
      <c r="J4632" s="7">
        <f t="shared" si="1137"/>
        <v>4</v>
      </c>
      <c r="K4632" s="8">
        <f t="shared" si="1138"/>
        <v>3</v>
      </c>
      <c r="L4632" s="9">
        <f t="shared" si="1139"/>
        <v>7</v>
      </c>
    </row>
    <row r="4633" spans="1:12" x14ac:dyDescent="0.2">
      <c r="A4633" s="39"/>
      <c r="B4633" s="34"/>
      <c r="C4633" s="39" t="s">
        <v>136</v>
      </c>
      <c r="D4633" s="7">
        <v>8</v>
      </c>
      <c r="E4633" s="8">
        <v>9</v>
      </c>
      <c r="F4633" s="17">
        <f t="shared" si="1135"/>
        <v>17</v>
      </c>
      <c r="G4633" s="7">
        <v>0</v>
      </c>
      <c r="H4633" s="8">
        <v>1</v>
      </c>
      <c r="I4633" s="17">
        <f t="shared" si="1136"/>
        <v>1</v>
      </c>
      <c r="J4633" s="7">
        <f t="shared" si="1137"/>
        <v>8</v>
      </c>
      <c r="K4633" s="8">
        <f t="shared" si="1138"/>
        <v>10</v>
      </c>
      <c r="L4633" s="9">
        <f t="shared" si="1139"/>
        <v>18</v>
      </c>
    </row>
    <row r="4634" spans="1:12" x14ac:dyDescent="0.2">
      <c r="A4634" s="39"/>
      <c r="B4634" s="34"/>
      <c r="C4634" s="39" t="s">
        <v>137</v>
      </c>
      <c r="D4634" s="7">
        <v>1</v>
      </c>
      <c r="E4634" s="8">
        <v>0</v>
      </c>
      <c r="F4634" s="17">
        <f t="shared" si="1135"/>
        <v>1</v>
      </c>
      <c r="G4634" s="7">
        <v>1</v>
      </c>
      <c r="H4634" s="8">
        <v>0</v>
      </c>
      <c r="I4634" s="17">
        <f t="shared" si="1136"/>
        <v>1</v>
      </c>
      <c r="J4634" s="7">
        <f t="shared" si="1137"/>
        <v>2</v>
      </c>
      <c r="K4634" s="8">
        <f t="shared" si="1138"/>
        <v>0</v>
      </c>
      <c r="L4634" s="9">
        <f t="shared" si="1139"/>
        <v>2</v>
      </c>
    </row>
    <row r="4635" spans="1:12" x14ac:dyDescent="0.2">
      <c r="A4635" s="39"/>
      <c r="B4635" s="34"/>
      <c r="C4635" s="39" t="s">
        <v>138</v>
      </c>
      <c r="D4635" s="7">
        <v>2</v>
      </c>
      <c r="E4635" s="8">
        <v>0</v>
      </c>
      <c r="F4635" s="17">
        <f t="shared" si="1135"/>
        <v>2</v>
      </c>
      <c r="G4635" s="7">
        <v>3</v>
      </c>
      <c r="H4635" s="8">
        <v>0</v>
      </c>
      <c r="I4635" s="17">
        <f t="shared" si="1136"/>
        <v>3</v>
      </c>
      <c r="J4635" s="7">
        <f t="shared" si="1137"/>
        <v>5</v>
      </c>
      <c r="K4635" s="8">
        <f t="shared" si="1138"/>
        <v>0</v>
      </c>
      <c r="L4635" s="9">
        <f t="shared" si="1139"/>
        <v>5</v>
      </c>
    </row>
    <row r="4636" spans="1:12" x14ac:dyDescent="0.2">
      <c r="A4636" s="39"/>
      <c r="B4636" s="34"/>
      <c r="C4636" s="39" t="s">
        <v>139</v>
      </c>
      <c r="D4636" s="7">
        <v>2</v>
      </c>
      <c r="E4636" s="8">
        <v>3</v>
      </c>
      <c r="F4636" s="17">
        <f t="shared" si="1135"/>
        <v>5</v>
      </c>
      <c r="G4636" s="7">
        <v>11</v>
      </c>
      <c r="H4636" s="8">
        <v>0</v>
      </c>
      <c r="I4636" s="17">
        <f t="shared" si="1136"/>
        <v>11</v>
      </c>
      <c r="J4636" s="7">
        <f t="shared" si="1137"/>
        <v>13</v>
      </c>
      <c r="K4636" s="8">
        <f t="shared" si="1138"/>
        <v>3</v>
      </c>
      <c r="L4636" s="9">
        <f t="shared" si="1139"/>
        <v>16</v>
      </c>
    </row>
    <row r="4637" spans="1:12" x14ac:dyDescent="0.2">
      <c r="A4637" s="39"/>
      <c r="B4637" s="34"/>
      <c r="C4637" s="39" t="s">
        <v>141</v>
      </c>
      <c r="D4637" s="7">
        <v>0</v>
      </c>
      <c r="E4637" s="8">
        <v>0</v>
      </c>
      <c r="F4637" s="17">
        <f t="shared" si="1135"/>
        <v>0</v>
      </c>
      <c r="G4637" s="7">
        <v>1</v>
      </c>
      <c r="H4637" s="8">
        <v>0</v>
      </c>
      <c r="I4637" s="17">
        <f t="shared" si="1136"/>
        <v>1</v>
      </c>
      <c r="J4637" s="7">
        <f t="shared" si="1137"/>
        <v>1</v>
      </c>
      <c r="K4637" s="8">
        <f t="shared" si="1138"/>
        <v>0</v>
      </c>
      <c r="L4637" s="9">
        <f t="shared" si="1139"/>
        <v>1</v>
      </c>
    </row>
    <row r="4638" spans="1:12" x14ac:dyDescent="0.2">
      <c r="A4638" s="39"/>
      <c r="B4638" s="34"/>
      <c r="C4638" s="39" t="s">
        <v>144</v>
      </c>
      <c r="D4638" s="7">
        <v>2</v>
      </c>
      <c r="E4638" s="8">
        <v>2</v>
      </c>
      <c r="F4638" s="17">
        <f t="shared" si="1135"/>
        <v>4</v>
      </c>
      <c r="G4638" s="7">
        <v>0</v>
      </c>
      <c r="H4638" s="8">
        <v>0</v>
      </c>
      <c r="I4638" s="17">
        <f t="shared" si="1136"/>
        <v>0</v>
      </c>
      <c r="J4638" s="7">
        <f t="shared" si="1137"/>
        <v>2</v>
      </c>
      <c r="K4638" s="8">
        <f t="shared" si="1138"/>
        <v>2</v>
      </c>
      <c r="L4638" s="9">
        <f t="shared" si="1139"/>
        <v>4</v>
      </c>
    </row>
    <row r="4639" spans="1:12" x14ac:dyDescent="0.2">
      <c r="A4639" s="39"/>
      <c r="B4639" s="34"/>
      <c r="C4639" s="39" t="s">
        <v>145</v>
      </c>
      <c r="D4639" s="7">
        <v>1</v>
      </c>
      <c r="E4639" s="8">
        <v>0</v>
      </c>
      <c r="F4639" s="17">
        <f t="shared" si="1135"/>
        <v>1</v>
      </c>
      <c r="G4639" s="7">
        <v>0</v>
      </c>
      <c r="H4639" s="8">
        <v>0</v>
      </c>
      <c r="I4639" s="17">
        <f t="shared" si="1136"/>
        <v>0</v>
      </c>
      <c r="J4639" s="7">
        <f t="shared" si="1137"/>
        <v>1</v>
      </c>
      <c r="K4639" s="8">
        <f t="shared" si="1138"/>
        <v>0</v>
      </c>
      <c r="L4639" s="9">
        <f t="shared" si="1139"/>
        <v>1</v>
      </c>
    </row>
    <row r="4640" spans="1:12" x14ac:dyDescent="0.2">
      <c r="A4640" s="39"/>
      <c r="B4640" s="34"/>
      <c r="C4640" s="39" t="s">
        <v>146</v>
      </c>
      <c r="D4640" s="7">
        <v>2</v>
      </c>
      <c r="E4640" s="8">
        <v>0</v>
      </c>
      <c r="F4640" s="17">
        <f t="shared" si="1135"/>
        <v>2</v>
      </c>
      <c r="G4640" s="7">
        <v>0</v>
      </c>
      <c r="H4640" s="8">
        <v>0</v>
      </c>
      <c r="I4640" s="17">
        <f t="shared" si="1136"/>
        <v>0</v>
      </c>
      <c r="J4640" s="7">
        <f t="shared" si="1137"/>
        <v>2</v>
      </c>
      <c r="K4640" s="8">
        <f t="shared" si="1138"/>
        <v>0</v>
      </c>
      <c r="L4640" s="9">
        <f t="shared" si="1139"/>
        <v>2</v>
      </c>
    </row>
    <row r="4641" spans="1:12" x14ac:dyDescent="0.2">
      <c r="A4641" s="39"/>
      <c r="B4641" s="34"/>
      <c r="C4641" s="39" t="s">
        <v>147</v>
      </c>
      <c r="D4641" s="7">
        <v>1</v>
      </c>
      <c r="E4641" s="8">
        <v>1</v>
      </c>
      <c r="F4641" s="17">
        <f t="shared" si="1135"/>
        <v>2</v>
      </c>
      <c r="G4641" s="7">
        <v>0</v>
      </c>
      <c r="H4641" s="8">
        <v>0</v>
      </c>
      <c r="I4641" s="17">
        <f t="shared" si="1136"/>
        <v>0</v>
      </c>
      <c r="J4641" s="7">
        <f t="shared" si="1137"/>
        <v>1</v>
      </c>
      <c r="K4641" s="8">
        <f t="shared" si="1138"/>
        <v>1</v>
      </c>
      <c r="L4641" s="9">
        <f t="shared" si="1139"/>
        <v>2</v>
      </c>
    </row>
    <row r="4642" spans="1:12" x14ac:dyDescent="0.2">
      <c r="A4642" s="39"/>
      <c r="B4642" s="34"/>
      <c r="C4642" s="39" t="s">
        <v>148</v>
      </c>
      <c r="D4642" s="7">
        <v>1</v>
      </c>
      <c r="E4642" s="8">
        <v>0</v>
      </c>
      <c r="F4642" s="17">
        <f t="shared" si="1135"/>
        <v>1</v>
      </c>
      <c r="G4642" s="7">
        <v>0</v>
      </c>
      <c r="H4642" s="8">
        <v>0</v>
      </c>
      <c r="I4642" s="17">
        <f t="shared" si="1136"/>
        <v>0</v>
      </c>
      <c r="J4642" s="7">
        <f t="shared" si="1137"/>
        <v>1</v>
      </c>
      <c r="K4642" s="8">
        <f t="shared" si="1138"/>
        <v>0</v>
      </c>
      <c r="L4642" s="9">
        <f t="shared" si="1139"/>
        <v>1</v>
      </c>
    </row>
    <row r="4643" spans="1:12" x14ac:dyDescent="0.2">
      <c r="A4643" s="39"/>
      <c r="B4643" s="34"/>
      <c r="C4643" s="39" t="s">
        <v>149</v>
      </c>
      <c r="D4643" s="7">
        <v>3</v>
      </c>
      <c r="E4643" s="8">
        <v>3</v>
      </c>
      <c r="F4643" s="17">
        <f t="shared" si="1135"/>
        <v>6</v>
      </c>
      <c r="G4643" s="7">
        <v>1</v>
      </c>
      <c r="H4643" s="8">
        <v>0</v>
      </c>
      <c r="I4643" s="17">
        <f t="shared" si="1136"/>
        <v>1</v>
      </c>
      <c r="J4643" s="7">
        <f t="shared" si="1137"/>
        <v>4</v>
      </c>
      <c r="K4643" s="8">
        <f t="shared" si="1138"/>
        <v>3</v>
      </c>
      <c r="L4643" s="9">
        <f t="shared" si="1139"/>
        <v>7</v>
      </c>
    </row>
    <row r="4644" spans="1:12" x14ac:dyDescent="0.2">
      <c r="A4644" s="39"/>
      <c r="B4644" s="34"/>
      <c r="C4644" s="39" t="s">
        <v>150</v>
      </c>
      <c r="D4644" s="7">
        <v>12</v>
      </c>
      <c r="E4644" s="8">
        <v>1</v>
      </c>
      <c r="F4644" s="17">
        <f t="shared" si="1135"/>
        <v>13</v>
      </c>
      <c r="G4644" s="7">
        <v>0</v>
      </c>
      <c r="H4644" s="8">
        <v>2</v>
      </c>
      <c r="I4644" s="17">
        <f t="shared" si="1136"/>
        <v>2</v>
      </c>
      <c r="J4644" s="7">
        <f t="shared" si="1137"/>
        <v>12</v>
      </c>
      <c r="K4644" s="8">
        <f t="shared" si="1138"/>
        <v>3</v>
      </c>
      <c r="L4644" s="9">
        <f t="shared" si="1139"/>
        <v>15</v>
      </c>
    </row>
    <row r="4645" spans="1:12" x14ac:dyDescent="0.2">
      <c r="A4645" s="39"/>
      <c r="B4645" s="34"/>
      <c r="C4645" s="39" t="s">
        <v>933</v>
      </c>
      <c r="D4645" s="7">
        <v>1</v>
      </c>
      <c r="E4645" s="8">
        <v>0</v>
      </c>
      <c r="F4645" s="17">
        <f t="shared" si="1135"/>
        <v>1</v>
      </c>
      <c r="G4645" s="7">
        <v>0</v>
      </c>
      <c r="H4645" s="8">
        <v>0</v>
      </c>
      <c r="I4645" s="17">
        <f t="shared" si="1136"/>
        <v>0</v>
      </c>
      <c r="J4645" s="7">
        <f t="shared" si="1137"/>
        <v>1</v>
      </c>
      <c r="K4645" s="8">
        <f t="shared" si="1138"/>
        <v>0</v>
      </c>
      <c r="L4645" s="9">
        <f t="shared" si="1139"/>
        <v>1</v>
      </c>
    </row>
    <row r="4646" spans="1:12" x14ac:dyDescent="0.2">
      <c r="A4646" s="39"/>
      <c r="B4646" s="34"/>
      <c r="C4646" s="39" t="s">
        <v>935</v>
      </c>
      <c r="D4646" s="7">
        <v>0</v>
      </c>
      <c r="E4646" s="8">
        <v>0</v>
      </c>
      <c r="F4646" s="17">
        <f t="shared" si="1135"/>
        <v>0</v>
      </c>
      <c r="G4646" s="7">
        <v>1</v>
      </c>
      <c r="H4646" s="8">
        <v>2</v>
      </c>
      <c r="I4646" s="17">
        <f t="shared" si="1136"/>
        <v>3</v>
      </c>
      <c r="J4646" s="7">
        <f t="shared" si="1137"/>
        <v>1</v>
      </c>
      <c r="K4646" s="8">
        <f t="shared" si="1138"/>
        <v>2</v>
      </c>
      <c r="L4646" s="9">
        <f t="shared" si="1139"/>
        <v>3</v>
      </c>
    </row>
    <row r="4647" spans="1:12" x14ac:dyDescent="0.2">
      <c r="A4647" s="39"/>
      <c r="B4647" s="34"/>
      <c r="C4647" s="66" t="s">
        <v>2</v>
      </c>
      <c r="D4647" s="21">
        <f t="shared" ref="D4647:L4647" si="1140">SUM(D4623:D4646)</f>
        <v>63</v>
      </c>
      <c r="E4647" s="22">
        <f t="shared" si="1140"/>
        <v>31</v>
      </c>
      <c r="F4647" s="67">
        <f t="shared" si="1140"/>
        <v>94</v>
      </c>
      <c r="G4647" s="21">
        <f t="shared" si="1140"/>
        <v>80</v>
      </c>
      <c r="H4647" s="22">
        <f t="shared" si="1140"/>
        <v>170</v>
      </c>
      <c r="I4647" s="67">
        <f t="shared" si="1140"/>
        <v>250</v>
      </c>
      <c r="J4647" s="21">
        <f t="shared" si="1140"/>
        <v>143</v>
      </c>
      <c r="K4647" s="22">
        <f t="shared" si="1140"/>
        <v>201</v>
      </c>
      <c r="L4647" s="23">
        <f t="shared" si="1140"/>
        <v>344</v>
      </c>
    </row>
    <row r="4648" spans="1:12" x14ac:dyDescent="0.2">
      <c r="A4648" s="65" t="s">
        <v>327</v>
      </c>
      <c r="B4648" s="42"/>
      <c r="C4648" s="41"/>
      <c r="D4648" s="44"/>
      <c r="E4648" s="45"/>
      <c r="F4648" s="47"/>
      <c r="G4648" s="44"/>
      <c r="H4648" s="45"/>
      <c r="I4648" s="47"/>
      <c r="J4648" s="44"/>
      <c r="K4648" s="45"/>
      <c r="L4648" s="46"/>
    </row>
    <row r="4649" spans="1:12" x14ac:dyDescent="0.2">
      <c r="A4649" s="39"/>
      <c r="B4649" s="34"/>
      <c r="C4649" s="39" t="s">
        <v>124</v>
      </c>
      <c r="D4649" s="7">
        <v>2</v>
      </c>
      <c r="E4649" s="8">
        <v>1</v>
      </c>
      <c r="F4649" s="17">
        <f>D4649+E4649</f>
        <v>3</v>
      </c>
      <c r="G4649" s="7">
        <v>2</v>
      </c>
      <c r="H4649" s="8">
        <v>11</v>
      </c>
      <c r="I4649" s="17">
        <f>G4649+H4649</f>
        <v>13</v>
      </c>
      <c r="J4649" s="7">
        <f t="shared" ref="J4649:K4652" si="1141">D4649+G4649</f>
        <v>4</v>
      </c>
      <c r="K4649" s="8">
        <f t="shared" si="1141"/>
        <v>12</v>
      </c>
      <c r="L4649" s="9">
        <f>J4649+K4649</f>
        <v>16</v>
      </c>
    </row>
    <row r="4650" spans="1:12" x14ac:dyDescent="0.2">
      <c r="A4650" s="39"/>
      <c r="B4650" s="34"/>
      <c r="C4650" s="39" t="s">
        <v>3</v>
      </c>
      <c r="D4650" s="7">
        <v>0</v>
      </c>
      <c r="E4650" s="8">
        <v>0</v>
      </c>
      <c r="F4650" s="17">
        <f>D4650+E4650</f>
        <v>0</v>
      </c>
      <c r="G4650" s="7">
        <v>5</v>
      </c>
      <c r="H4650" s="8">
        <v>14</v>
      </c>
      <c r="I4650" s="17">
        <f>G4650+H4650</f>
        <v>19</v>
      </c>
      <c r="J4650" s="7">
        <f t="shared" si="1141"/>
        <v>5</v>
      </c>
      <c r="K4650" s="8">
        <f t="shared" si="1141"/>
        <v>14</v>
      </c>
      <c r="L4650" s="9">
        <f>J4650+K4650</f>
        <v>19</v>
      </c>
    </row>
    <row r="4651" spans="1:12" x14ac:dyDescent="0.2">
      <c r="A4651" s="39"/>
      <c r="B4651" s="34"/>
      <c r="C4651" s="39" t="s">
        <v>125</v>
      </c>
      <c r="D4651" s="7">
        <v>0</v>
      </c>
      <c r="E4651" s="8">
        <v>0</v>
      </c>
      <c r="F4651" s="17">
        <f>D4651+E4651</f>
        <v>0</v>
      </c>
      <c r="G4651" s="7">
        <v>4</v>
      </c>
      <c r="H4651" s="8">
        <v>3</v>
      </c>
      <c r="I4651" s="17">
        <f>G4651+H4651</f>
        <v>7</v>
      </c>
      <c r="J4651" s="7">
        <f t="shared" si="1141"/>
        <v>4</v>
      </c>
      <c r="K4651" s="8">
        <f t="shared" si="1141"/>
        <v>3</v>
      </c>
      <c r="L4651" s="9">
        <f>J4651+K4651</f>
        <v>7</v>
      </c>
    </row>
    <row r="4652" spans="1:12" ht="12" thickBot="1" x14ac:dyDescent="0.25">
      <c r="A4652" s="52"/>
      <c r="B4652" s="68"/>
      <c r="C4652" s="52" t="s">
        <v>127</v>
      </c>
      <c r="D4652" s="24">
        <v>0</v>
      </c>
      <c r="E4652" s="25">
        <v>0</v>
      </c>
      <c r="F4652" s="69">
        <f>D4652+E4652</f>
        <v>0</v>
      </c>
      <c r="G4652" s="24">
        <v>3</v>
      </c>
      <c r="H4652" s="25">
        <v>1</v>
      </c>
      <c r="I4652" s="69">
        <f>G4652+H4652</f>
        <v>4</v>
      </c>
      <c r="J4652" s="24">
        <f t="shared" si="1141"/>
        <v>3</v>
      </c>
      <c r="K4652" s="25">
        <f t="shared" si="1141"/>
        <v>1</v>
      </c>
      <c r="L4652" s="26">
        <f>J4652+K4652</f>
        <v>4</v>
      </c>
    </row>
    <row r="4658" spans="1:12" ht="12" x14ac:dyDescent="0.2">
      <c r="A4658" s="85" t="s">
        <v>109</v>
      </c>
      <c r="B4658" s="85"/>
      <c r="C4658" s="85"/>
      <c r="D4658" s="85"/>
      <c r="E4658" s="85"/>
      <c r="F4658" s="85"/>
      <c r="G4658" s="85"/>
      <c r="H4658" s="85"/>
      <c r="I4658" s="85"/>
      <c r="J4658" s="85"/>
      <c r="K4658" s="85"/>
      <c r="L4658" s="85"/>
    </row>
    <row r="4659" spans="1:12" x14ac:dyDescent="0.2">
      <c r="A4659" s="86" t="s">
        <v>116</v>
      </c>
      <c r="B4659" s="86"/>
      <c r="C4659" s="86"/>
      <c r="D4659" s="86"/>
      <c r="E4659" s="86"/>
      <c r="F4659" s="86"/>
      <c r="G4659" s="86"/>
      <c r="H4659" s="86"/>
      <c r="I4659" s="86"/>
      <c r="J4659" s="86"/>
      <c r="K4659" s="86"/>
      <c r="L4659" s="86"/>
    </row>
    <row r="4660" spans="1:12" x14ac:dyDescent="0.2">
      <c r="A4660" s="86" t="s">
        <v>1066</v>
      </c>
      <c r="B4660" s="86"/>
      <c r="C4660" s="86"/>
      <c r="D4660" s="86"/>
      <c r="E4660" s="86"/>
      <c r="F4660" s="86"/>
      <c r="G4660" s="86"/>
      <c r="H4660" s="86"/>
      <c r="I4660" s="86"/>
      <c r="J4660" s="86"/>
      <c r="K4660" s="86"/>
      <c r="L4660" s="86"/>
    </row>
    <row r="4661" spans="1:12" ht="12" thickBot="1" x14ac:dyDescent="0.25"/>
    <row r="4662" spans="1:12" x14ac:dyDescent="0.2">
      <c r="A4662" s="113" t="s">
        <v>41</v>
      </c>
      <c r="B4662" s="149"/>
      <c r="C4662" s="151" t="s">
        <v>43</v>
      </c>
      <c r="D4662" s="117" t="s">
        <v>355</v>
      </c>
      <c r="E4662" s="118"/>
      <c r="F4662" s="119"/>
      <c r="G4662" s="117" t="s">
        <v>42</v>
      </c>
      <c r="H4662" s="118"/>
      <c r="I4662" s="119"/>
      <c r="J4662" s="117" t="s">
        <v>2</v>
      </c>
      <c r="K4662" s="118"/>
      <c r="L4662" s="119"/>
    </row>
    <row r="4663" spans="1:12" ht="12" thickBot="1" x14ac:dyDescent="0.25">
      <c r="A4663" s="115"/>
      <c r="B4663" s="150"/>
      <c r="C4663" s="152"/>
      <c r="D4663" s="153"/>
      <c r="E4663" s="154"/>
      <c r="F4663" s="155"/>
      <c r="G4663" s="153"/>
      <c r="H4663" s="154"/>
      <c r="I4663" s="155"/>
      <c r="J4663" s="153"/>
      <c r="K4663" s="154"/>
      <c r="L4663" s="155"/>
    </row>
    <row r="4664" spans="1:12" x14ac:dyDescent="0.2">
      <c r="A4664" s="115"/>
      <c r="B4664" s="150"/>
      <c r="C4664" s="152"/>
      <c r="D4664" s="161" t="s">
        <v>44</v>
      </c>
      <c r="E4664" s="157" t="s">
        <v>45</v>
      </c>
      <c r="F4664" s="159" t="s">
        <v>2</v>
      </c>
      <c r="G4664" s="161" t="s">
        <v>44</v>
      </c>
      <c r="H4664" s="157" t="s">
        <v>45</v>
      </c>
      <c r="I4664" s="159" t="s">
        <v>2</v>
      </c>
      <c r="J4664" s="156" t="s">
        <v>44</v>
      </c>
      <c r="K4664" s="157" t="s">
        <v>45</v>
      </c>
      <c r="L4664" s="159" t="s">
        <v>2</v>
      </c>
    </row>
    <row r="4665" spans="1:12" ht="12" thickBot="1" x14ac:dyDescent="0.25">
      <c r="A4665" s="115"/>
      <c r="B4665" s="150"/>
      <c r="C4665" s="152"/>
      <c r="D4665" s="162"/>
      <c r="E4665" s="158"/>
      <c r="F4665" s="160"/>
      <c r="G4665" s="162"/>
      <c r="H4665" s="158"/>
      <c r="I4665" s="160"/>
      <c r="J4665" s="136"/>
      <c r="K4665" s="158"/>
      <c r="L4665" s="160"/>
    </row>
    <row r="4666" spans="1:12" x14ac:dyDescent="0.2">
      <c r="A4666" s="35"/>
      <c r="B4666" s="36"/>
      <c r="C4666" s="35" t="s">
        <v>128</v>
      </c>
      <c r="D4666" s="3">
        <v>0</v>
      </c>
      <c r="E4666" s="4">
        <v>0</v>
      </c>
      <c r="F4666" s="18">
        <f>D4666+E4666</f>
        <v>0</v>
      </c>
      <c r="G4666" s="3">
        <v>0</v>
      </c>
      <c r="H4666" s="4">
        <v>9</v>
      </c>
      <c r="I4666" s="18">
        <f>G4666+H4666</f>
        <v>9</v>
      </c>
      <c r="J4666" s="3">
        <f t="shared" ref="J4666:K4669" si="1142">D4666+G4666</f>
        <v>0</v>
      </c>
      <c r="K4666" s="4">
        <f t="shared" si="1142"/>
        <v>9</v>
      </c>
      <c r="L4666" s="5">
        <f>J4666+K4666</f>
        <v>9</v>
      </c>
    </row>
    <row r="4667" spans="1:12" x14ac:dyDescent="0.2">
      <c r="A4667" s="39"/>
      <c r="B4667" s="34"/>
      <c r="C4667" s="39" t="s">
        <v>136</v>
      </c>
      <c r="D4667" s="7">
        <v>1</v>
      </c>
      <c r="E4667" s="8">
        <v>0</v>
      </c>
      <c r="F4667" s="17">
        <f>D4667+E4667</f>
        <v>1</v>
      </c>
      <c r="G4667" s="7">
        <v>0</v>
      </c>
      <c r="H4667" s="8">
        <v>0</v>
      </c>
      <c r="I4667" s="17">
        <f>G4667+H4667</f>
        <v>0</v>
      </c>
      <c r="J4667" s="7">
        <f t="shared" si="1142"/>
        <v>1</v>
      </c>
      <c r="K4667" s="8">
        <f t="shared" si="1142"/>
        <v>0</v>
      </c>
      <c r="L4667" s="9">
        <f>J4667+K4667</f>
        <v>1</v>
      </c>
    </row>
    <row r="4668" spans="1:12" x14ac:dyDescent="0.2">
      <c r="A4668" s="39"/>
      <c r="B4668" s="34"/>
      <c r="C4668" s="39" t="s">
        <v>138</v>
      </c>
      <c r="D4668" s="7">
        <v>1</v>
      </c>
      <c r="E4668" s="8">
        <v>0</v>
      </c>
      <c r="F4668" s="17">
        <f>D4668+E4668</f>
        <v>1</v>
      </c>
      <c r="G4668" s="7">
        <v>0</v>
      </c>
      <c r="H4668" s="8">
        <v>0</v>
      </c>
      <c r="I4668" s="17">
        <f>G4668+H4668</f>
        <v>0</v>
      </c>
      <c r="J4668" s="7">
        <f t="shared" si="1142"/>
        <v>1</v>
      </c>
      <c r="K4668" s="8">
        <f t="shared" si="1142"/>
        <v>0</v>
      </c>
      <c r="L4668" s="9">
        <f>J4668+K4668</f>
        <v>1</v>
      </c>
    </row>
    <row r="4669" spans="1:12" x14ac:dyDescent="0.2">
      <c r="A4669" s="39"/>
      <c r="B4669" s="34"/>
      <c r="C4669" s="39" t="s">
        <v>139</v>
      </c>
      <c r="D4669" s="7">
        <v>2</v>
      </c>
      <c r="E4669" s="8">
        <v>1</v>
      </c>
      <c r="F4669" s="17">
        <f>D4669+E4669</f>
        <v>3</v>
      </c>
      <c r="G4669" s="7">
        <v>1</v>
      </c>
      <c r="H4669" s="8">
        <v>1</v>
      </c>
      <c r="I4669" s="17">
        <f>G4669+H4669</f>
        <v>2</v>
      </c>
      <c r="J4669" s="7">
        <f t="shared" si="1142"/>
        <v>3</v>
      </c>
      <c r="K4669" s="8">
        <f t="shared" si="1142"/>
        <v>2</v>
      </c>
      <c r="L4669" s="9">
        <f>J4669+K4669</f>
        <v>5</v>
      </c>
    </row>
    <row r="4670" spans="1:12" x14ac:dyDescent="0.2">
      <c r="A4670" s="39"/>
      <c r="B4670" s="34"/>
      <c r="C4670" s="66" t="s">
        <v>2</v>
      </c>
      <c r="D4670" s="21">
        <f t="shared" ref="D4670:L4670" si="1143">SUM(D4648:D4669)</f>
        <v>6</v>
      </c>
      <c r="E4670" s="22">
        <f t="shared" si="1143"/>
        <v>2</v>
      </c>
      <c r="F4670" s="67">
        <f t="shared" si="1143"/>
        <v>8</v>
      </c>
      <c r="G4670" s="21">
        <f t="shared" si="1143"/>
        <v>15</v>
      </c>
      <c r="H4670" s="22">
        <f t="shared" si="1143"/>
        <v>39</v>
      </c>
      <c r="I4670" s="67">
        <f t="shared" si="1143"/>
        <v>54</v>
      </c>
      <c r="J4670" s="21">
        <f t="shared" si="1143"/>
        <v>21</v>
      </c>
      <c r="K4670" s="22">
        <f t="shared" si="1143"/>
        <v>41</v>
      </c>
      <c r="L4670" s="23">
        <f t="shared" si="1143"/>
        <v>62</v>
      </c>
    </row>
    <row r="4671" spans="1:12" x14ac:dyDescent="0.2">
      <c r="A4671" s="65" t="s">
        <v>328</v>
      </c>
      <c r="B4671" s="42"/>
      <c r="C4671" s="41"/>
      <c r="D4671" s="44"/>
      <c r="E4671" s="45"/>
      <c r="F4671" s="47"/>
      <c r="G4671" s="44"/>
      <c r="H4671" s="45"/>
      <c r="I4671" s="47"/>
      <c r="J4671" s="44"/>
      <c r="K4671" s="45"/>
      <c r="L4671" s="46"/>
    </row>
    <row r="4672" spans="1:12" x14ac:dyDescent="0.2">
      <c r="A4672" s="39"/>
      <c r="B4672" s="34"/>
      <c r="C4672" s="39" t="s">
        <v>124</v>
      </c>
      <c r="D4672" s="7">
        <v>36</v>
      </c>
      <c r="E4672" s="8">
        <v>17</v>
      </c>
      <c r="F4672" s="17">
        <f t="shared" ref="F4672:F4697" si="1144">D4672+E4672</f>
        <v>53</v>
      </c>
      <c r="G4672" s="7">
        <v>89</v>
      </c>
      <c r="H4672" s="8">
        <v>297</v>
      </c>
      <c r="I4672" s="17">
        <f t="shared" ref="I4672:I4697" si="1145">G4672+H4672</f>
        <v>386</v>
      </c>
      <c r="J4672" s="7">
        <f t="shared" ref="J4672:J4697" si="1146">D4672+G4672</f>
        <v>125</v>
      </c>
      <c r="K4672" s="8">
        <f t="shared" ref="K4672:K4697" si="1147">E4672+H4672</f>
        <v>314</v>
      </c>
      <c r="L4672" s="9">
        <f t="shared" ref="L4672:L4697" si="1148">J4672+K4672</f>
        <v>439</v>
      </c>
    </row>
    <row r="4673" spans="1:12" x14ac:dyDescent="0.2">
      <c r="A4673" s="39"/>
      <c r="B4673" s="34"/>
      <c r="C4673" s="39" t="s">
        <v>3</v>
      </c>
      <c r="D4673" s="7">
        <v>0</v>
      </c>
      <c r="E4673" s="8">
        <v>0</v>
      </c>
      <c r="F4673" s="17">
        <f t="shared" si="1144"/>
        <v>0</v>
      </c>
      <c r="G4673" s="7">
        <v>24</v>
      </c>
      <c r="H4673" s="8">
        <v>43</v>
      </c>
      <c r="I4673" s="17">
        <f t="shared" si="1145"/>
        <v>67</v>
      </c>
      <c r="J4673" s="7">
        <f t="shared" si="1146"/>
        <v>24</v>
      </c>
      <c r="K4673" s="8">
        <f t="shared" si="1147"/>
        <v>43</v>
      </c>
      <c r="L4673" s="9">
        <f t="shared" si="1148"/>
        <v>67</v>
      </c>
    </row>
    <row r="4674" spans="1:12" x14ac:dyDescent="0.2">
      <c r="A4674" s="39"/>
      <c r="B4674" s="34"/>
      <c r="C4674" s="39" t="s">
        <v>125</v>
      </c>
      <c r="D4674" s="7">
        <v>0</v>
      </c>
      <c r="E4674" s="8">
        <v>0</v>
      </c>
      <c r="F4674" s="17">
        <f t="shared" si="1144"/>
        <v>0</v>
      </c>
      <c r="G4674" s="7">
        <v>9</v>
      </c>
      <c r="H4674" s="8">
        <v>19</v>
      </c>
      <c r="I4674" s="17">
        <f t="shared" si="1145"/>
        <v>28</v>
      </c>
      <c r="J4674" s="7">
        <f t="shared" si="1146"/>
        <v>9</v>
      </c>
      <c r="K4674" s="8">
        <f t="shared" si="1147"/>
        <v>19</v>
      </c>
      <c r="L4674" s="9">
        <f t="shared" si="1148"/>
        <v>28</v>
      </c>
    </row>
    <row r="4675" spans="1:12" x14ac:dyDescent="0.2">
      <c r="A4675" s="39"/>
      <c r="B4675" s="34"/>
      <c r="C4675" s="39" t="s">
        <v>126</v>
      </c>
      <c r="D4675" s="7">
        <v>0</v>
      </c>
      <c r="E4675" s="8">
        <v>0</v>
      </c>
      <c r="F4675" s="17">
        <f t="shared" si="1144"/>
        <v>0</v>
      </c>
      <c r="G4675" s="7">
        <v>2</v>
      </c>
      <c r="H4675" s="8">
        <v>1</v>
      </c>
      <c r="I4675" s="17">
        <f t="shared" si="1145"/>
        <v>3</v>
      </c>
      <c r="J4675" s="7">
        <f t="shared" si="1146"/>
        <v>2</v>
      </c>
      <c r="K4675" s="8">
        <f t="shared" si="1147"/>
        <v>1</v>
      </c>
      <c r="L4675" s="9">
        <f t="shared" si="1148"/>
        <v>3</v>
      </c>
    </row>
    <row r="4676" spans="1:12" x14ac:dyDescent="0.2">
      <c r="A4676" s="39"/>
      <c r="B4676" s="34"/>
      <c r="C4676" s="39" t="s">
        <v>127</v>
      </c>
      <c r="D4676" s="7">
        <v>1</v>
      </c>
      <c r="E4676" s="8">
        <v>0</v>
      </c>
      <c r="F4676" s="17">
        <f t="shared" si="1144"/>
        <v>1</v>
      </c>
      <c r="G4676" s="7">
        <v>33</v>
      </c>
      <c r="H4676" s="8">
        <v>113</v>
      </c>
      <c r="I4676" s="17">
        <f t="shared" si="1145"/>
        <v>146</v>
      </c>
      <c r="J4676" s="7">
        <f t="shared" si="1146"/>
        <v>34</v>
      </c>
      <c r="K4676" s="8">
        <f t="shared" si="1147"/>
        <v>113</v>
      </c>
      <c r="L4676" s="9">
        <f t="shared" si="1148"/>
        <v>147</v>
      </c>
    </row>
    <row r="4677" spans="1:12" x14ac:dyDescent="0.2">
      <c r="A4677" s="39"/>
      <c r="B4677" s="34"/>
      <c r="C4677" s="39" t="s">
        <v>128</v>
      </c>
      <c r="D4677" s="7">
        <v>0</v>
      </c>
      <c r="E4677" s="8">
        <v>0</v>
      </c>
      <c r="F4677" s="17">
        <f t="shared" si="1144"/>
        <v>0</v>
      </c>
      <c r="G4677" s="7">
        <v>58</v>
      </c>
      <c r="H4677" s="8">
        <v>88</v>
      </c>
      <c r="I4677" s="17">
        <f t="shared" si="1145"/>
        <v>146</v>
      </c>
      <c r="J4677" s="7">
        <f t="shared" si="1146"/>
        <v>58</v>
      </c>
      <c r="K4677" s="8">
        <f t="shared" si="1147"/>
        <v>88</v>
      </c>
      <c r="L4677" s="9">
        <f t="shared" si="1148"/>
        <v>146</v>
      </c>
    </row>
    <row r="4678" spans="1:12" x14ac:dyDescent="0.2">
      <c r="A4678" s="39"/>
      <c r="B4678" s="34"/>
      <c r="C4678" s="39" t="s">
        <v>931</v>
      </c>
      <c r="D4678" s="7">
        <v>0</v>
      </c>
      <c r="E4678" s="8">
        <v>0</v>
      </c>
      <c r="F4678" s="17">
        <f t="shared" si="1144"/>
        <v>0</v>
      </c>
      <c r="G4678" s="7">
        <v>6</v>
      </c>
      <c r="H4678" s="8">
        <v>3</v>
      </c>
      <c r="I4678" s="17">
        <f t="shared" si="1145"/>
        <v>9</v>
      </c>
      <c r="J4678" s="7">
        <f t="shared" si="1146"/>
        <v>6</v>
      </c>
      <c r="K4678" s="8">
        <f t="shared" si="1147"/>
        <v>3</v>
      </c>
      <c r="L4678" s="9">
        <f t="shared" si="1148"/>
        <v>9</v>
      </c>
    </row>
    <row r="4679" spans="1:12" x14ac:dyDescent="0.2">
      <c r="A4679" s="39"/>
      <c r="B4679" s="34"/>
      <c r="C4679" s="39" t="s">
        <v>129</v>
      </c>
      <c r="D4679" s="7">
        <v>0</v>
      </c>
      <c r="E4679" s="8">
        <v>0</v>
      </c>
      <c r="F4679" s="17">
        <f t="shared" si="1144"/>
        <v>0</v>
      </c>
      <c r="G4679" s="7">
        <v>0</v>
      </c>
      <c r="H4679" s="8">
        <v>1</v>
      </c>
      <c r="I4679" s="17">
        <f t="shared" si="1145"/>
        <v>1</v>
      </c>
      <c r="J4679" s="7">
        <f t="shared" si="1146"/>
        <v>0</v>
      </c>
      <c r="K4679" s="8">
        <f t="shared" si="1147"/>
        <v>1</v>
      </c>
      <c r="L4679" s="9">
        <f t="shared" si="1148"/>
        <v>1</v>
      </c>
    </row>
    <row r="4680" spans="1:12" x14ac:dyDescent="0.2">
      <c r="A4680" s="39"/>
      <c r="B4680" s="34"/>
      <c r="C4680" s="39" t="s">
        <v>130</v>
      </c>
      <c r="D4680" s="7">
        <v>1</v>
      </c>
      <c r="E4680" s="8">
        <v>0</v>
      </c>
      <c r="F4680" s="17">
        <f t="shared" si="1144"/>
        <v>1</v>
      </c>
      <c r="G4680" s="7">
        <v>1</v>
      </c>
      <c r="H4680" s="8">
        <v>0</v>
      </c>
      <c r="I4680" s="17">
        <f t="shared" si="1145"/>
        <v>1</v>
      </c>
      <c r="J4680" s="7">
        <f t="shared" si="1146"/>
        <v>2</v>
      </c>
      <c r="K4680" s="8">
        <f t="shared" si="1147"/>
        <v>0</v>
      </c>
      <c r="L4680" s="9">
        <f t="shared" si="1148"/>
        <v>2</v>
      </c>
    </row>
    <row r="4681" spans="1:12" x14ac:dyDescent="0.2">
      <c r="A4681" s="39"/>
      <c r="B4681" s="34"/>
      <c r="C4681" s="39" t="s">
        <v>131</v>
      </c>
      <c r="D4681" s="7">
        <v>1</v>
      </c>
      <c r="E4681" s="8">
        <v>0</v>
      </c>
      <c r="F4681" s="17">
        <f t="shared" si="1144"/>
        <v>1</v>
      </c>
      <c r="G4681" s="7">
        <v>1</v>
      </c>
      <c r="H4681" s="8">
        <v>0</v>
      </c>
      <c r="I4681" s="17">
        <f t="shared" si="1145"/>
        <v>1</v>
      </c>
      <c r="J4681" s="7">
        <f t="shared" si="1146"/>
        <v>2</v>
      </c>
      <c r="K4681" s="8">
        <f t="shared" si="1147"/>
        <v>0</v>
      </c>
      <c r="L4681" s="9">
        <f t="shared" si="1148"/>
        <v>2</v>
      </c>
    </row>
    <row r="4682" spans="1:12" x14ac:dyDescent="0.2">
      <c r="A4682" s="39"/>
      <c r="B4682" s="34"/>
      <c r="C4682" s="39" t="s">
        <v>135</v>
      </c>
      <c r="D4682" s="7">
        <v>3</v>
      </c>
      <c r="E4682" s="8">
        <v>0</v>
      </c>
      <c r="F4682" s="17">
        <f t="shared" si="1144"/>
        <v>3</v>
      </c>
      <c r="G4682" s="7">
        <v>1</v>
      </c>
      <c r="H4682" s="8">
        <v>3</v>
      </c>
      <c r="I4682" s="17">
        <f t="shared" si="1145"/>
        <v>4</v>
      </c>
      <c r="J4682" s="7">
        <f t="shared" si="1146"/>
        <v>4</v>
      </c>
      <c r="K4682" s="8">
        <f t="shared" si="1147"/>
        <v>3</v>
      </c>
      <c r="L4682" s="9">
        <f t="shared" si="1148"/>
        <v>7</v>
      </c>
    </row>
    <row r="4683" spans="1:12" x14ac:dyDescent="0.2">
      <c r="A4683" s="39"/>
      <c r="B4683" s="34"/>
      <c r="C4683" s="39" t="s">
        <v>136</v>
      </c>
      <c r="D4683" s="7">
        <v>3</v>
      </c>
      <c r="E4683" s="8">
        <v>8</v>
      </c>
      <c r="F4683" s="17">
        <f t="shared" si="1144"/>
        <v>11</v>
      </c>
      <c r="G4683" s="7">
        <v>7</v>
      </c>
      <c r="H4683" s="8">
        <v>4</v>
      </c>
      <c r="I4683" s="17">
        <f t="shared" si="1145"/>
        <v>11</v>
      </c>
      <c r="J4683" s="7">
        <f t="shared" si="1146"/>
        <v>10</v>
      </c>
      <c r="K4683" s="8">
        <f t="shared" si="1147"/>
        <v>12</v>
      </c>
      <c r="L4683" s="9">
        <f t="shared" si="1148"/>
        <v>22</v>
      </c>
    </row>
    <row r="4684" spans="1:12" x14ac:dyDescent="0.2">
      <c r="A4684" s="39"/>
      <c r="B4684" s="34"/>
      <c r="C4684" s="39" t="s">
        <v>137</v>
      </c>
      <c r="D4684" s="7">
        <v>10</v>
      </c>
      <c r="E4684" s="8">
        <v>0</v>
      </c>
      <c r="F4684" s="17">
        <f t="shared" si="1144"/>
        <v>10</v>
      </c>
      <c r="G4684" s="7">
        <v>15</v>
      </c>
      <c r="H4684" s="8">
        <v>91</v>
      </c>
      <c r="I4684" s="17">
        <f t="shared" si="1145"/>
        <v>106</v>
      </c>
      <c r="J4684" s="7">
        <f t="shared" si="1146"/>
        <v>25</v>
      </c>
      <c r="K4684" s="8">
        <f t="shared" si="1147"/>
        <v>91</v>
      </c>
      <c r="L4684" s="9">
        <f t="shared" si="1148"/>
        <v>116</v>
      </c>
    </row>
    <row r="4685" spans="1:12" x14ac:dyDescent="0.2">
      <c r="A4685" s="39"/>
      <c r="B4685" s="34"/>
      <c r="C4685" s="39" t="s">
        <v>138</v>
      </c>
      <c r="D4685" s="7">
        <v>3</v>
      </c>
      <c r="E4685" s="8">
        <v>1</v>
      </c>
      <c r="F4685" s="17">
        <f t="shared" si="1144"/>
        <v>4</v>
      </c>
      <c r="G4685" s="7">
        <v>2</v>
      </c>
      <c r="H4685" s="8">
        <v>0</v>
      </c>
      <c r="I4685" s="17">
        <f t="shared" si="1145"/>
        <v>2</v>
      </c>
      <c r="J4685" s="7">
        <f t="shared" si="1146"/>
        <v>5</v>
      </c>
      <c r="K4685" s="8">
        <f t="shared" si="1147"/>
        <v>1</v>
      </c>
      <c r="L4685" s="9">
        <f t="shared" si="1148"/>
        <v>6</v>
      </c>
    </row>
    <row r="4686" spans="1:12" x14ac:dyDescent="0.2">
      <c r="A4686" s="39"/>
      <c r="B4686" s="34"/>
      <c r="C4686" s="39" t="s">
        <v>139</v>
      </c>
      <c r="D4686" s="7">
        <v>2</v>
      </c>
      <c r="E4686" s="8">
        <v>12</v>
      </c>
      <c r="F4686" s="17">
        <f t="shared" si="1144"/>
        <v>14</v>
      </c>
      <c r="G4686" s="7">
        <v>27</v>
      </c>
      <c r="H4686" s="8">
        <v>20</v>
      </c>
      <c r="I4686" s="17">
        <f t="shared" si="1145"/>
        <v>47</v>
      </c>
      <c r="J4686" s="7">
        <f t="shared" si="1146"/>
        <v>29</v>
      </c>
      <c r="K4686" s="8">
        <f t="shared" si="1147"/>
        <v>32</v>
      </c>
      <c r="L4686" s="9">
        <f t="shared" si="1148"/>
        <v>61</v>
      </c>
    </row>
    <row r="4687" spans="1:12" x14ac:dyDescent="0.2">
      <c r="A4687" s="39"/>
      <c r="B4687" s="34"/>
      <c r="C4687" s="39" t="s">
        <v>140</v>
      </c>
      <c r="D4687" s="7">
        <v>0</v>
      </c>
      <c r="E4687" s="8">
        <v>0</v>
      </c>
      <c r="F4687" s="17">
        <f t="shared" si="1144"/>
        <v>0</v>
      </c>
      <c r="G4687" s="7">
        <v>0</v>
      </c>
      <c r="H4687" s="8">
        <v>1</v>
      </c>
      <c r="I4687" s="17">
        <f t="shared" si="1145"/>
        <v>1</v>
      </c>
      <c r="J4687" s="7">
        <f t="shared" si="1146"/>
        <v>0</v>
      </c>
      <c r="K4687" s="8">
        <f t="shared" si="1147"/>
        <v>1</v>
      </c>
      <c r="L4687" s="9">
        <f t="shared" si="1148"/>
        <v>1</v>
      </c>
    </row>
    <row r="4688" spans="1:12" x14ac:dyDescent="0.2">
      <c r="A4688" s="39"/>
      <c r="B4688" s="34"/>
      <c r="C4688" s="39" t="s">
        <v>141</v>
      </c>
      <c r="D4688" s="7">
        <v>0</v>
      </c>
      <c r="E4688" s="8">
        <v>0</v>
      </c>
      <c r="F4688" s="17">
        <f t="shared" si="1144"/>
        <v>0</v>
      </c>
      <c r="G4688" s="7">
        <v>9</v>
      </c>
      <c r="H4688" s="8">
        <v>6</v>
      </c>
      <c r="I4688" s="17">
        <f t="shared" si="1145"/>
        <v>15</v>
      </c>
      <c r="J4688" s="7">
        <f t="shared" si="1146"/>
        <v>9</v>
      </c>
      <c r="K4688" s="8">
        <f t="shared" si="1147"/>
        <v>6</v>
      </c>
      <c r="L4688" s="9">
        <f t="shared" si="1148"/>
        <v>15</v>
      </c>
    </row>
    <row r="4689" spans="1:12" x14ac:dyDescent="0.2">
      <c r="A4689" s="39"/>
      <c r="B4689" s="34"/>
      <c r="C4689" s="39" t="s">
        <v>142</v>
      </c>
      <c r="D4689" s="7">
        <v>2</v>
      </c>
      <c r="E4689" s="8">
        <v>0</v>
      </c>
      <c r="F4689" s="17">
        <f t="shared" si="1144"/>
        <v>2</v>
      </c>
      <c r="G4689" s="7">
        <v>0</v>
      </c>
      <c r="H4689" s="8">
        <v>0</v>
      </c>
      <c r="I4689" s="17">
        <f t="shared" si="1145"/>
        <v>0</v>
      </c>
      <c r="J4689" s="7">
        <f t="shared" si="1146"/>
        <v>2</v>
      </c>
      <c r="K4689" s="8">
        <f t="shared" si="1147"/>
        <v>0</v>
      </c>
      <c r="L4689" s="9">
        <f t="shared" si="1148"/>
        <v>2</v>
      </c>
    </row>
    <row r="4690" spans="1:12" x14ac:dyDescent="0.2">
      <c r="A4690" s="39"/>
      <c r="B4690" s="34"/>
      <c r="C4690" s="39" t="s">
        <v>143</v>
      </c>
      <c r="D4690" s="7">
        <v>1</v>
      </c>
      <c r="E4690" s="8">
        <v>0</v>
      </c>
      <c r="F4690" s="17">
        <f t="shared" si="1144"/>
        <v>1</v>
      </c>
      <c r="G4690" s="7">
        <v>0</v>
      </c>
      <c r="H4690" s="8">
        <v>0</v>
      </c>
      <c r="I4690" s="17">
        <f t="shared" si="1145"/>
        <v>0</v>
      </c>
      <c r="J4690" s="7">
        <f t="shared" si="1146"/>
        <v>1</v>
      </c>
      <c r="K4690" s="8">
        <f t="shared" si="1147"/>
        <v>0</v>
      </c>
      <c r="L4690" s="9">
        <f t="shared" si="1148"/>
        <v>1</v>
      </c>
    </row>
    <row r="4691" spans="1:12" x14ac:dyDescent="0.2">
      <c r="A4691" s="39"/>
      <c r="B4691" s="34"/>
      <c r="C4691" s="39" t="s">
        <v>144</v>
      </c>
      <c r="D4691" s="7">
        <v>2</v>
      </c>
      <c r="E4691" s="8">
        <v>1</v>
      </c>
      <c r="F4691" s="17">
        <f t="shared" si="1144"/>
        <v>3</v>
      </c>
      <c r="G4691" s="7">
        <v>1</v>
      </c>
      <c r="H4691" s="8">
        <v>0</v>
      </c>
      <c r="I4691" s="17">
        <f t="shared" si="1145"/>
        <v>1</v>
      </c>
      <c r="J4691" s="7">
        <f t="shared" si="1146"/>
        <v>3</v>
      </c>
      <c r="K4691" s="8">
        <f t="shared" si="1147"/>
        <v>1</v>
      </c>
      <c r="L4691" s="9">
        <f t="shared" si="1148"/>
        <v>4</v>
      </c>
    </row>
    <row r="4692" spans="1:12" x14ac:dyDescent="0.2">
      <c r="A4692" s="39"/>
      <c r="B4692" s="34"/>
      <c r="C4692" s="39" t="s">
        <v>146</v>
      </c>
      <c r="D4692" s="7">
        <v>0</v>
      </c>
      <c r="E4692" s="8">
        <v>1</v>
      </c>
      <c r="F4692" s="17">
        <f t="shared" si="1144"/>
        <v>1</v>
      </c>
      <c r="G4692" s="7">
        <v>0</v>
      </c>
      <c r="H4692" s="8">
        <v>0</v>
      </c>
      <c r="I4692" s="17">
        <f t="shared" si="1145"/>
        <v>0</v>
      </c>
      <c r="J4692" s="7">
        <f t="shared" si="1146"/>
        <v>0</v>
      </c>
      <c r="K4692" s="8">
        <f t="shared" si="1147"/>
        <v>1</v>
      </c>
      <c r="L4692" s="9">
        <f t="shared" si="1148"/>
        <v>1</v>
      </c>
    </row>
    <row r="4693" spans="1:12" x14ac:dyDescent="0.2">
      <c r="A4693" s="39"/>
      <c r="B4693" s="34"/>
      <c r="C4693" s="39" t="s">
        <v>147</v>
      </c>
      <c r="D4693" s="7">
        <v>2</v>
      </c>
      <c r="E4693" s="8">
        <v>1</v>
      </c>
      <c r="F4693" s="17">
        <f t="shared" si="1144"/>
        <v>3</v>
      </c>
      <c r="G4693" s="7">
        <v>0</v>
      </c>
      <c r="H4693" s="8">
        <v>0</v>
      </c>
      <c r="I4693" s="17">
        <f t="shared" si="1145"/>
        <v>0</v>
      </c>
      <c r="J4693" s="7">
        <f t="shared" si="1146"/>
        <v>2</v>
      </c>
      <c r="K4693" s="8">
        <f t="shared" si="1147"/>
        <v>1</v>
      </c>
      <c r="L4693" s="9">
        <f t="shared" si="1148"/>
        <v>3</v>
      </c>
    </row>
    <row r="4694" spans="1:12" x14ac:dyDescent="0.2">
      <c r="A4694" s="39"/>
      <c r="B4694" s="34"/>
      <c r="C4694" s="39" t="s">
        <v>148</v>
      </c>
      <c r="D4694" s="7">
        <v>2</v>
      </c>
      <c r="E4694" s="8">
        <v>0</v>
      </c>
      <c r="F4694" s="17">
        <f t="shared" si="1144"/>
        <v>2</v>
      </c>
      <c r="G4694" s="7">
        <v>0</v>
      </c>
      <c r="H4694" s="8">
        <v>0</v>
      </c>
      <c r="I4694" s="17">
        <f t="shared" si="1145"/>
        <v>0</v>
      </c>
      <c r="J4694" s="7">
        <f t="shared" si="1146"/>
        <v>2</v>
      </c>
      <c r="K4694" s="8">
        <f t="shared" si="1147"/>
        <v>0</v>
      </c>
      <c r="L4694" s="9">
        <f t="shared" si="1148"/>
        <v>2</v>
      </c>
    </row>
    <row r="4695" spans="1:12" x14ac:dyDescent="0.2">
      <c r="A4695" s="39"/>
      <c r="B4695" s="34"/>
      <c r="C4695" s="39" t="s">
        <v>149</v>
      </c>
      <c r="D4695" s="7">
        <v>2</v>
      </c>
      <c r="E4695" s="8">
        <v>1</v>
      </c>
      <c r="F4695" s="17">
        <f t="shared" si="1144"/>
        <v>3</v>
      </c>
      <c r="G4695" s="7">
        <v>0</v>
      </c>
      <c r="H4695" s="8">
        <v>0</v>
      </c>
      <c r="I4695" s="17">
        <f t="shared" si="1145"/>
        <v>0</v>
      </c>
      <c r="J4695" s="7">
        <f t="shared" si="1146"/>
        <v>2</v>
      </c>
      <c r="K4695" s="8">
        <f t="shared" si="1147"/>
        <v>1</v>
      </c>
      <c r="L4695" s="9">
        <f t="shared" si="1148"/>
        <v>3</v>
      </c>
    </row>
    <row r="4696" spans="1:12" x14ac:dyDescent="0.2">
      <c r="A4696" s="39"/>
      <c r="B4696" s="34"/>
      <c r="C4696" s="39" t="s">
        <v>150</v>
      </c>
      <c r="D4696" s="7">
        <v>5</v>
      </c>
      <c r="E4696" s="8">
        <v>0</v>
      </c>
      <c r="F4696" s="17">
        <f t="shared" si="1144"/>
        <v>5</v>
      </c>
      <c r="G4696" s="7">
        <v>1</v>
      </c>
      <c r="H4696" s="8">
        <v>0</v>
      </c>
      <c r="I4696" s="17">
        <f t="shared" si="1145"/>
        <v>1</v>
      </c>
      <c r="J4696" s="7">
        <f t="shared" si="1146"/>
        <v>6</v>
      </c>
      <c r="K4696" s="8">
        <f t="shared" si="1147"/>
        <v>0</v>
      </c>
      <c r="L4696" s="9">
        <f t="shared" si="1148"/>
        <v>6</v>
      </c>
    </row>
    <row r="4697" spans="1:12" x14ac:dyDescent="0.2">
      <c r="A4697" s="39"/>
      <c r="B4697" s="34"/>
      <c r="C4697" s="39" t="s">
        <v>934</v>
      </c>
      <c r="D4697" s="7">
        <v>0</v>
      </c>
      <c r="E4697" s="8">
        <v>0</v>
      </c>
      <c r="F4697" s="17">
        <f t="shared" si="1144"/>
        <v>0</v>
      </c>
      <c r="G4697" s="7">
        <v>1</v>
      </c>
      <c r="H4697" s="8">
        <v>0</v>
      </c>
      <c r="I4697" s="17">
        <f t="shared" si="1145"/>
        <v>1</v>
      </c>
      <c r="J4697" s="7">
        <f t="shared" si="1146"/>
        <v>1</v>
      </c>
      <c r="K4697" s="8">
        <f t="shared" si="1147"/>
        <v>0</v>
      </c>
      <c r="L4697" s="9">
        <f t="shared" si="1148"/>
        <v>1</v>
      </c>
    </row>
    <row r="4698" spans="1:12" x14ac:dyDescent="0.2">
      <c r="A4698" s="39"/>
      <c r="B4698" s="34"/>
      <c r="C4698" s="66" t="s">
        <v>2</v>
      </c>
      <c r="D4698" s="21">
        <f t="shared" ref="D4698:L4698" si="1149">SUM(D4671:D4697)</f>
        <v>76</v>
      </c>
      <c r="E4698" s="22">
        <f t="shared" si="1149"/>
        <v>42</v>
      </c>
      <c r="F4698" s="67">
        <f t="shared" si="1149"/>
        <v>118</v>
      </c>
      <c r="G4698" s="21">
        <f t="shared" si="1149"/>
        <v>287</v>
      </c>
      <c r="H4698" s="22">
        <f t="shared" si="1149"/>
        <v>690</v>
      </c>
      <c r="I4698" s="67">
        <f t="shared" si="1149"/>
        <v>977</v>
      </c>
      <c r="J4698" s="21">
        <f t="shared" si="1149"/>
        <v>363</v>
      </c>
      <c r="K4698" s="22">
        <f t="shared" si="1149"/>
        <v>732</v>
      </c>
      <c r="L4698" s="23">
        <f t="shared" si="1149"/>
        <v>1095</v>
      </c>
    </row>
    <row r="4699" spans="1:12" x14ac:dyDescent="0.2">
      <c r="A4699" s="65" t="s">
        <v>329</v>
      </c>
      <c r="B4699" s="42"/>
      <c r="C4699" s="41"/>
      <c r="D4699" s="44"/>
      <c r="E4699" s="45"/>
      <c r="F4699" s="47"/>
      <c r="G4699" s="44"/>
      <c r="H4699" s="45"/>
      <c r="I4699" s="47"/>
      <c r="J4699" s="44"/>
      <c r="K4699" s="45"/>
      <c r="L4699" s="46"/>
    </row>
    <row r="4700" spans="1:12" ht="12" thickBot="1" x14ac:dyDescent="0.25">
      <c r="A4700" s="52"/>
      <c r="B4700" s="68"/>
      <c r="C4700" s="52" t="s">
        <v>124</v>
      </c>
      <c r="D4700" s="24">
        <v>29</v>
      </c>
      <c r="E4700" s="25">
        <v>15</v>
      </c>
      <c r="F4700" s="69">
        <f>D4700+E4700</f>
        <v>44</v>
      </c>
      <c r="G4700" s="24">
        <v>38</v>
      </c>
      <c r="H4700" s="25">
        <v>30</v>
      </c>
      <c r="I4700" s="69">
        <f>G4700+H4700</f>
        <v>68</v>
      </c>
      <c r="J4700" s="24">
        <f>D4700+G4700</f>
        <v>67</v>
      </c>
      <c r="K4700" s="25">
        <f>E4700+H4700</f>
        <v>45</v>
      </c>
      <c r="L4700" s="26">
        <f>J4700+K4700</f>
        <v>112</v>
      </c>
    </row>
    <row r="4706" spans="1:12" ht="12" x14ac:dyDescent="0.2">
      <c r="A4706" s="85" t="s">
        <v>109</v>
      </c>
      <c r="B4706" s="85"/>
      <c r="C4706" s="85"/>
      <c r="D4706" s="85"/>
      <c r="E4706" s="85"/>
      <c r="F4706" s="85"/>
      <c r="G4706" s="85"/>
      <c r="H4706" s="85"/>
      <c r="I4706" s="85"/>
      <c r="J4706" s="85"/>
      <c r="K4706" s="85"/>
      <c r="L4706" s="85"/>
    </row>
    <row r="4707" spans="1:12" x14ac:dyDescent="0.2">
      <c r="A4707" s="86" t="s">
        <v>116</v>
      </c>
      <c r="B4707" s="86"/>
      <c r="C4707" s="86"/>
      <c r="D4707" s="86"/>
      <c r="E4707" s="86"/>
      <c r="F4707" s="86"/>
      <c r="G4707" s="86"/>
      <c r="H4707" s="86"/>
      <c r="I4707" s="86"/>
      <c r="J4707" s="86"/>
      <c r="K4707" s="86"/>
      <c r="L4707" s="86"/>
    </row>
    <row r="4708" spans="1:12" x14ac:dyDescent="0.2">
      <c r="A4708" s="86" t="s">
        <v>1066</v>
      </c>
      <c r="B4708" s="86"/>
      <c r="C4708" s="86"/>
      <c r="D4708" s="86"/>
      <c r="E4708" s="86"/>
      <c r="F4708" s="86"/>
      <c r="G4708" s="86"/>
      <c r="H4708" s="86"/>
      <c r="I4708" s="86"/>
      <c r="J4708" s="86"/>
      <c r="K4708" s="86"/>
      <c r="L4708" s="86"/>
    </row>
    <row r="4709" spans="1:12" ht="12" thickBot="1" x14ac:dyDescent="0.25"/>
    <row r="4710" spans="1:12" x14ac:dyDescent="0.2">
      <c r="A4710" s="113" t="s">
        <v>41</v>
      </c>
      <c r="B4710" s="149"/>
      <c r="C4710" s="151" t="s">
        <v>43</v>
      </c>
      <c r="D4710" s="117" t="s">
        <v>355</v>
      </c>
      <c r="E4710" s="118"/>
      <c r="F4710" s="119"/>
      <c r="G4710" s="117" t="s">
        <v>42</v>
      </c>
      <c r="H4710" s="118"/>
      <c r="I4710" s="119"/>
      <c r="J4710" s="117" t="s">
        <v>2</v>
      </c>
      <c r="K4710" s="118"/>
      <c r="L4710" s="119"/>
    </row>
    <row r="4711" spans="1:12" ht="12" thickBot="1" x14ac:dyDescent="0.25">
      <c r="A4711" s="115"/>
      <c r="B4711" s="150"/>
      <c r="C4711" s="152"/>
      <c r="D4711" s="153"/>
      <c r="E4711" s="154"/>
      <c r="F4711" s="155"/>
      <c r="G4711" s="153"/>
      <c r="H4711" s="154"/>
      <c r="I4711" s="155"/>
      <c r="J4711" s="153"/>
      <c r="K4711" s="154"/>
      <c r="L4711" s="155"/>
    </row>
    <row r="4712" spans="1:12" x14ac:dyDescent="0.2">
      <c r="A4712" s="115"/>
      <c r="B4712" s="150"/>
      <c r="C4712" s="152"/>
      <c r="D4712" s="161" t="s">
        <v>44</v>
      </c>
      <c r="E4712" s="157" t="s">
        <v>45</v>
      </c>
      <c r="F4712" s="159" t="s">
        <v>2</v>
      </c>
      <c r="G4712" s="161" t="s">
        <v>44</v>
      </c>
      <c r="H4712" s="157" t="s">
        <v>45</v>
      </c>
      <c r="I4712" s="159" t="s">
        <v>2</v>
      </c>
      <c r="J4712" s="156" t="s">
        <v>44</v>
      </c>
      <c r="K4712" s="157" t="s">
        <v>45</v>
      </c>
      <c r="L4712" s="159" t="s">
        <v>2</v>
      </c>
    </row>
    <row r="4713" spans="1:12" ht="12" thickBot="1" x14ac:dyDescent="0.25">
      <c r="A4713" s="115"/>
      <c r="B4713" s="150"/>
      <c r="C4713" s="152"/>
      <c r="D4713" s="162"/>
      <c r="E4713" s="158"/>
      <c r="F4713" s="160"/>
      <c r="G4713" s="162"/>
      <c r="H4713" s="158"/>
      <c r="I4713" s="160"/>
      <c r="J4713" s="136"/>
      <c r="K4713" s="158"/>
      <c r="L4713" s="160"/>
    </row>
    <row r="4714" spans="1:12" x14ac:dyDescent="0.2">
      <c r="A4714" s="35"/>
      <c r="B4714" s="36"/>
      <c r="C4714" s="35" t="s">
        <v>3</v>
      </c>
      <c r="D4714" s="3">
        <v>0</v>
      </c>
      <c r="E4714" s="4">
        <v>0</v>
      </c>
      <c r="F4714" s="18">
        <f t="shared" ref="F4714:F4731" si="1150">D4714+E4714</f>
        <v>0</v>
      </c>
      <c r="G4714" s="3">
        <v>10</v>
      </c>
      <c r="H4714" s="4">
        <v>19</v>
      </c>
      <c r="I4714" s="18">
        <f t="shared" ref="I4714:I4731" si="1151">G4714+H4714</f>
        <v>29</v>
      </c>
      <c r="J4714" s="3">
        <f t="shared" ref="J4714:J4731" si="1152">D4714+G4714</f>
        <v>10</v>
      </c>
      <c r="K4714" s="4">
        <f t="shared" ref="K4714:K4731" si="1153">E4714+H4714</f>
        <v>19</v>
      </c>
      <c r="L4714" s="5">
        <f t="shared" ref="L4714:L4731" si="1154">J4714+K4714</f>
        <v>29</v>
      </c>
    </row>
    <row r="4715" spans="1:12" x14ac:dyDescent="0.2">
      <c r="A4715" s="39"/>
      <c r="B4715" s="34"/>
      <c r="C4715" s="39" t="s">
        <v>125</v>
      </c>
      <c r="D4715" s="7">
        <v>0</v>
      </c>
      <c r="E4715" s="8">
        <v>0</v>
      </c>
      <c r="F4715" s="17">
        <f t="shared" si="1150"/>
        <v>0</v>
      </c>
      <c r="G4715" s="7">
        <v>0</v>
      </c>
      <c r="H4715" s="8">
        <v>3</v>
      </c>
      <c r="I4715" s="17">
        <f t="shared" si="1151"/>
        <v>3</v>
      </c>
      <c r="J4715" s="7">
        <f t="shared" si="1152"/>
        <v>0</v>
      </c>
      <c r="K4715" s="8">
        <f t="shared" si="1153"/>
        <v>3</v>
      </c>
      <c r="L4715" s="9">
        <f t="shared" si="1154"/>
        <v>3</v>
      </c>
    </row>
    <row r="4716" spans="1:12" x14ac:dyDescent="0.2">
      <c r="A4716" s="39"/>
      <c r="B4716" s="34"/>
      <c r="C4716" s="39" t="s">
        <v>126</v>
      </c>
      <c r="D4716" s="7">
        <v>0</v>
      </c>
      <c r="E4716" s="8">
        <v>0</v>
      </c>
      <c r="F4716" s="17">
        <f t="shared" si="1150"/>
        <v>0</v>
      </c>
      <c r="G4716" s="7">
        <v>6</v>
      </c>
      <c r="H4716" s="8">
        <v>0</v>
      </c>
      <c r="I4716" s="17">
        <f t="shared" si="1151"/>
        <v>6</v>
      </c>
      <c r="J4716" s="7">
        <f t="shared" si="1152"/>
        <v>6</v>
      </c>
      <c r="K4716" s="8">
        <f t="shared" si="1153"/>
        <v>0</v>
      </c>
      <c r="L4716" s="9">
        <f t="shared" si="1154"/>
        <v>6</v>
      </c>
    </row>
    <row r="4717" spans="1:12" x14ac:dyDescent="0.2">
      <c r="A4717" s="39"/>
      <c r="B4717" s="34"/>
      <c r="C4717" s="39" t="s">
        <v>127</v>
      </c>
      <c r="D4717" s="7">
        <v>0</v>
      </c>
      <c r="E4717" s="8">
        <v>0</v>
      </c>
      <c r="F4717" s="17">
        <f t="shared" si="1150"/>
        <v>0</v>
      </c>
      <c r="G4717" s="7">
        <v>7</v>
      </c>
      <c r="H4717" s="8">
        <v>16</v>
      </c>
      <c r="I4717" s="17">
        <f t="shared" si="1151"/>
        <v>23</v>
      </c>
      <c r="J4717" s="7">
        <f t="shared" si="1152"/>
        <v>7</v>
      </c>
      <c r="K4717" s="8">
        <f t="shared" si="1153"/>
        <v>16</v>
      </c>
      <c r="L4717" s="9">
        <f t="shared" si="1154"/>
        <v>23</v>
      </c>
    </row>
    <row r="4718" spans="1:12" x14ac:dyDescent="0.2">
      <c r="A4718" s="39"/>
      <c r="B4718" s="34"/>
      <c r="C4718" s="39" t="s">
        <v>128</v>
      </c>
      <c r="D4718" s="7">
        <v>0</v>
      </c>
      <c r="E4718" s="8">
        <v>0</v>
      </c>
      <c r="F4718" s="17">
        <f t="shared" si="1150"/>
        <v>0</v>
      </c>
      <c r="G4718" s="7">
        <v>8</v>
      </c>
      <c r="H4718" s="8">
        <v>17</v>
      </c>
      <c r="I4718" s="17">
        <f t="shared" si="1151"/>
        <v>25</v>
      </c>
      <c r="J4718" s="7">
        <f t="shared" si="1152"/>
        <v>8</v>
      </c>
      <c r="K4718" s="8">
        <f t="shared" si="1153"/>
        <v>17</v>
      </c>
      <c r="L4718" s="9">
        <f t="shared" si="1154"/>
        <v>25</v>
      </c>
    </row>
    <row r="4719" spans="1:12" x14ac:dyDescent="0.2">
      <c r="A4719" s="39"/>
      <c r="B4719" s="34"/>
      <c r="C4719" s="39" t="s">
        <v>135</v>
      </c>
      <c r="D4719" s="7">
        <v>4</v>
      </c>
      <c r="E4719" s="8">
        <v>0</v>
      </c>
      <c r="F4719" s="17">
        <f t="shared" si="1150"/>
        <v>4</v>
      </c>
      <c r="G4719" s="7">
        <v>0</v>
      </c>
      <c r="H4719" s="8">
        <v>0</v>
      </c>
      <c r="I4719" s="17">
        <f t="shared" si="1151"/>
        <v>0</v>
      </c>
      <c r="J4719" s="7">
        <f t="shared" si="1152"/>
        <v>4</v>
      </c>
      <c r="K4719" s="8">
        <f t="shared" si="1153"/>
        <v>0</v>
      </c>
      <c r="L4719" s="9">
        <f t="shared" si="1154"/>
        <v>4</v>
      </c>
    </row>
    <row r="4720" spans="1:12" x14ac:dyDescent="0.2">
      <c r="A4720" s="39"/>
      <c r="B4720" s="34"/>
      <c r="C4720" s="39" t="s">
        <v>136</v>
      </c>
      <c r="D4720" s="7">
        <v>4</v>
      </c>
      <c r="E4720" s="8">
        <v>1</v>
      </c>
      <c r="F4720" s="17">
        <f t="shared" si="1150"/>
        <v>5</v>
      </c>
      <c r="G4720" s="7">
        <v>0</v>
      </c>
      <c r="H4720" s="8">
        <v>0</v>
      </c>
      <c r="I4720" s="17">
        <f t="shared" si="1151"/>
        <v>0</v>
      </c>
      <c r="J4720" s="7">
        <f t="shared" si="1152"/>
        <v>4</v>
      </c>
      <c r="K4720" s="8">
        <f t="shared" si="1153"/>
        <v>1</v>
      </c>
      <c r="L4720" s="9">
        <f t="shared" si="1154"/>
        <v>5</v>
      </c>
    </row>
    <row r="4721" spans="1:12" x14ac:dyDescent="0.2">
      <c r="A4721" s="39"/>
      <c r="B4721" s="34"/>
      <c r="C4721" s="39" t="s">
        <v>137</v>
      </c>
      <c r="D4721" s="7">
        <v>3</v>
      </c>
      <c r="E4721" s="8">
        <v>0</v>
      </c>
      <c r="F4721" s="17">
        <f t="shared" si="1150"/>
        <v>3</v>
      </c>
      <c r="G4721" s="7">
        <v>3</v>
      </c>
      <c r="H4721" s="8">
        <v>0</v>
      </c>
      <c r="I4721" s="17">
        <f t="shared" si="1151"/>
        <v>3</v>
      </c>
      <c r="J4721" s="7">
        <f t="shared" si="1152"/>
        <v>6</v>
      </c>
      <c r="K4721" s="8">
        <f t="shared" si="1153"/>
        <v>0</v>
      </c>
      <c r="L4721" s="9">
        <f t="shared" si="1154"/>
        <v>6</v>
      </c>
    </row>
    <row r="4722" spans="1:12" x14ac:dyDescent="0.2">
      <c r="A4722" s="39"/>
      <c r="B4722" s="34"/>
      <c r="C4722" s="39" t="s">
        <v>138</v>
      </c>
      <c r="D4722" s="7">
        <v>3</v>
      </c>
      <c r="E4722" s="8">
        <v>3</v>
      </c>
      <c r="F4722" s="17">
        <f t="shared" si="1150"/>
        <v>6</v>
      </c>
      <c r="G4722" s="7">
        <v>0</v>
      </c>
      <c r="H4722" s="8">
        <v>1</v>
      </c>
      <c r="I4722" s="17">
        <f t="shared" si="1151"/>
        <v>1</v>
      </c>
      <c r="J4722" s="7">
        <f t="shared" si="1152"/>
        <v>3</v>
      </c>
      <c r="K4722" s="8">
        <f t="shared" si="1153"/>
        <v>4</v>
      </c>
      <c r="L4722" s="9">
        <f t="shared" si="1154"/>
        <v>7</v>
      </c>
    </row>
    <row r="4723" spans="1:12" x14ac:dyDescent="0.2">
      <c r="A4723" s="39"/>
      <c r="B4723" s="34"/>
      <c r="C4723" s="39" t="s">
        <v>139</v>
      </c>
      <c r="D4723" s="7">
        <v>1</v>
      </c>
      <c r="E4723" s="8">
        <v>5</v>
      </c>
      <c r="F4723" s="17">
        <f t="shared" si="1150"/>
        <v>6</v>
      </c>
      <c r="G4723" s="7">
        <v>6</v>
      </c>
      <c r="H4723" s="8">
        <v>6</v>
      </c>
      <c r="I4723" s="17">
        <f t="shared" si="1151"/>
        <v>12</v>
      </c>
      <c r="J4723" s="7">
        <f t="shared" si="1152"/>
        <v>7</v>
      </c>
      <c r="K4723" s="8">
        <f t="shared" si="1153"/>
        <v>11</v>
      </c>
      <c r="L4723" s="9">
        <f t="shared" si="1154"/>
        <v>18</v>
      </c>
    </row>
    <row r="4724" spans="1:12" x14ac:dyDescent="0.2">
      <c r="A4724" s="39"/>
      <c r="B4724" s="34"/>
      <c r="C4724" s="39" t="s">
        <v>141</v>
      </c>
      <c r="D4724" s="7">
        <v>0</v>
      </c>
      <c r="E4724" s="8">
        <v>0</v>
      </c>
      <c r="F4724" s="17">
        <f t="shared" si="1150"/>
        <v>0</v>
      </c>
      <c r="G4724" s="7">
        <v>1</v>
      </c>
      <c r="H4724" s="8">
        <v>3</v>
      </c>
      <c r="I4724" s="17">
        <f t="shared" si="1151"/>
        <v>4</v>
      </c>
      <c r="J4724" s="7">
        <f t="shared" si="1152"/>
        <v>1</v>
      </c>
      <c r="K4724" s="8">
        <f t="shared" si="1153"/>
        <v>3</v>
      </c>
      <c r="L4724" s="9">
        <f t="shared" si="1154"/>
        <v>4</v>
      </c>
    </row>
    <row r="4725" spans="1:12" x14ac:dyDescent="0.2">
      <c r="A4725" s="39"/>
      <c r="B4725" s="34"/>
      <c r="C4725" s="39" t="s">
        <v>142</v>
      </c>
      <c r="D4725" s="7">
        <v>0</v>
      </c>
      <c r="E4725" s="8">
        <v>2</v>
      </c>
      <c r="F4725" s="17">
        <f t="shared" si="1150"/>
        <v>2</v>
      </c>
      <c r="G4725" s="7">
        <v>2</v>
      </c>
      <c r="H4725" s="8">
        <v>0</v>
      </c>
      <c r="I4725" s="17">
        <f t="shared" si="1151"/>
        <v>2</v>
      </c>
      <c r="J4725" s="7">
        <f t="shared" si="1152"/>
        <v>2</v>
      </c>
      <c r="K4725" s="8">
        <f t="shared" si="1153"/>
        <v>2</v>
      </c>
      <c r="L4725" s="9">
        <f t="shared" si="1154"/>
        <v>4</v>
      </c>
    </row>
    <row r="4726" spans="1:12" x14ac:dyDescent="0.2">
      <c r="A4726" s="39"/>
      <c r="B4726" s="34"/>
      <c r="C4726" s="39" t="s">
        <v>143</v>
      </c>
      <c r="D4726" s="7">
        <v>1</v>
      </c>
      <c r="E4726" s="8">
        <v>0</v>
      </c>
      <c r="F4726" s="17">
        <f t="shared" si="1150"/>
        <v>1</v>
      </c>
      <c r="G4726" s="7">
        <v>0</v>
      </c>
      <c r="H4726" s="8">
        <v>0</v>
      </c>
      <c r="I4726" s="17">
        <f t="shared" si="1151"/>
        <v>0</v>
      </c>
      <c r="J4726" s="7">
        <f t="shared" si="1152"/>
        <v>1</v>
      </c>
      <c r="K4726" s="8">
        <f t="shared" si="1153"/>
        <v>0</v>
      </c>
      <c r="L4726" s="9">
        <f t="shared" si="1154"/>
        <v>1</v>
      </c>
    </row>
    <row r="4727" spans="1:12" x14ac:dyDescent="0.2">
      <c r="A4727" s="39"/>
      <c r="B4727" s="34"/>
      <c r="C4727" s="39" t="s">
        <v>147</v>
      </c>
      <c r="D4727" s="7">
        <v>1</v>
      </c>
      <c r="E4727" s="8">
        <v>3</v>
      </c>
      <c r="F4727" s="17">
        <f t="shared" si="1150"/>
        <v>4</v>
      </c>
      <c r="G4727" s="7">
        <v>0</v>
      </c>
      <c r="H4727" s="8">
        <v>0</v>
      </c>
      <c r="I4727" s="17">
        <f t="shared" si="1151"/>
        <v>0</v>
      </c>
      <c r="J4727" s="7">
        <f t="shared" si="1152"/>
        <v>1</v>
      </c>
      <c r="K4727" s="8">
        <f t="shared" si="1153"/>
        <v>3</v>
      </c>
      <c r="L4727" s="9">
        <f t="shared" si="1154"/>
        <v>4</v>
      </c>
    </row>
    <row r="4728" spans="1:12" x14ac:dyDescent="0.2">
      <c r="A4728" s="39"/>
      <c r="B4728" s="34"/>
      <c r="C4728" s="39" t="s">
        <v>149</v>
      </c>
      <c r="D4728" s="7">
        <v>3</v>
      </c>
      <c r="E4728" s="8">
        <v>5</v>
      </c>
      <c r="F4728" s="17">
        <f t="shared" si="1150"/>
        <v>8</v>
      </c>
      <c r="G4728" s="7">
        <v>0</v>
      </c>
      <c r="H4728" s="8">
        <v>0</v>
      </c>
      <c r="I4728" s="17">
        <f t="shared" si="1151"/>
        <v>0</v>
      </c>
      <c r="J4728" s="7">
        <f t="shared" si="1152"/>
        <v>3</v>
      </c>
      <c r="K4728" s="8">
        <f t="shared" si="1153"/>
        <v>5</v>
      </c>
      <c r="L4728" s="9">
        <f t="shared" si="1154"/>
        <v>8</v>
      </c>
    </row>
    <row r="4729" spans="1:12" x14ac:dyDescent="0.2">
      <c r="A4729" s="39"/>
      <c r="B4729" s="34"/>
      <c r="C4729" s="39" t="s">
        <v>150</v>
      </c>
      <c r="D4729" s="7">
        <v>13</v>
      </c>
      <c r="E4729" s="8">
        <v>4</v>
      </c>
      <c r="F4729" s="17">
        <f t="shared" si="1150"/>
        <v>17</v>
      </c>
      <c r="G4729" s="7">
        <v>0</v>
      </c>
      <c r="H4729" s="8">
        <v>2</v>
      </c>
      <c r="I4729" s="17">
        <f t="shared" si="1151"/>
        <v>2</v>
      </c>
      <c r="J4729" s="7">
        <f t="shared" si="1152"/>
        <v>13</v>
      </c>
      <c r="K4729" s="8">
        <f t="shared" si="1153"/>
        <v>6</v>
      </c>
      <c r="L4729" s="9">
        <f t="shared" si="1154"/>
        <v>19</v>
      </c>
    </row>
    <row r="4730" spans="1:12" x14ac:dyDescent="0.2">
      <c r="A4730" s="39"/>
      <c r="B4730" s="34"/>
      <c r="C4730" s="39" t="s">
        <v>933</v>
      </c>
      <c r="D4730" s="7">
        <v>1</v>
      </c>
      <c r="E4730" s="8">
        <v>0</v>
      </c>
      <c r="F4730" s="17">
        <f t="shared" si="1150"/>
        <v>1</v>
      </c>
      <c r="G4730" s="7">
        <v>0</v>
      </c>
      <c r="H4730" s="8">
        <v>0</v>
      </c>
      <c r="I4730" s="17">
        <f t="shared" si="1151"/>
        <v>0</v>
      </c>
      <c r="J4730" s="7">
        <f t="shared" si="1152"/>
        <v>1</v>
      </c>
      <c r="K4730" s="8">
        <f t="shared" si="1153"/>
        <v>0</v>
      </c>
      <c r="L4730" s="9">
        <f t="shared" si="1154"/>
        <v>1</v>
      </c>
    </row>
    <row r="4731" spans="1:12" x14ac:dyDescent="0.2">
      <c r="A4731" s="39"/>
      <c r="B4731" s="34"/>
      <c r="C4731" s="39" t="s">
        <v>934</v>
      </c>
      <c r="D4731" s="7">
        <v>0</v>
      </c>
      <c r="E4731" s="8">
        <v>0</v>
      </c>
      <c r="F4731" s="17">
        <f t="shared" si="1150"/>
        <v>0</v>
      </c>
      <c r="G4731" s="7">
        <v>2</v>
      </c>
      <c r="H4731" s="8">
        <v>0</v>
      </c>
      <c r="I4731" s="17">
        <f t="shared" si="1151"/>
        <v>2</v>
      </c>
      <c r="J4731" s="7">
        <f t="shared" si="1152"/>
        <v>2</v>
      </c>
      <c r="K4731" s="8">
        <f t="shared" si="1153"/>
        <v>0</v>
      </c>
      <c r="L4731" s="9">
        <f t="shared" si="1154"/>
        <v>2</v>
      </c>
    </row>
    <row r="4732" spans="1:12" x14ac:dyDescent="0.2">
      <c r="A4732" s="39"/>
      <c r="B4732" s="34"/>
      <c r="C4732" s="66" t="s">
        <v>2</v>
      </c>
      <c r="D4732" s="21">
        <f t="shared" ref="D4732:L4732" si="1155">SUM(D4699:D4731)</f>
        <v>63</v>
      </c>
      <c r="E4732" s="22">
        <f t="shared" si="1155"/>
        <v>38</v>
      </c>
      <c r="F4732" s="67">
        <f t="shared" si="1155"/>
        <v>101</v>
      </c>
      <c r="G4732" s="21">
        <f t="shared" si="1155"/>
        <v>83</v>
      </c>
      <c r="H4732" s="22">
        <f t="shared" si="1155"/>
        <v>97</v>
      </c>
      <c r="I4732" s="67">
        <f t="shared" si="1155"/>
        <v>180</v>
      </c>
      <c r="J4732" s="21">
        <f t="shared" si="1155"/>
        <v>146</v>
      </c>
      <c r="K4732" s="22">
        <f t="shared" si="1155"/>
        <v>135</v>
      </c>
      <c r="L4732" s="23">
        <f t="shared" si="1155"/>
        <v>281</v>
      </c>
    </row>
    <row r="4733" spans="1:12" x14ac:dyDescent="0.2">
      <c r="A4733" s="65" t="s">
        <v>330</v>
      </c>
      <c r="B4733" s="42"/>
      <c r="C4733" s="41"/>
      <c r="D4733" s="44"/>
      <c r="E4733" s="45"/>
      <c r="F4733" s="47"/>
      <c r="G4733" s="44"/>
      <c r="H4733" s="45"/>
      <c r="I4733" s="47"/>
      <c r="J4733" s="44"/>
      <c r="K4733" s="45"/>
      <c r="L4733" s="46"/>
    </row>
    <row r="4734" spans="1:12" x14ac:dyDescent="0.2">
      <c r="A4734" s="39"/>
      <c r="B4734" s="34"/>
      <c r="C4734" s="39" t="s">
        <v>124</v>
      </c>
      <c r="D4734" s="7">
        <v>10</v>
      </c>
      <c r="E4734" s="8">
        <v>47</v>
      </c>
      <c r="F4734" s="17">
        <f t="shared" ref="F4734:F4748" si="1156">D4734+E4734</f>
        <v>57</v>
      </c>
      <c r="G4734" s="7">
        <v>14</v>
      </c>
      <c r="H4734" s="8">
        <v>45</v>
      </c>
      <c r="I4734" s="17">
        <f t="shared" ref="I4734:I4748" si="1157">G4734+H4734</f>
        <v>59</v>
      </c>
      <c r="J4734" s="7">
        <f t="shared" ref="J4734:J4748" si="1158">D4734+G4734</f>
        <v>24</v>
      </c>
      <c r="K4734" s="8">
        <f t="shared" ref="K4734:K4748" si="1159">E4734+H4734</f>
        <v>92</v>
      </c>
      <c r="L4734" s="9">
        <f t="shared" ref="L4734:L4748" si="1160">J4734+K4734</f>
        <v>116</v>
      </c>
    </row>
    <row r="4735" spans="1:12" x14ac:dyDescent="0.2">
      <c r="A4735" s="39"/>
      <c r="B4735" s="34"/>
      <c r="C4735" s="39" t="s">
        <v>3</v>
      </c>
      <c r="D4735" s="7">
        <v>0</v>
      </c>
      <c r="E4735" s="8">
        <v>0</v>
      </c>
      <c r="F4735" s="17">
        <f t="shared" si="1156"/>
        <v>0</v>
      </c>
      <c r="G4735" s="7">
        <v>7</v>
      </c>
      <c r="H4735" s="8">
        <v>19</v>
      </c>
      <c r="I4735" s="17">
        <f t="shared" si="1157"/>
        <v>26</v>
      </c>
      <c r="J4735" s="7">
        <f t="shared" si="1158"/>
        <v>7</v>
      </c>
      <c r="K4735" s="8">
        <f t="shared" si="1159"/>
        <v>19</v>
      </c>
      <c r="L4735" s="9">
        <f t="shared" si="1160"/>
        <v>26</v>
      </c>
    </row>
    <row r="4736" spans="1:12" x14ac:dyDescent="0.2">
      <c r="A4736" s="39"/>
      <c r="B4736" s="34"/>
      <c r="C4736" s="39" t="s">
        <v>125</v>
      </c>
      <c r="D4736" s="7">
        <v>0</v>
      </c>
      <c r="E4736" s="8">
        <v>0</v>
      </c>
      <c r="F4736" s="17">
        <f t="shared" si="1156"/>
        <v>0</v>
      </c>
      <c r="G4736" s="7">
        <v>1</v>
      </c>
      <c r="H4736" s="8">
        <v>2</v>
      </c>
      <c r="I4736" s="17">
        <f t="shared" si="1157"/>
        <v>3</v>
      </c>
      <c r="J4736" s="7">
        <f t="shared" si="1158"/>
        <v>1</v>
      </c>
      <c r="K4736" s="8">
        <f t="shared" si="1159"/>
        <v>2</v>
      </c>
      <c r="L4736" s="9">
        <f t="shared" si="1160"/>
        <v>3</v>
      </c>
    </row>
    <row r="4737" spans="1:12" x14ac:dyDescent="0.2">
      <c r="A4737" s="39"/>
      <c r="B4737" s="34"/>
      <c r="C4737" s="39" t="s">
        <v>126</v>
      </c>
      <c r="D4737" s="7">
        <v>0</v>
      </c>
      <c r="E4737" s="8">
        <v>0</v>
      </c>
      <c r="F4737" s="17">
        <f t="shared" si="1156"/>
        <v>0</v>
      </c>
      <c r="G4737" s="7">
        <v>4</v>
      </c>
      <c r="H4737" s="8">
        <v>1</v>
      </c>
      <c r="I4737" s="17">
        <f t="shared" si="1157"/>
        <v>5</v>
      </c>
      <c r="J4737" s="7">
        <f t="shared" si="1158"/>
        <v>4</v>
      </c>
      <c r="K4737" s="8">
        <f t="shared" si="1159"/>
        <v>1</v>
      </c>
      <c r="L4737" s="9">
        <f t="shared" si="1160"/>
        <v>5</v>
      </c>
    </row>
    <row r="4738" spans="1:12" x14ac:dyDescent="0.2">
      <c r="A4738" s="39"/>
      <c r="B4738" s="34"/>
      <c r="C4738" s="39" t="s">
        <v>127</v>
      </c>
      <c r="D4738" s="7">
        <v>0</v>
      </c>
      <c r="E4738" s="8">
        <v>0</v>
      </c>
      <c r="F4738" s="17">
        <f t="shared" si="1156"/>
        <v>0</v>
      </c>
      <c r="G4738" s="7">
        <v>3</v>
      </c>
      <c r="H4738" s="8">
        <v>10</v>
      </c>
      <c r="I4738" s="17">
        <f t="shared" si="1157"/>
        <v>13</v>
      </c>
      <c r="J4738" s="7">
        <f t="shared" si="1158"/>
        <v>3</v>
      </c>
      <c r="K4738" s="8">
        <f t="shared" si="1159"/>
        <v>10</v>
      </c>
      <c r="L4738" s="9">
        <f t="shared" si="1160"/>
        <v>13</v>
      </c>
    </row>
    <row r="4739" spans="1:12" x14ac:dyDescent="0.2">
      <c r="A4739" s="39"/>
      <c r="B4739" s="34"/>
      <c r="C4739" s="39" t="s">
        <v>128</v>
      </c>
      <c r="D4739" s="7">
        <v>0</v>
      </c>
      <c r="E4739" s="8">
        <v>0</v>
      </c>
      <c r="F4739" s="17">
        <f t="shared" si="1156"/>
        <v>0</v>
      </c>
      <c r="G4739" s="7">
        <v>14</v>
      </c>
      <c r="H4739" s="8">
        <v>35</v>
      </c>
      <c r="I4739" s="17">
        <f t="shared" si="1157"/>
        <v>49</v>
      </c>
      <c r="J4739" s="7">
        <f t="shared" si="1158"/>
        <v>14</v>
      </c>
      <c r="K4739" s="8">
        <f t="shared" si="1159"/>
        <v>35</v>
      </c>
      <c r="L4739" s="9">
        <f t="shared" si="1160"/>
        <v>49</v>
      </c>
    </row>
    <row r="4740" spans="1:12" x14ac:dyDescent="0.2">
      <c r="A4740" s="39"/>
      <c r="B4740" s="34"/>
      <c r="C4740" s="39" t="s">
        <v>931</v>
      </c>
      <c r="D4740" s="7">
        <v>0</v>
      </c>
      <c r="E4740" s="8">
        <v>0</v>
      </c>
      <c r="F4740" s="17">
        <f t="shared" si="1156"/>
        <v>0</v>
      </c>
      <c r="G4740" s="7">
        <v>2</v>
      </c>
      <c r="H4740" s="8">
        <v>2</v>
      </c>
      <c r="I4740" s="17">
        <f t="shared" si="1157"/>
        <v>4</v>
      </c>
      <c r="J4740" s="7">
        <f t="shared" si="1158"/>
        <v>2</v>
      </c>
      <c r="K4740" s="8">
        <f t="shared" si="1159"/>
        <v>2</v>
      </c>
      <c r="L4740" s="9">
        <f t="shared" si="1160"/>
        <v>4</v>
      </c>
    </row>
    <row r="4741" spans="1:12" x14ac:dyDescent="0.2">
      <c r="A4741" s="39"/>
      <c r="B4741" s="34"/>
      <c r="C4741" s="39" t="s">
        <v>130</v>
      </c>
      <c r="D4741" s="7">
        <v>3</v>
      </c>
      <c r="E4741" s="8">
        <v>0</v>
      </c>
      <c r="F4741" s="17">
        <f t="shared" si="1156"/>
        <v>3</v>
      </c>
      <c r="G4741" s="7">
        <v>3</v>
      </c>
      <c r="H4741" s="8">
        <v>0</v>
      </c>
      <c r="I4741" s="17">
        <f t="shared" si="1157"/>
        <v>3</v>
      </c>
      <c r="J4741" s="7">
        <f t="shared" si="1158"/>
        <v>6</v>
      </c>
      <c r="K4741" s="8">
        <f t="shared" si="1159"/>
        <v>0</v>
      </c>
      <c r="L4741" s="9">
        <f t="shared" si="1160"/>
        <v>6</v>
      </c>
    </row>
    <row r="4742" spans="1:12" x14ac:dyDescent="0.2">
      <c r="A4742" s="39"/>
      <c r="B4742" s="34"/>
      <c r="C4742" s="39" t="s">
        <v>132</v>
      </c>
      <c r="D4742" s="7">
        <v>0</v>
      </c>
      <c r="E4742" s="8">
        <v>0</v>
      </c>
      <c r="F4742" s="17">
        <f t="shared" si="1156"/>
        <v>0</v>
      </c>
      <c r="G4742" s="7">
        <v>1</v>
      </c>
      <c r="H4742" s="8">
        <v>0</v>
      </c>
      <c r="I4742" s="17">
        <f t="shared" si="1157"/>
        <v>1</v>
      </c>
      <c r="J4742" s="7">
        <f t="shared" si="1158"/>
        <v>1</v>
      </c>
      <c r="K4742" s="8">
        <f t="shared" si="1159"/>
        <v>0</v>
      </c>
      <c r="L4742" s="9">
        <f t="shared" si="1160"/>
        <v>1</v>
      </c>
    </row>
    <row r="4743" spans="1:12" x14ac:dyDescent="0.2">
      <c r="A4743" s="39"/>
      <c r="B4743" s="34"/>
      <c r="C4743" s="39" t="s">
        <v>135</v>
      </c>
      <c r="D4743" s="7">
        <v>0</v>
      </c>
      <c r="E4743" s="8">
        <v>2</v>
      </c>
      <c r="F4743" s="17">
        <f t="shared" si="1156"/>
        <v>2</v>
      </c>
      <c r="G4743" s="7">
        <v>0</v>
      </c>
      <c r="H4743" s="8">
        <v>0</v>
      </c>
      <c r="I4743" s="17">
        <f t="shared" si="1157"/>
        <v>0</v>
      </c>
      <c r="J4743" s="7">
        <f t="shared" si="1158"/>
        <v>0</v>
      </c>
      <c r="K4743" s="8">
        <f t="shared" si="1159"/>
        <v>2</v>
      </c>
      <c r="L4743" s="9">
        <f t="shared" si="1160"/>
        <v>2</v>
      </c>
    </row>
    <row r="4744" spans="1:12" x14ac:dyDescent="0.2">
      <c r="A4744" s="39"/>
      <c r="B4744" s="34"/>
      <c r="C4744" s="39" t="s">
        <v>137</v>
      </c>
      <c r="D4744" s="7">
        <v>0</v>
      </c>
      <c r="E4744" s="8">
        <v>0</v>
      </c>
      <c r="F4744" s="17">
        <f t="shared" si="1156"/>
        <v>0</v>
      </c>
      <c r="G4744" s="7">
        <v>0</v>
      </c>
      <c r="H4744" s="8">
        <v>26</v>
      </c>
      <c r="I4744" s="17">
        <f t="shared" si="1157"/>
        <v>26</v>
      </c>
      <c r="J4744" s="7">
        <f t="shared" si="1158"/>
        <v>0</v>
      </c>
      <c r="K4744" s="8">
        <f t="shared" si="1159"/>
        <v>26</v>
      </c>
      <c r="L4744" s="9">
        <f t="shared" si="1160"/>
        <v>26</v>
      </c>
    </row>
    <row r="4745" spans="1:12" x14ac:dyDescent="0.2">
      <c r="A4745" s="39"/>
      <c r="B4745" s="34"/>
      <c r="C4745" s="39" t="s">
        <v>138</v>
      </c>
      <c r="D4745" s="7">
        <v>1</v>
      </c>
      <c r="E4745" s="8">
        <v>6</v>
      </c>
      <c r="F4745" s="17">
        <f t="shared" si="1156"/>
        <v>7</v>
      </c>
      <c r="G4745" s="7">
        <v>1</v>
      </c>
      <c r="H4745" s="8">
        <v>0</v>
      </c>
      <c r="I4745" s="17">
        <f t="shared" si="1157"/>
        <v>1</v>
      </c>
      <c r="J4745" s="7">
        <f t="shared" si="1158"/>
        <v>2</v>
      </c>
      <c r="K4745" s="8">
        <f t="shared" si="1159"/>
        <v>6</v>
      </c>
      <c r="L4745" s="9">
        <f t="shared" si="1160"/>
        <v>8</v>
      </c>
    </row>
    <row r="4746" spans="1:12" x14ac:dyDescent="0.2">
      <c r="A4746" s="39"/>
      <c r="B4746" s="34"/>
      <c r="C4746" s="39" t="s">
        <v>139</v>
      </c>
      <c r="D4746" s="7">
        <v>0</v>
      </c>
      <c r="E4746" s="8">
        <v>0</v>
      </c>
      <c r="F4746" s="17">
        <f t="shared" si="1156"/>
        <v>0</v>
      </c>
      <c r="G4746" s="7">
        <v>0</v>
      </c>
      <c r="H4746" s="8">
        <v>1</v>
      </c>
      <c r="I4746" s="17">
        <f t="shared" si="1157"/>
        <v>1</v>
      </c>
      <c r="J4746" s="7">
        <f t="shared" si="1158"/>
        <v>0</v>
      </c>
      <c r="K4746" s="8">
        <f t="shared" si="1159"/>
        <v>1</v>
      </c>
      <c r="L4746" s="9">
        <f t="shared" si="1160"/>
        <v>1</v>
      </c>
    </row>
    <row r="4747" spans="1:12" x14ac:dyDescent="0.2">
      <c r="A4747" s="39"/>
      <c r="B4747" s="34"/>
      <c r="C4747" s="39" t="s">
        <v>149</v>
      </c>
      <c r="D4747" s="7">
        <v>1</v>
      </c>
      <c r="E4747" s="8">
        <v>0</v>
      </c>
      <c r="F4747" s="17">
        <f t="shared" si="1156"/>
        <v>1</v>
      </c>
      <c r="G4747" s="7">
        <v>0</v>
      </c>
      <c r="H4747" s="8">
        <v>0</v>
      </c>
      <c r="I4747" s="17">
        <f t="shared" si="1157"/>
        <v>0</v>
      </c>
      <c r="J4747" s="7">
        <f t="shared" si="1158"/>
        <v>1</v>
      </c>
      <c r="K4747" s="8">
        <f t="shared" si="1159"/>
        <v>0</v>
      </c>
      <c r="L4747" s="9">
        <f t="shared" si="1160"/>
        <v>1</v>
      </c>
    </row>
    <row r="4748" spans="1:12" ht="12" thickBot="1" x14ac:dyDescent="0.25">
      <c r="A4748" s="52"/>
      <c r="B4748" s="68"/>
      <c r="C4748" s="52" t="s">
        <v>934</v>
      </c>
      <c r="D4748" s="24">
        <v>0</v>
      </c>
      <c r="E4748" s="25">
        <v>0</v>
      </c>
      <c r="F4748" s="69">
        <f t="shared" si="1156"/>
        <v>0</v>
      </c>
      <c r="G4748" s="24">
        <v>0</v>
      </c>
      <c r="H4748" s="25">
        <v>1</v>
      </c>
      <c r="I4748" s="69">
        <f t="shared" si="1157"/>
        <v>1</v>
      </c>
      <c r="J4748" s="24">
        <f t="shared" si="1158"/>
        <v>0</v>
      </c>
      <c r="K4748" s="25">
        <f t="shared" si="1159"/>
        <v>1</v>
      </c>
      <c r="L4748" s="26">
        <f t="shared" si="1160"/>
        <v>1</v>
      </c>
    </row>
    <row r="4754" spans="1:12" ht="12" x14ac:dyDescent="0.2">
      <c r="A4754" s="85" t="s">
        <v>109</v>
      </c>
      <c r="B4754" s="85"/>
      <c r="C4754" s="85"/>
      <c r="D4754" s="85"/>
      <c r="E4754" s="85"/>
      <c r="F4754" s="85"/>
      <c r="G4754" s="85"/>
      <c r="H4754" s="85"/>
      <c r="I4754" s="85"/>
      <c r="J4754" s="85"/>
      <c r="K4754" s="85"/>
      <c r="L4754" s="85"/>
    </row>
    <row r="4755" spans="1:12" x14ac:dyDescent="0.2">
      <c r="A4755" s="86" t="s">
        <v>116</v>
      </c>
      <c r="B4755" s="86"/>
      <c r="C4755" s="86"/>
      <c r="D4755" s="86"/>
      <c r="E4755" s="86"/>
      <c r="F4755" s="86"/>
      <c r="G4755" s="86"/>
      <c r="H4755" s="86"/>
      <c r="I4755" s="86"/>
      <c r="J4755" s="86"/>
      <c r="K4755" s="86"/>
      <c r="L4755" s="86"/>
    </row>
    <row r="4756" spans="1:12" x14ac:dyDescent="0.2">
      <c r="A4756" s="86" t="s">
        <v>1066</v>
      </c>
      <c r="B4756" s="86"/>
      <c r="C4756" s="86"/>
      <c r="D4756" s="86"/>
      <c r="E4756" s="86"/>
      <c r="F4756" s="86"/>
      <c r="G4756" s="86"/>
      <c r="H4756" s="86"/>
      <c r="I4756" s="86"/>
      <c r="J4756" s="86"/>
      <c r="K4756" s="86"/>
      <c r="L4756" s="86"/>
    </row>
    <row r="4757" spans="1:12" ht="12" thickBot="1" x14ac:dyDescent="0.25"/>
    <row r="4758" spans="1:12" x14ac:dyDescent="0.2">
      <c r="A4758" s="113" t="s">
        <v>41</v>
      </c>
      <c r="B4758" s="149"/>
      <c r="C4758" s="151" t="s">
        <v>43</v>
      </c>
      <c r="D4758" s="117" t="s">
        <v>355</v>
      </c>
      <c r="E4758" s="118"/>
      <c r="F4758" s="119"/>
      <c r="G4758" s="117" t="s">
        <v>42</v>
      </c>
      <c r="H4758" s="118"/>
      <c r="I4758" s="119"/>
      <c r="J4758" s="117" t="s">
        <v>2</v>
      </c>
      <c r="K4758" s="118"/>
      <c r="L4758" s="119"/>
    </row>
    <row r="4759" spans="1:12" ht="12" thickBot="1" x14ac:dyDescent="0.25">
      <c r="A4759" s="115"/>
      <c r="B4759" s="150"/>
      <c r="C4759" s="152"/>
      <c r="D4759" s="153"/>
      <c r="E4759" s="154"/>
      <c r="F4759" s="155"/>
      <c r="G4759" s="153"/>
      <c r="H4759" s="154"/>
      <c r="I4759" s="155"/>
      <c r="J4759" s="153"/>
      <c r="K4759" s="154"/>
      <c r="L4759" s="155"/>
    </row>
    <row r="4760" spans="1:12" x14ac:dyDescent="0.2">
      <c r="A4760" s="115"/>
      <c r="B4760" s="150"/>
      <c r="C4760" s="152"/>
      <c r="D4760" s="161" t="s">
        <v>44</v>
      </c>
      <c r="E4760" s="157" t="s">
        <v>45</v>
      </c>
      <c r="F4760" s="159" t="s">
        <v>2</v>
      </c>
      <c r="G4760" s="161" t="s">
        <v>44</v>
      </c>
      <c r="H4760" s="157" t="s">
        <v>45</v>
      </c>
      <c r="I4760" s="159" t="s">
        <v>2</v>
      </c>
      <c r="J4760" s="156" t="s">
        <v>44</v>
      </c>
      <c r="K4760" s="157" t="s">
        <v>45</v>
      </c>
      <c r="L4760" s="159" t="s">
        <v>2</v>
      </c>
    </row>
    <row r="4761" spans="1:12" ht="12" thickBot="1" x14ac:dyDescent="0.25">
      <c r="A4761" s="115"/>
      <c r="B4761" s="150"/>
      <c r="C4761" s="152"/>
      <c r="D4761" s="162"/>
      <c r="E4761" s="158"/>
      <c r="F4761" s="160"/>
      <c r="G4761" s="162"/>
      <c r="H4761" s="158"/>
      <c r="I4761" s="160"/>
      <c r="J4761" s="136"/>
      <c r="K4761" s="158"/>
      <c r="L4761" s="160"/>
    </row>
    <row r="4762" spans="1:12" x14ac:dyDescent="0.2">
      <c r="A4762" s="35"/>
      <c r="B4762" s="36"/>
      <c r="C4762" s="70" t="s">
        <v>2</v>
      </c>
      <c r="D4762" s="27">
        <f t="shared" ref="D4762:L4762" si="1161">SUM(D4733:D4761)</f>
        <v>15</v>
      </c>
      <c r="E4762" s="28">
        <f t="shared" si="1161"/>
        <v>55</v>
      </c>
      <c r="F4762" s="71">
        <f t="shared" si="1161"/>
        <v>70</v>
      </c>
      <c r="G4762" s="27">
        <f t="shared" si="1161"/>
        <v>50</v>
      </c>
      <c r="H4762" s="28">
        <f t="shared" si="1161"/>
        <v>142</v>
      </c>
      <c r="I4762" s="71">
        <f t="shared" si="1161"/>
        <v>192</v>
      </c>
      <c r="J4762" s="27">
        <f t="shared" si="1161"/>
        <v>65</v>
      </c>
      <c r="K4762" s="28">
        <f t="shared" si="1161"/>
        <v>197</v>
      </c>
      <c r="L4762" s="29">
        <f t="shared" si="1161"/>
        <v>262</v>
      </c>
    </row>
    <row r="4763" spans="1:12" x14ac:dyDescent="0.2">
      <c r="A4763" s="65" t="s">
        <v>331</v>
      </c>
      <c r="B4763" s="42"/>
      <c r="C4763" s="41"/>
      <c r="D4763" s="44"/>
      <c r="E4763" s="45"/>
      <c r="F4763" s="47"/>
      <c r="G4763" s="44"/>
      <c r="H4763" s="45"/>
      <c r="I4763" s="47"/>
      <c r="J4763" s="44"/>
      <c r="K4763" s="45"/>
      <c r="L4763" s="46"/>
    </row>
    <row r="4764" spans="1:12" x14ac:dyDescent="0.2">
      <c r="A4764" s="39"/>
      <c r="B4764" s="34"/>
      <c r="C4764" s="39" t="s">
        <v>3</v>
      </c>
      <c r="D4764" s="7">
        <v>0</v>
      </c>
      <c r="E4764" s="8">
        <v>0</v>
      </c>
      <c r="F4764" s="17">
        <f>D4764+E4764</f>
        <v>0</v>
      </c>
      <c r="G4764" s="7">
        <v>0</v>
      </c>
      <c r="H4764" s="8">
        <v>4</v>
      </c>
      <c r="I4764" s="17">
        <f>G4764+H4764</f>
        <v>4</v>
      </c>
      <c r="J4764" s="7">
        <f>D4764+G4764</f>
        <v>0</v>
      </c>
      <c r="K4764" s="8">
        <f>E4764+H4764</f>
        <v>4</v>
      </c>
      <c r="L4764" s="9">
        <f>J4764+K4764</f>
        <v>4</v>
      </c>
    </row>
    <row r="4765" spans="1:12" x14ac:dyDescent="0.2">
      <c r="A4765" s="39"/>
      <c r="B4765" s="34"/>
      <c r="C4765" s="66" t="s">
        <v>2</v>
      </c>
      <c r="D4765" s="21">
        <f t="shared" ref="D4765:L4765" si="1162">SUM(D4763:D4764)</f>
        <v>0</v>
      </c>
      <c r="E4765" s="22">
        <f t="shared" si="1162"/>
        <v>0</v>
      </c>
      <c r="F4765" s="67">
        <f t="shared" si="1162"/>
        <v>0</v>
      </c>
      <c r="G4765" s="21">
        <f t="shared" si="1162"/>
        <v>0</v>
      </c>
      <c r="H4765" s="22">
        <f t="shared" si="1162"/>
        <v>4</v>
      </c>
      <c r="I4765" s="67">
        <f t="shared" si="1162"/>
        <v>4</v>
      </c>
      <c r="J4765" s="21">
        <f t="shared" si="1162"/>
        <v>0</v>
      </c>
      <c r="K4765" s="22">
        <f t="shared" si="1162"/>
        <v>4</v>
      </c>
      <c r="L4765" s="23">
        <f t="shared" si="1162"/>
        <v>4</v>
      </c>
    </row>
    <row r="4766" spans="1:12" x14ac:dyDescent="0.2">
      <c r="A4766" s="65" t="s">
        <v>332</v>
      </c>
      <c r="B4766" s="42"/>
      <c r="C4766" s="41"/>
      <c r="D4766" s="44"/>
      <c r="E4766" s="45"/>
      <c r="F4766" s="47"/>
      <c r="G4766" s="44"/>
      <c r="H4766" s="45"/>
      <c r="I4766" s="47"/>
      <c r="J4766" s="44"/>
      <c r="K4766" s="45"/>
      <c r="L4766" s="46"/>
    </row>
    <row r="4767" spans="1:12" x14ac:dyDescent="0.2">
      <c r="A4767" s="39"/>
      <c r="B4767" s="34"/>
      <c r="C4767" s="39" t="s">
        <v>124</v>
      </c>
      <c r="D4767" s="7">
        <v>277</v>
      </c>
      <c r="E4767" s="8">
        <v>93</v>
      </c>
      <c r="F4767" s="17">
        <f t="shared" ref="F4767:F4796" si="1163">D4767+E4767</f>
        <v>370</v>
      </c>
      <c r="G4767" s="7">
        <v>276</v>
      </c>
      <c r="H4767" s="8">
        <v>119</v>
      </c>
      <c r="I4767" s="17">
        <f t="shared" ref="I4767:I4796" si="1164">G4767+H4767</f>
        <v>395</v>
      </c>
      <c r="J4767" s="7">
        <f t="shared" ref="J4767:J4796" si="1165">D4767+G4767</f>
        <v>553</v>
      </c>
      <c r="K4767" s="8">
        <f t="shared" ref="K4767:K4796" si="1166">E4767+H4767</f>
        <v>212</v>
      </c>
      <c r="L4767" s="9">
        <f t="shared" ref="L4767:L4796" si="1167">J4767+K4767</f>
        <v>765</v>
      </c>
    </row>
    <row r="4768" spans="1:12" x14ac:dyDescent="0.2">
      <c r="A4768" s="39"/>
      <c r="B4768" s="34"/>
      <c r="C4768" s="39" t="s">
        <v>3</v>
      </c>
      <c r="D4768" s="7">
        <v>0</v>
      </c>
      <c r="E4768" s="8">
        <v>0</v>
      </c>
      <c r="F4768" s="17">
        <f t="shared" si="1163"/>
        <v>0</v>
      </c>
      <c r="G4768" s="7">
        <v>96</v>
      </c>
      <c r="H4768" s="8">
        <v>18</v>
      </c>
      <c r="I4768" s="17">
        <f t="shared" si="1164"/>
        <v>114</v>
      </c>
      <c r="J4768" s="7">
        <f t="shared" si="1165"/>
        <v>96</v>
      </c>
      <c r="K4768" s="8">
        <f t="shared" si="1166"/>
        <v>18</v>
      </c>
      <c r="L4768" s="9">
        <f t="shared" si="1167"/>
        <v>114</v>
      </c>
    </row>
    <row r="4769" spans="1:12" x14ac:dyDescent="0.2">
      <c r="A4769" s="39"/>
      <c r="B4769" s="34"/>
      <c r="C4769" s="39" t="s">
        <v>125</v>
      </c>
      <c r="D4769" s="7">
        <v>0</v>
      </c>
      <c r="E4769" s="8">
        <v>0</v>
      </c>
      <c r="F4769" s="17">
        <f t="shared" si="1163"/>
        <v>0</v>
      </c>
      <c r="G4769" s="7">
        <v>21</v>
      </c>
      <c r="H4769" s="8">
        <v>1</v>
      </c>
      <c r="I4769" s="17">
        <f t="shared" si="1164"/>
        <v>22</v>
      </c>
      <c r="J4769" s="7">
        <f t="shared" si="1165"/>
        <v>21</v>
      </c>
      <c r="K4769" s="8">
        <f t="shared" si="1166"/>
        <v>1</v>
      </c>
      <c r="L4769" s="9">
        <f t="shared" si="1167"/>
        <v>22</v>
      </c>
    </row>
    <row r="4770" spans="1:12" x14ac:dyDescent="0.2">
      <c r="A4770" s="39"/>
      <c r="B4770" s="34"/>
      <c r="C4770" s="39" t="s">
        <v>126</v>
      </c>
      <c r="D4770" s="7">
        <v>0</v>
      </c>
      <c r="E4770" s="8">
        <v>0</v>
      </c>
      <c r="F4770" s="17">
        <f t="shared" si="1163"/>
        <v>0</v>
      </c>
      <c r="G4770" s="7">
        <v>43</v>
      </c>
      <c r="H4770" s="8">
        <v>4</v>
      </c>
      <c r="I4770" s="17">
        <f t="shared" si="1164"/>
        <v>47</v>
      </c>
      <c r="J4770" s="7">
        <f t="shared" si="1165"/>
        <v>43</v>
      </c>
      <c r="K4770" s="8">
        <f t="shared" si="1166"/>
        <v>4</v>
      </c>
      <c r="L4770" s="9">
        <f t="shared" si="1167"/>
        <v>47</v>
      </c>
    </row>
    <row r="4771" spans="1:12" x14ac:dyDescent="0.2">
      <c r="A4771" s="39"/>
      <c r="B4771" s="34"/>
      <c r="C4771" s="39" t="s">
        <v>127</v>
      </c>
      <c r="D4771" s="7">
        <v>4</v>
      </c>
      <c r="E4771" s="8">
        <v>10</v>
      </c>
      <c r="F4771" s="17">
        <f t="shared" si="1163"/>
        <v>14</v>
      </c>
      <c r="G4771" s="7">
        <v>65</v>
      </c>
      <c r="H4771" s="8">
        <v>18</v>
      </c>
      <c r="I4771" s="17">
        <f t="shared" si="1164"/>
        <v>83</v>
      </c>
      <c r="J4771" s="7">
        <f t="shared" si="1165"/>
        <v>69</v>
      </c>
      <c r="K4771" s="8">
        <f t="shared" si="1166"/>
        <v>28</v>
      </c>
      <c r="L4771" s="9">
        <f t="shared" si="1167"/>
        <v>97</v>
      </c>
    </row>
    <row r="4772" spans="1:12" x14ac:dyDescent="0.2">
      <c r="A4772" s="39"/>
      <c r="B4772" s="34"/>
      <c r="C4772" s="39" t="s">
        <v>128</v>
      </c>
      <c r="D4772" s="7">
        <v>0</v>
      </c>
      <c r="E4772" s="8">
        <v>0</v>
      </c>
      <c r="F4772" s="17">
        <f t="shared" si="1163"/>
        <v>0</v>
      </c>
      <c r="G4772" s="7">
        <v>183</v>
      </c>
      <c r="H4772" s="8">
        <v>27</v>
      </c>
      <c r="I4772" s="17">
        <f t="shared" si="1164"/>
        <v>210</v>
      </c>
      <c r="J4772" s="7">
        <f t="shared" si="1165"/>
        <v>183</v>
      </c>
      <c r="K4772" s="8">
        <f t="shared" si="1166"/>
        <v>27</v>
      </c>
      <c r="L4772" s="9">
        <f t="shared" si="1167"/>
        <v>210</v>
      </c>
    </row>
    <row r="4773" spans="1:12" x14ac:dyDescent="0.2">
      <c r="A4773" s="39"/>
      <c r="B4773" s="34"/>
      <c r="C4773" s="39" t="s">
        <v>931</v>
      </c>
      <c r="D4773" s="7">
        <v>0</v>
      </c>
      <c r="E4773" s="8">
        <v>0</v>
      </c>
      <c r="F4773" s="17">
        <f t="shared" si="1163"/>
        <v>0</v>
      </c>
      <c r="G4773" s="7">
        <v>19</v>
      </c>
      <c r="H4773" s="8">
        <v>0</v>
      </c>
      <c r="I4773" s="17">
        <f t="shared" si="1164"/>
        <v>19</v>
      </c>
      <c r="J4773" s="7">
        <f t="shared" si="1165"/>
        <v>19</v>
      </c>
      <c r="K4773" s="8">
        <f t="shared" si="1166"/>
        <v>0</v>
      </c>
      <c r="L4773" s="9">
        <f t="shared" si="1167"/>
        <v>19</v>
      </c>
    </row>
    <row r="4774" spans="1:12" x14ac:dyDescent="0.2">
      <c r="A4774" s="39"/>
      <c r="B4774" s="34"/>
      <c r="C4774" s="39" t="s">
        <v>129</v>
      </c>
      <c r="D4774" s="7">
        <v>0</v>
      </c>
      <c r="E4774" s="8">
        <v>0</v>
      </c>
      <c r="F4774" s="17">
        <f t="shared" si="1163"/>
        <v>0</v>
      </c>
      <c r="G4774" s="7">
        <v>2</v>
      </c>
      <c r="H4774" s="8">
        <v>0</v>
      </c>
      <c r="I4774" s="17">
        <f t="shared" si="1164"/>
        <v>2</v>
      </c>
      <c r="J4774" s="7">
        <f t="shared" si="1165"/>
        <v>2</v>
      </c>
      <c r="K4774" s="8">
        <f t="shared" si="1166"/>
        <v>0</v>
      </c>
      <c r="L4774" s="9">
        <f t="shared" si="1167"/>
        <v>2</v>
      </c>
    </row>
    <row r="4775" spans="1:12" x14ac:dyDescent="0.2">
      <c r="A4775" s="39"/>
      <c r="B4775" s="34"/>
      <c r="C4775" s="39" t="s">
        <v>130</v>
      </c>
      <c r="D4775" s="7">
        <v>14</v>
      </c>
      <c r="E4775" s="8">
        <v>0</v>
      </c>
      <c r="F4775" s="17">
        <f t="shared" si="1163"/>
        <v>14</v>
      </c>
      <c r="G4775" s="7">
        <v>10</v>
      </c>
      <c r="H4775" s="8">
        <v>1</v>
      </c>
      <c r="I4775" s="17">
        <f t="shared" si="1164"/>
        <v>11</v>
      </c>
      <c r="J4775" s="7">
        <f t="shared" si="1165"/>
        <v>24</v>
      </c>
      <c r="K4775" s="8">
        <f t="shared" si="1166"/>
        <v>1</v>
      </c>
      <c r="L4775" s="9">
        <f t="shared" si="1167"/>
        <v>25</v>
      </c>
    </row>
    <row r="4776" spans="1:12" x14ac:dyDescent="0.2">
      <c r="A4776" s="39"/>
      <c r="B4776" s="34"/>
      <c r="C4776" s="39" t="s">
        <v>131</v>
      </c>
      <c r="D4776" s="7">
        <v>4</v>
      </c>
      <c r="E4776" s="8">
        <v>4</v>
      </c>
      <c r="F4776" s="17">
        <f t="shared" si="1163"/>
        <v>8</v>
      </c>
      <c r="G4776" s="7">
        <v>5</v>
      </c>
      <c r="H4776" s="8">
        <v>5</v>
      </c>
      <c r="I4776" s="17">
        <f t="shared" si="1164"/>
        <v>10</v>
      </c>
      <c r="J4776" s="7">
        <f t="shared" si="1165"/>
        <v>9</v>
      </c>
      <c r="K4776" s="8">
        <f t="shared" si="1166"/>
        <v>9</v>
      </c>
      <c r="L4776" s="9">
        <f t="shared" si="1167"/>
        <v>18</v>
      </c>
    </row>
    <row r="4777" spans="1:12" x14ac:dyDescent="0.2">
      <c r="A4777" s="39"/>
      <c r="B4777" s="34"/>
      <c r="C4777" s="39" t="s">
        <v>132</v>
      </c>
      <c r="D4777" s="7">
        <v>0</v>
      </c>
      <c r="E4777" s="8">
        <v>0</v>
      </c>
      <c r="F4777" s="17">
        <f t="shared" si="1163"/>
        <v>0</v>
      </c>
      <c r="G4777" s="7">
        <v>1</v>
      </c>
      <c r="H4777" s="8">
        <v>0</v>
      </c>
      <c r="I4777" s="17">
        <f t="shared" si="1164"/>
        <v>1</v>
      </c>
      <c r="J4777" s="7">
        <f t="shared" si="1165"/>
        <v>1</v>
      </c>
      <c r="K4777" s="8">
        <f t="shared" si="1166"/>
        <v>0</v>
      </c>
      <c r="L4777" s="9">
        <f t="shared" si="1167"/>
        <v>1</v>
      </c>
    </row>
    <row r="4778" spans="1:12" x14ac:dyDescent="0.2">
      <c r="A4778" s="39"/>
      <c r="B4778" s="34"/>
      <c r="C4778" s="39" t="s">
        <v>133</v>
      </c>
      <c r="D4778" s="7">
        <v>6</v>
      </c>
      <c r="E4778" s="8">
        <v>4</v>
      </c>
      <c r="F4778" s="17">
        <f t="shared" si="1163"/>
        <v>10</v>
      </c>
      <c r="G4778" s="7">
        <v>0</v>
      </c>
      <c r="H4778" s="8">
        <v>0</v>
      </c>
      <c r="I4778" s="17">
        <f t="shared" si="1164"/>
        <v>0</v>
      </c>
      <c r="J4778" s="7">
        <f t="shared" si="1165"/>
        <v>6</v>
      </c>
      <c r="K4778" s="8">
        <f t="shared" si="1166"/>
        <v>4</v>
      </c>
      <c r="L4778" s="9">
        <f t="shared" si="1167"/>
        <v>10</v>
      </c>
    </row>
    <row r="4779" spans="1:12" x14ac:dyDescent="0.2">
      <c r="A4779" s="39"/>
      <c r="B4779" s="34"/>
      <c r="C4779" s="39" t="s">
        <v>692</v>
      </c>
      <c r="D4779" s="7">
        <v>0</v>
      </c>
      <c r="E4779" s="8">
        <v>0</v>
      </c>
      <c r="F4779" s="17">
        <f t="shared" si="1163"/>
        <v>0</v>
      </c>
      <c r="G4779" s="7">
        <v>3</v>
      </c>
      <c r="H4779" s="8">
        <v>3</v>
      </c>
      <c r="I4779" s="17">
        <f t="shared" si="1164"/>
        <v>6</v>
      </c>
      <c r="J4779" s="7">
        <f t="shared" si="1165"/>
        <v>3</v>
      </c>
      <c r="K4779" s="8">
        <f t="shared" si="1166"/>
        <v>3</v>
      </c>
      <c r="L4779" s="9">
        <f t="shared" si="1167"/>
        <v>6</v>
      </c>
    </row>
    <row r="4780" spans="1:12" x14ac:dyDescent="0.2">
      <c r="A4780" s="39"/>
      <c r="B4780" s="34"/>
      <c r="C4780" s="39" t="s">
        <v>134</v>
      </c>
      <c r="D4780" s="7">
        <v>0</v>
      </c>
      <c r="E4780" s="8">
        <v>0</v>
      </c>
      <c r="F4780" s="17">
        <f t="shared" si="1163"/>
        <v>0</v>
      </c>
      <c r="G4780" s="7">
        <v>8</v>
      </c>
      <c r="H4780" s="8">
        <v>2</v>
      </c>
      <c r="I4780" s="17">
        <f t="shared" si="1164"/>
        <v>10</v>
      </c>
      <c r="J4780" s="7">
        <f t="shared" si="1165"/>
        <v>8</v>
      </c>
      <c r="K4780" s="8">
        <f t="shared" si="1166"/>
        <v>2</v>
      </c>
      <c r="L4780" s="9">
        <f t="shared" si="1167"/>
        <v>10</v>
      </c>
    </row>
    <row r="4781" spans="1:12" x14ac:dyDescent="0.2">
      <c r="A4781" s="39"/>
      <c r="B4781" s="34"/>
      <c r="C4781" s="39" t="s">
        <v>135</v>
      </c>
      <c r="D4781" s="7">
        <v>41</v>
      </c>
      <c r="E4781" s="8">
        <v>43</v>
      </c>
      <c r="F4781" s="17">
        <f t="shared" si="1163"/>
        <v>84</v>
      </c>
      <c r="G4781" s="7">
        <v>26</v>
      </c>
      <c r="H4781" s="8">
        <v>4</v>
      </c>
      <c r="I4781" s="17">
        <f t="shared" si="1164"/>
        <v>30</v>
      </c>
      <c r="J4781" s="7">
        <f t="shared" si="1165"/>
        <v>67</v>
      </c>
      <c r="K4781" s="8">
        <f t="shared" si="1166"/>
        <v>47</v>
      </c>
      <c r="L4781" s="9">
        <f t="shared" si="1167"/>
        <v>114</v>
      </c>
    </row>
    <row r="4782" spans="1:12" x14ac:dyDescent="0.2">
      <c r="A4782" s="39"/>
      <c r="B4782" s="34"/>
      <c r="C4782" s="39" t="s">
        <v>932</v>
      </c>
      <c r="D4782" s="7">
        <v>1</v>
      </c>
      <c r="E4782" s="8">
        <v>0</v>
      </c>
      <c r="F4782" s="17">
        <f t="shared" si="1163"/>
        <v>1</v>
      </c>
      <c r="G4782" s="7">
        <v>0</v>
      </c>
      <c r="H4782" s="8">
        <v>1</v>
      </c>
      <c r="I4782" s="17">
        <f t="shared" si="1164"/>
        <v>1</v>
      </c>
      <c r="J4782" s="7">
        <f t="shared" si="1165"/>
        <v>1</v>
      </c>
      <c r="K4782" s="8">
        <f t="shared" si="1166"/>
        <v>1</v>
      </c>
      <c r="L4782" s="9">
        <f t="shared" si="1167"/>
        <v>2</v>
      </c>
    </row>
    <row r="4783" spans="1:12" x14ac:dyDescent="0.2">
      <c r="A4783" s="39"/>
      <c r="B4783" s="34"/>
      <c r="C4783" s="39" t="s">
        <v>136</v>
      </c>
      <c r="D4783" s="7">
        <v>44</v>
      </c>
      <c r="E4783" s="8">
        <v>48</v>
      </c>
      <c r="F4783" s="17">
        <f t="shared" si="1163"/>
        <v>92</v>
      </c>
      <c r="G4783" s="7">
        <v>25</v>
      </c>
      <c r="H4783" s="8">
        <v>13</v>
      </c>
      <c r="I4783" s="17">
        <f t="shared" si="1164"/>
        <v>38</v>
      </c>
      <c r="J4783" s="7">
        <f t="shared" si="1165"/>
        <v>69</v>
      </c>
      <c r="K4783" s="8">
        <f t="shared" si="1166"/>
        <v>61</v>
      </c>
      <c r="L4783" s="9">
        <f t="shared" si="1167"/>
        <v>130</v>
      </c>
    </row>
    <row r="4784" spans="1:12" x14ac:dyDescent="0.2">
      <c r="A4784" s="39"/>
      <c r="B4784" s="34"/>
      <c r="C4784" s="39" t="s">
        <v>137</v>
      </c>
      <c r="D4784" s="7">
        <v>36</v>
      </c>
      <c r="E4784" s="8">
        <v>24</v>
      </c>
      <c r="F4784" s="17">
        <f t="shared" si="1163"/>
        <v>60</v>
      </c>
      <c r="G4784" s="7">
        <v>39</v>
      </c>
      <c r="H4784" s="8">
        <v>4</v>
      </c>
      <c r="I4784" s="17">
        <f t="shared" si="1164"/>
        <v>43</v>
      </c>
      <c r="J4784" s="7">
        <f t="shared" si="1165"/>
        <v>75</v>
      </c>
      <c r="K4784" s="8">
        <f t="shared" si="1166"/>
        <v>28</v>
      </c>
      <c r="L4784" s="9">
        <f t="shared" si="1167"/>
        <v>103</v>
      </c>
    </row>
    <row r="4785" spans="1:12" x14ac:dyDescent="0.2">
      <c r="A4785" s="39"/>
      <c r="B4785" s="34"/>
      <c r="C4785" s="39" t="s">
        <v>138</v>
      </c>
      <c r="D4785" s="7">
        <v>17</v>
      </c>
      <c r="E4785" s="8">
        <v>12</v>
      </c>
      <c r="F4785" s="17">
        <f t="shared" si="1163"/>
        <v>29</v>
      </c>
      <c r="G4785" s="7">
        <v>18</v>
      </c>
      <c r="H4785" s="8">
        <v>9</v>
      </c>
      <c r="I4785" s="17">
        <f t="shared" si="1164"/>
        <v>27</v>
      </c>
      <c r="J4785" s="7">
        <f t="shared" si="1165"/>
        <v>35</v>
      </c>
      <c r="K4785" s="8">
        <f t="shared" si="1166"/>
        <v>21</v>
      </c>
      <c r="L4785" s="9">
        <f t="shared" si="1167"/>
        <v>56</v>
      </c>
    </row>
    <row r="4786" spans="1:12" x14ac:dyDescent="0.2">
      <c r="A4786" s="39"/>
      <c r="B4786" s="34"/>
      <c r="C4786" s="39" t="s">
        <v>139</v>
      </c>
      <c r="D4786" s="7">
        <v>20</v>
      </c>
      <c r="E4786" s="8">
        <v>13</v>
      </c>
      <c r="F4786" s="17">
        <f t="shared" si="1163"/>
        <v>33</v>
      </c>
      <c r="G4786" s="7">
        <v>93</v>
      </c>
      <c r="H4786" s="8">
        <v>61</v>
      </c>
      <c r="I4786" s="17">
        <f t="shared" si="1164"/>
        <v>154</v>
      </c>
      <c r="J4786" s="7">
        <f t="shared" si="1165"/>
        <v>113</v>
      </c>
      <c r="K4786" s="8">
        <f t="shared" si="1166"/>
        <v>74</v>
      </c>
      <c r="L4786" s="9">
        <f t="shared" si="1167"/>
        <v>187</v>
      </c>
    </row>
    <row r="4787" spans="1:12" x14ac:dyDescent="0.2">
      <c r="A4787" s="39"/>
      <c r="B4787" s="34"/>
      <c r="C4787" s="39" t="s">
        <v>140</v>
      </c>
      <c r="D4787" s="7">
        <v>8</v>
      </c>
      <c r="E4787" s="8">
        <v>0</v>
      </c>
      <c r="F4787" s="17">
        <f t="shared" si="1163"/>
        <v>8</v>
      </c>
      <c r="G4787" s="7">
        <v>0</v>
      </c>
      <c r="H4787" s="8">
        <v>0</v>
      </c>
      <c r="I4787" s="17">
        <f t="shared" si="1164"/>
        <v>0</v>
      </c>
      <c r="J4787" s="7">
        <f t="shared" si="1165"/>
        <v>8</v>
      </c>
      <c r="K4787" s="8">
        <f t="shared" si="1166"/>
        <v>0</v>
      </c>
      <c r="L4787" s="9">
        <f t="shared" si="1167"/>
        <v>8</v>
      </c>
    </row>
    <row r="4788" spans="1:12" x14ac:dyDescent="0.2">
      <c r="A4788" s="39"/>
      <c r="B4788" s="34"/>
      <c r="C4788" s="39" t="s">
        <v>141</v>
      </c>
      <c r="D4788" s="7">
        <v>0</v>
      </c>
      <c r="E4788" s="8">
        <v>0</v>
      </c>
      <c r="F4788" s="17">
        <f t="shared" si="1163"/>
        <v>0</v>
      </c>
      <c r="G4788" s="7">
        <v>21</v>
      </c>
      <c r="H4788" s="8">
        <v>7</v>
      </c>
      <c r="I4788" s="17">
        <f t="shared" si="1164"/>
        <v>28</v>
      </c>
      <c r="J4788" s="7">
        <f t="shared" si="1165"/>
        <v>21</v>
      </c>
      <c r="K4788" s="8">
        <f t="shared" si="1166"/>
        <v>7</v>
      </c>
      <c r="L4788" s="9">
        <f t="shared" si="1167"/>
        <v>28</v>
      </c>
    </row>
    <row r="4789" spans="1:12" x14ac:dyDescent="0.2">
      <c r="A4789" s="39"/>
      <c r="B4789" s="34"/>
      <c r="C4789" s="39" t="s">
        <v>142</v>
      </c>
      <c r="D4789" s="7">
        <v>10</v>
      </c>
      <c r="E4789" s="8">
        <v>3</v>
      </c>
      <c r="F4789" s="17">
        <f t="shared" si="1163"/>
        <v>13</v>
      </c>
      <c r="G4789" s="7">
        <v>6</v>
      </c>
      <c r="H4789" s="8">
        <v>3</v>
      </c>
      <c r="I4789" s="17">
        <f t="shared" si="1164"/>
        <v>9</v>
      </c>
      <c r="J4789" s="7">
        <f t="shared" si="1165"/>
        <v>16</v>
      </c>
      <c r="K4789" s="8">
        <f t="shared" si="1166"/>
        <v>6</v>
      </c>
      <c r="L4789" s="9">
        <f t="shared" si="1167"/>
        <v>22</v>
      </c>
    </row>
    <row r="4790" spans="1:12" x14ac:dyDescent="0.2">
      <c r="A4790" s="39"/>
      <c r="B4790" s="34"/>
      <c r="C4790" s="39" t="s">
        <v>143</v>
      </c>
      <c r="D4790" s="7">
        <v>3</v>
      </c>
      <c r="E4790" s="8">
        <v>3</v>
      </c>
      <c r="F4790" s="17">
        <f t="shared" si="1163"/>
        <v>6</v>
      </c>
      <c r="G4790" s="7">
        <v>2</v>
      </c>
      <c r="H4790" s="8">
        <v>0</v>
      </c>
      <c r="I4790" s="17">
        <f t="shared" si="1164"/>
        <v>2</v>
      </c>
      <c r="J4790" s="7">
        <f t="shared" si="1165"/>
        <v>5</v>
      </c>
      <c r="K4790" s="8">
        <f t="shared" si="1166"/>
        <v>3</v>
      </c>
      <c r="L4790" s="9">
        <f t="shared" si="1167"/>
        <v>8</v>
      </c>
    </row>
    <row r="4791" spans="1:12" x14ac:dyDescent="0.2">
      <c r="A4791" s="39"/>
      <c r="B4791" s="34"/>
      <c r="C4791" s="39" t="s">
        <v>144</v>
      </c>
      <c r="D4791" s="7">
        <v>33</v>
      </c>
      <c r="E4791" s="8">
        <v>17</v>
      </c>
      <c r="F4791" s="17">
        <f t="shared" si="1163"/>
        <v>50</v>
      </c>
      <c r="G4791" s="7">
        <v>0</v>
      </c>
      <c r="H4791" s="8">
        <v>0</v>
      </c>
      <c r="I4791" s="17">
        <f t="shared" si="1164"/>
        <v>0</v>
      </c>
      <c r="J4791" s="7">
        <f t="shared" si="1165"/>
        <v>33</v>
      </c>
      <c r="K4791" s="8">
        <f t="shared" si="1166"/>
        <v>17</v>
      </c>
      <c r="L4791" s="9">
        <f t="shared" si="1167"/>
        <v>50</v>
      </c>
    </row>
    <row r="4792" spans="1:12" x14ac:dyDescent="0.2">
      <c r="A4792" s="39"/>
      <c r="B4792" s="34"/>
      <c r="C4792" s="39" t="s">
        <v>145</v>
      </c>
      <c r="D4792" s="7">
        <v>3</v>
      </c>
      <c r="E4792" s="8">
        <v>4</v>
      </c>
      <c r="F4792" s="17">
        <f t="shared" si="1163"/>
        <v>7</v>
      </c>
      <c r="G4792" s="7">
        <v>3</v>
      </c>
      <c r="H4792" s="8">
        <v>1</v>
      </c>
      <c r="I4792" s="17">
        <f t="shared" si="1164"/>
        <v>4</v>
      </c>
      <c r="J4792" s="7">
        <f t="shared" si="1165"/>
        <v>6</v>
      </c>
      <c r="K4792" s="8">
        <f t="shared" si="1166"/>
        <v>5</v>
      </c>
      <c r="L4792" s="9">
        <f t="shared" si="1167"/>
        <v>11</v>
      </c>
    </row>
    <row r="4793" spans="1:12" x14ac:dyDescent="0.2">
      <c r="A4793" s="39"/>
      <c r="B4793" s="34"/>
      <c r="C4793" s="39" t="s">
        <v>146</v>
      </c>
      <c r="D4793" s="7">
        <v>15</v>
      </c>
      <c r="E4793" s="8">
        <v>34</v>
      </c>
      <c r="F4793" s="17">
        <f t="shared" si="1163"/>
        <v>49</v>
      </c>
      <c r="G4793" s="7">
        <v>3</v>
      </c>
      <c r="H4793" s="8">
        <v>1</v>
      </c>
      <c r="I4793" s="17">
        <f t="shared" si="1164"/>
        <v>4</v>
      </c>
      <c r="J4793" s="7">
        <f t="shared" si="1165"/>
        <v>18</v>
      </c>
      <c r="K4793" s="8">
        <f t="shared" si="1166"/>
        <v>35</v>
      </c>
      <c r="L4793" s="9">
        <f t="shared" si="1167"/>
        <v>53</v>
      </c>
    </row>
    <row r="4794" spans="1:12" x14ac:dyDescent="0.2">
      <c r="A4794" s="39"/>
      <c r="B4794" s="34"/>
      <c r="C4794" s="39" t="s">
        <v>147</v>
      </c>
      <c r="D4794" s="7">
        <v>43</v>
      </c>
      <c r="E4794" s="8">
        <v>24</v>
      </c>
      <c r="F4794" s="17">
        <f t="shared" si="1163"/>
        <v>67</v>
      </c>
      <c r="G4794" s="7">
        <v>0</v>
      </c>
      <c r="H4794" s="8">
        <v>0</v>
      </c>
      <c r="I4794" s="17">
        <f t="shared" si="1164"/>
        <v>0</v>
      </c>
      <c r="J4794" s="7">
        <f t="shared" si="1165"/>
        <v>43</v>
      </c>
      <c r="K4794" s="8">
        <f t="shared" si="1166"/>
        <v>24</v>
      </c>
      <c r="L4794" s="9">
        <f t="shared" si="1167"/>
        <v>67</v>
      </c>
    </row>
    <row r="4795" spans="1:12" x14ac:dyDescent="0.2">
      <c r="A4795" s="39"/>
      <c r="B4795" s="34"/>
      <c r="C4795" s="39" t="s">
        <v>148</v>
      </c>
      <c r="D4795" s="7">
        <v>21</v>
      </c>
      <c r="E4795" s="8">
        <v>14</v>
      </c>
      <c r="F4795" s="17">
        <f t="shared" si="1163"/>
        <v>35</v>
      </c>
      <c r="G4795" s="7">
        <v>0</v>
      </c>
      <c r="H4795" s="8">
        <v>0</v>
      </c>
      <c r="I4795" s="17">
        <f t="shared" si="1164"/>
        <v>0</v>
      </c>
      <c r="J4795" s="7">
        <f t="shared" si="1165"/>
        <v>21</v>
      </c>
      <c r="K4795" s="8">
        <f t="shared" si="1166"/>
        <v>14</v>
      </c>
      <c r="L4795" s="9">
        <f t="shared" si="1167"/>
        <v>35</v>
      </c>
    </row>
    <row r="4796" spans="1:12" ht="12" thickBot="1" x14ac:dyDescent="0.25">
      <c r="A4796" s="52"/>
      <c r="B4796" s="68"/>
      <c r="C4796" s="52" t="s">
        <v>149</v>
      </c>
      <c r="D4796" s="24">
        <v>5</v>
      </c>
      <c r="E4796" s="25">
        <v>4</v>
      </c>
      <c r="F4796" s="69">
        <f t="shared" si="1163"/>
        <v>9</v>
      </c>
      <c r="G4796" s="24">
        <v>1</v>
      </c>
      <c r="H4796" s="25">
        <v>1</v>
      </c>
      <c r="I4796" s="69">
        <f t="shared" si="1164"/>
        <v>2</v>
      </c>
      <c r="J4796" s="24">
        <f t="shared" si="1165"/>
        <v>6</v>
      </c>
      <c r="K4796" s="25">
        <f t="shared" si="1166"/>
        <v>5</v>
      </c>
      <c r="L4796" s="26">
        <f t="shared" si="1167"/>
        <v>11</v>
      </c>
    </row>
    <row r="4802" spans="1:12" ht="12" x14ac:dyDescent="0.2">
      <c r="A4802" s="85" t="s">
        <v>109</v>
      </c>
      <c r="B4802" s="85"/>
      <c r="C4802" s="85"/>
      <c r="D4802" s="85"/>
      <c r="E4802" s="85"/>
      <c r="F4802" s="85"/>
      <c r="G4802" s="85"/>
      <c r="H4802" s="85"/>
      <c r="I4802" s="85"/>
      <c r="J4802" s="85"/>
      <c r="K4802" s="85"/>
      <c r="L4802" s="85"/>
    </row>
    <row r="4803" spans="1:12" x14ac:dyDescent="0.2">
      <c r="A4803" s="86" t="s">
        <v>116</v>
      </c>
      <c r="B4803" s="86"/>
      <c r="C4803" s="86"/>
      <c r="D4803" s="86"/>
      <c r="E4803" s="86"/>
      <c r="F4803" s="86"/>
      <c r="G4803" s="86"/>
      <c r="H4803" s="86"/>
      <c r="I4803" s="86"/>
      <c r="J4803" s="86"/>
      <c r="K4803" s="86"/>
      <c r="L4803" s="86"/>
    </row>
    <row r="4804" spans="1:12" x14ac:dyDescent="0.2">
      <c r="A4804" s="86" t="s">
        <v>1066</v>
      </c>
      <c r="B4804" s="86"/>
      <c r="C4804" s="86"/>
      <c r="D4804" s="86"/>
      <c r="E4804" s="86"/>
      <c r="F4804" s="86"/>
      <c r="G4804" s="86"/>
      <c r="H4804" s="86"/>
      <c r="I4804" s="86"/>
      <c r="J4804" s="86"/>
      <c r="K4804" s="86"/>
      <c r="L4804" s="86"/>
    </row>
    <row r="4805" spans="1:12" ht="12" thickBot="1" x14ac:dyDescent="0.25"/>
    <row r="4806" spans="1:12" x14ac:dyDescent="0.2">
      <c r="A4806" s="113" t="s">
        <v>41</v>
      </c>
      <c r="B4806" s="149"/>
      <c r="C4806" s="151" t="s">
        <v>43</v>
      </c>
      <c r="D4806" s="117" t="s">
        <v>355</v>
      </c>
      <c r="E4806" s="118"/>
      <c r="F4806" s="119"/>
      <c r="G4806" s="117" t="s">
        <v>42</v>
      </c>
      <c r="H4806" s="118"/>
      <c r="I4806" s="119"/>
      <c r="J4806" s="117" t="s">
        <v>2</v>
      </c>
      <c r="K4806" s="118"/>
      <c r="L4806" s="119"/>
    </row>
    <row r="4807" spans="1:12" ht="12" thickBot="1" x14ac:dyDescent="0.25">
      <c r="A4807" s="115"/>
      <c r="B4807" s="150"/>
      <c r="C4807" s="152"/>
      <c r="D4807" s="153"/>
      <c r="E4807" s="154"/>
      <c r="F4807" s="155"/>
      <c r="G4807" s="153"/>
      <c r="H4807" s="154"/>
      <c r="I4807" s="155"/>
      <c r="J4807" s="153"/>
      <c r="K4807" s="154"/>
      <c r="L4807" s="155"/>
    </row>
    <row r="4808" spans="1:12" x14ac:dyDescent="0.2">
      <c r="A4808" s="115"/>
      <c r="B4808" s="150"/>
      <c r="C4808" s="152"/>
      <c r="D4808" s="161" t="s">
        <v>44</v>
      </c>
      <c r="E4808" s="157" t="s">
        <v>45</v>
      </c>
      <c r="F4808" s="159" t="s">
        <v>2</v>
      </c>
      <c r="G4808" s="161" t="s">
        <v>44</v>
      </c>
      <c r="H4808" s="157" t="s">
        <v>45</v>
      </c>
      <c r="I4808" s="159" t="s">
        <v>2</v>
      </c>
      <c r="J4808" s="156" t="s">
        <v>44</v>
      </c>
      <c r="K4808" s="157" t="s">
        <v>45</v>
      </c>
      <c r="L4808" s="159" t="s">
        <v>2</v>
      </c>
    </row>
    <row r="4809" spans="1:12" ht="12" thickBot="1" x14ac:dyDescent="0.25">
      <c r="A4809" s="115"/>
      <c r="B4809" s="150"/>
      <c r="C4809" s="152"/>
      <c r="D4809" s="162"/>
      <c r="E4809" s="158"/>
      <c r="F4809" s="160"/>
      <c r="G4809" s="162"/>
      <c r="H4809" s="158"/>
      <c r="I4809" s="160"/>
      <c r="J4809" s="136"/>
      <c r="K4809" s="158"/>
      <c r="L4809" s="160"/>
    </row>
    <row r="4810" spans="1:12" x14ac:dyDescent="0.2">
      <c r="A4810" s="35"/>
      <c r="B4810" s="36"/>
      <c r="C4810" s="35" t="s">
        <v>150</v>
      </c>
      <c r="D4810" s="3">
        <v>77</v>
      </c>
      <c r="E4810" s="4">
        <v>48</v>
      </c>
      <c r="F4810" s="18">
        <f>D4810+E4810</f>
        <v>125</v>
      </c>
      <c r="G4810" s="3">
        <v>6</v>
      </c>
      <c r="H4810" s="4">
        <v>16</v>
      </c>
      <c r="I4810" s="18">
        <f>G4810+H4810</f>
        <v>22</v>
      </c>
      <c r="J4810" s="3">
        <f t="shared" ref="J4810:K4814" si="1168">D4810+G4810</f>
        <v>83</v>
      </c>
      <c r="K4810" s="4">
        <f t="shared" si="1168"/>
        <v>64</v>
      </c>
      <c r="L4810" s="5">
        <f>J4810+K4810</f>
        <v>147</v>
      </c>
    </row>
    <row r="4811" spans="1:12" x14ac:dyDescent="0.2">
      <c r="A4811" s="39"/>
      <c r="B4811" s="34"/>
      <c r="C4811" s="39" t="s">
        <v>933</v>
      </c>
      <c r="D4811" s="7">
        <v>1</v>
      </c>
      <c r="E4811" s="8">
        <v>0</v>
      </c>
      <c r="F4811" s="17">
        <f>D4811+E4811</f>
        <v>1</v>
      </c>
      <c r="G4811" s="7">
        <v>0</v>
      </c>
      <c r="H4811" s="8">
        <v>0</v>
      </c>
      <c r="I4811" s="17">
        <f>G4811+H4811</f>
        <v>0</v>
      </c>
      <c r="J4811" s="7">
        <f t="shared" si="1168"/>
        <v>1</v>
      </c>
      <c r="K4811" s="8">
        <f t="shared" si="1168"/>
        <v>0</v>
      </c>
      <c r="L4811" s="9">
        <f>J4811+K4811</f>
        <v>1</v>
      </c>
    </row>
    <row r="4812" spans="1:12" x14ac:dyDescent="0.2">
      <c r="A4812" s="39"/>
      <c r="B4812" s="34"/>
      <c r="C4812" s="39" t="s">
        <v>934</v>
      </c>
      <c r="D4812" s="7">
        <v>0</v>
      </c>
      <c r="E4812" s="8">
        <v>0</v>
      </c>
      <c r="F4812" s="17">
        <f>D4812+E4812</f>
        <v>0</v>
      </c>
      <c r="G4812" s="7">
        <v>14</v>
      </c>
      <c r="H4812" s="8">
        <v>19</v>
      </c>
      <c r="I4812" s="17">
        <f>G4812+H4812</f>
        <v>33</v>
      </c>
      <c r="J4812" s="7">
        <f t="shared" si="1168"/>
        <v>14</v>
      </c>
      <c r="K4812" s="8">
        <f t="shared" si="1168"/>
        <v>19</v>
      </c>
      <c r="L4812" s="9">
        <f>J4812+K4812</f>
        <v>33</v>
      </c>
    </row>
    <row r="4813" spans="1:12" x14ac:dyDescent="0.2">
      <c r="A4813" s="39"/>
      <c r="B4813" s="34"/>
      <c r="C4813" s="39" t="s">
        <v>935</v>
      </c>
      <c r="D4813" s="7">
        <v>0</v>
      </c>
      <c r="E4813" s="8">
        <v>0</v>
      </c>
      <c r="F4813" s="17">
        <f>D4813+E4813</f>
        <v>0</v>
      </c>
      <c r="G4813" s="7">
        <v>3</v>
      </c>
      <c r="H4813" s="8">
        <v>1</v>
      </c>
      <c r="I4813" s="17">
        <f>G4813+H4813</f>
        <v>4</v>
      </c>
      <c r="J4813" s="7">
        <f t="shared" si="1168"/>
        <v>3</v>
      </c>
      <c r="K4813" s="8">
        <f t="shared" si="1168"/>
        <v>1</v>
      </c>
      <c r="L4813" s="9">
        <f>J4813+K4813</f>
        <v>4</v>
      </c>
    </row>
    <row r="4814" spans="1:12" x14ac:dyDescent="0.2">
      <c r="A4814" s="39"/>
      <c r="B4814" s="34"/>
      <c r="C4814" s="39" t="s">
        <v>936</v>
      </c>
      <c r="D4814" s="7">
        <v>0</v>
      </c>
      <c r="E4814" s="8">
        <v>0</v>
      </c>
      <c r="F4814" s="17">
        <f>D4814+E4814</f>
        <v>0</v>
      </c>
      <c r="G4814" s="7">
        <v>2</v>
      </c>
      <c r="H4814" s="8">
        <v>1</v>
      </c>
      <c r="I4814" s="17">
        <f>G4814+H4814</f>
        <v>3</v>
      </c>
      <c r="J4814" s="7">
        <f t="shared" si="1168"/>
        <v>2</v>
      </c>
      <c r="K4814" s="8">
        <f t="shared" si="1168"/>
        <v>1</v>
      </c>
      <c r="L4814" s="9">
        <f>J4814+K4814</f>
        <v>3</v>
      </c>
    </row>
    <row r="4815" spans="1:12" x14ac:dyDescent="0.2">
      <c r="A4815" s="39"/>
      <c r="B4815" s="34"/>
      <c r="C4815" s="66" t="s">
        <v>2</v>
      </c>
      <c r="D4815" s="21">
        <f t="shared" ref="D4815:L4815" si="1169">SUM(D4766:D4814)</f>
        <v>683</v>
      </c>
      <c r="E4815" s="22">
        <f t="shared" si="1169"/>
        <v>402</v>
      </c>
      <c r="F4815" s="67">
        <f t="shared" si="1169"/>
        <v>1085</v>
      </c>
      <c r="G4815" s="21">
        <f t="shared" si="1169"/>
        <v>994</v>
      </c>
      <c r="H4815" s="22">
        <f t="shared" si="1169"/>
        <v>340</v>
      </c>
      <c r="I4815" s="67">
        <f t="shared" si="1169"/>
        <v>1334</v>
      </c>
      <c r="J4815" s="21">
        <f t="shared" si="1169"/>
        <v>1677</v>
      </c>
      <c r="K4815" s="22">
        <f t="shared" si="1169"/>
        <v>742</v>
      </c>
      <c r="L4815" s="23">
        <f t="shared" si="1169"/>
        <v>2419</v>
      </c>
    </row>
    <row r="4816" spans="1:12" x14ac:dyDescent="0.2">
      <c r="A4816" s="65" t="s">
        <v>333</v>
      </c>
      <c r="B4816" s="42"/>
      <c r="C4816" s="41"/>
      <c r="D4816" s="44"/>
      <c r="E4816" s="45"/>
      <c r="F4816" s="47"/>
      <c r="G4816" s="44"/>
      <c r="H4816" s="45"/>
      <c r="I4816" s="47"/>
      <c r="J4816" s="44"/>
      <c r="K4816" s="45"/>
      <c r="L4816" s="46"/>
    </row>
    <row r="4817" spans="1:12" x14ac:dyDescent="0.2">
      <c r="A4817" s="39"/>
      <c r="B4817" s="34"/>
      <c r="C4817" s="39" t="s">
        <v>124</v>
      </c>
      <c r="D4817" s="7">
        <v>8</v>
      </c>
      <c r="E4817" s="8">
        <v>36</v>
      </c>
      <c r="F4817" s="17">
        <f t="shared" ref="F4817:F4834" si="1170">D4817+E4817</f>
        <v>44</v>
      </c>
      <c r="G4817" s="7">
        <v>34</v>
      </c>
      <c r="H4817" s="8">
        <v>83</v>
      </c>
      <c r="I4817" s="17">
        <f t="shared" ref="I4817:I4834" si="1171">G4817+H4817</f>
        <v>117</v>
      </c>
      <c r="J4817" s="7">
        <f t="shared" ref="J4817:J4834" si="1172">D4817+G4817</f>
        <v>42</v>
      </c>
      <c r="K4817" s="8">
        <f t="shared" ref="K4817:K4834" si="1173">E4817+H4817</f>
        <v>119</v>
      </c>
      <c r="L4817" s="9">
        <f t="shared" ref="L4817:L4834" si="1174">J4817+K4817</f>
        <v>161</v>
      </c>
    </row>
    <row r="4818" spans="1:12" x14ac:dyDescent="0.2">
      <c r="A4818" s="39"/>
      <c r="B4818" s="34"/>
      <c r="C4818" s="39" t="s">
        <v>3</v>
      </c>
      <c r="D4818" s="7">
        <v>0</v>
      </c>
      <c r="E4818" s="8">
        <v>0</v>
      </c>
      <c r="F4818" s="17">
        <f t="shared" si="1170"/>
        <v>0</v>
      </c>
      <c r="G4818" s="7">
        <v>6</v>
      </c>
      <c r="H4818" s="8">
        <v>35</v>
      </c>
      <c r="I4818" s="17">
        <f t="shared" si="1171"/>
        <v>41</v>
      </c>
      <c r="J4818" s="7">
        <f t="shared" si="1172"/>
        <v>6</v>
      </c>
      <c r="K4818" s="8">
        <f t="shared" si="1173"/>
        <v>35</v>
      </c>
      <c r="L4818" s="9">
        <f t="shared" si="1174"/>
        <v>41</v>
      </c>
    </row>
    <row r="4819" spans="1:12" x14ac:dyDescent="0.2">
      <c r="A4819" s="39"/>
      <c r="B4819" s="34"/>
      <c r="C4819" s="39" t="s">
        <v>125</v>
      </c>
      <c r="D4819" s="7">
        <v>0</v>
      </c>
      <c r="E4819" s="8">
        <v>0</v>
      </c>
      <c r="F4819" s="17">
        <f t="shared" si="1170"/>
        <v>0</v>
      </c>
      <c r="G4819" s="7">
        <v>3</v>
      </c>
      <c r="H4819" s="8">
        <v>13</v>
      </c>
      <c r="I4819" s="17">
        <f t="shared" si="1171"/>
        <v>16</v>
      </c>
      <c r="J4819" s="7">
        <f t="shared" si="1172"/>
        <v>3</v>
      </c>
      <c r="K4819" s="8">
        <f t="shared" si="1173"/>
        <v>13</v>
      </c>
      <c r="L4819" s="9">
        <f t="shared" si="1174"/>
        <v>16</v>
      </c>
    </row>
    <row r="4820" spans="1:12" x14ac:dyDescent="0.2">
      <c r="A4820" s="39"/>
      <c r="B4820" s="34"/>
      <c r="C4820" s="39" t="s">
        <v>126</v>
      </c>
      <c r="D4820" s="7">
        <v>0</v>
      </c>
      <c r="E4820" s="8">
        <v>0</v>
      </c>
      <c r="F4820" s="17">
        <f t="shared" si="1170"/>
        <v>0</v>
      </c>
      <c r="G4820" s="7">
        <v>0</v>
      </c>
      <c r="H4820" s="8">
        <v>1</v>
      </c>
      <c r="I4820" s="17">
        <f t="shared" si="1171"/>
        <v>1</v>
      </c>
      <c r="J4820" s="7">
        <f t="shared" si="1172"/>
        <v>0</v>
      </c>
      <c r="K4820" s="8">
        <f t="shared" si="1173"/>
        <v>1</v>
      </c>
      <c r="L4820" s="9">
        <f t="shared" si="1174"/>
        <v>1</v>
      </c>
    </row>
    <row r="4821" spans="1:12" x14ac:dyDescent="0.2">
      <c r="A4821" s="39"/>
      <c r="B4821" s="34"/>
      <c r="C4821" s="39" t="s">
        <v>127</v>
      </c>
      <c r="D4821" s="7">
        <v>0</v>
      </c>
      <c r="E4821" s="8">
        <v>0</v>
      </c>
      <c r="F4821" s="17">
        <f t="shared" si="1170"/>
        <v>0</v>
      </c>
      <c r="G4821" s="7">
        <v>29</v>
      </c>
      <c r="H4821" s="8">
        <v>82</v>
      </c>
      <c r="I4821" s="17">
        <f t="shared" si="1171"/>
        <v>111</v>
      </c>
      <c r="J4821" s="7">
        <f t="shared" si="1172"/>
        <v>29</v>
      </c>
      <c r="K4821" s="8">
        <f t="shared" si="1173"/>
        <v>82</v>
      </c>
      <c r="L4821" s="9">
        <f t="shared" si="1174"/>
        <v>111</v>
      </c>
    </row>
    <row r="4822" spans="1:12" x14ac:dyDescent="0.2">
      <c r="A4822" s="39"/>
      <c r="B4822" s="34"/>
      <c r="C4822" s="39" t="s">
        <v>128</v>
      </c>
      <c r="D4822" s="7">
        <v>0</v>
      </c>
      <c r="E4822" s="8">
        <v>0</v>
      </c>
      <c r="F4822" s="17">
        <f t="shared" si="1170"/>
        <v>0</v>
      </c>
      <c r="G4822" s="7">
        <v>20</v>
      </c>
      <c r="H4822" s="8">
        <v>50</v>
      </c>
      <c r="I4822" s="17">
        <f t="shared" si="1171"/>
        <v>70</v>
      </c>
      <c r="J4822" s="7">
        <f t="shared" si="1172"/>
        <v>20</v>
      </c>
      <c r="K4822" s="8">
        <f t="shared" si="1173"/>
        <v>50</v>
      </c>
      <c r="L4822" s="9">
        <f t="shared" si="1174"/>
        <v>70</v>
      </c>
    </row>
    <row r="4823" spans="1:12" x14ac:dyDescent="0.2">
      <c r="A4823" s="39"/>
      <c r="B4823" s="34"/>
      <c r="C4823" s="39" t="s">
        <v>931</v>
      </c>
      <c r="D4823" s="7">
        <v>0</v>
      </c>
      <c r="E4823" s="8">
        <v>0</v>
      </c>
      <c r="F4823" s="17">
        <f t="shared" si="1170"/>
        <v>0</v>
      </c>
      <c r="G4823" s="7">
        <v>1</v>
      </c>
      <c r="H4823" s="8">
        <v>2</v>
      </c>
      <c r="I4823" s="17">
        <f t="shared" si="1171"/>
        <v>3</v>
      </c>
      <c r="J4823" s="7">
        <f t="shared" si="1172"/>
        <v>1</v>
      </c>
      <c r="K4823" s="8">
        <f t="shared" si="1173"/>
        <v>2</v>
      </c>
      <c r="L4823" s="9">
        <f t="shared" si="1174"/>
        <v>3</v>
      </c>
    </row>
    <row r="4824" spans="1:12" x14ac:dyDescent="0.2">
      <c r="A4824" s="39"/>
      <c r="B4824" s="34"/>
      <c r="C4824" s="39" t="s">
        <v>135</v>
      </c>
      <c r="D4824" s="7">
        <v>1</v>
      </c>
      <c r="E4824" s="8">
        <v>9</v>
      </c>
      <c r="F4824" s="17">
        <f t="shared" si="1170"/>
        <v>10</v>
      </c>
      <c r="G4824" s="7">
        <v>1</v>
      </c>
      <c r="H4824" s="8">
        <v>7</v>
      </c>
      <c r="I4824" s="17">
        <f t="shared" si="1171"/>
        <v>8</v>
      </c>
      <c r="J4824" s="7">
        <f t="shared" si="1172"/>
        <v>2</v>
      </c>
      <c r="K4824" s="8">
        <f t="shared" si="1173"/>
        <v>16</v>
      </c>
      <c r="L4824" s="9">
        <f t="shared" si="1174"/>
        <v>18</v>
      </c>
    </row>
    <row r="4825" spans="1:12" x14ac:dyDescent="0.2">
      <c r="A4825" s="39"/>
      <c r="B4825" s="34"/>
      <c r="C4825" s="39" t="s">
        <v>136</v>
      </c>
      <c r="D4825" s="7">
        <v>5</v>
      </c>
      <c r="E4825" s="8">
        <v>10</v>
      </c>
      <c r="F4825" s="17">
        <f t="shared" si="1170"/>
        <v>15</v>
      </c>
      <c r="G4825" s="7">
        <v>0</v>
      </c>
      <c r="H4825" s="8">
        <v>0</v>
      </c>
      <c r="I4825" s="17">
        <f t="shared" si="1171"/>
        <v>0</v>
      </c>
      <c r="J4825" s="7">
        <f t="shared" si="1172"/>
        <v>5</v>
      </c>
      <c r="K4825" s="8">
        <f t="shared" si="1173"/>
        <v>10</v>
      </c>
      <c r="L4825" s="9">
        <f t="shared" si="1174"/>
        <v>15</v>
      </c>
    </row>
    <row r="4826" spans="1:12" x14ac:dyDescent="0.2">
      <c r="A4826" s="39"/>
      <c r="B4826" s="34"/>
      <c r="C4826" s="39" t="s">
        <v>137</v>
      </c>
      <c r="D4826" s="7">
        <v>0</v>
      </c>
      <c r="E4826" s="8">
        <v>0</v>
      </c>
      <c r="F4826" s="17">
        <f t="shared" si="1170"/>
        <v>0</v>
      </c>
      <c r="G4826" s="7">
        <v>5</v>
      </c>
      <c r="H4826" s="8">
        <v>62</v>
      </c>
      <c r="I4826" s="17">
        <f t="shared" si="1171"/>
        <v>67</v>
      </c>
      <c r="J4826" s="7">
        <f t="shared" si="1172"/>
        <v>5</v>
      </c>
      <c r="K4826" s="8">
        <f t="shared" si="1173"/>
        <v>62</v>
      </c>
      <c r="L4826" s="9">
        <f t="shared" si="1174"/>
        <v>67</v>
      </c>
    </row>
    <row r="4827" spans="1:12" x14ac:dyDescent="0.2">
      <c r="A4827" s="39"/>
      <c r="B4827" s="34"/>
      <c r="C4827" s="39" t="s">
        <v>138</v>
      </c>
      <c r="D4827" s="7">
        <v>0</v>
      </c>
      <c r="E4827" s="8">
        <v>4</v>
      </c>
      <c r="F4827" s="17">
        <f t="shared" si="1170"/>
        <v>4</v>
      </c>
      <c r="G4827" s="7">
        <v>0</v>
      </c>
      <c r="H4827" s="8">
        <v>1</v>
      </c>
      <c r="I4827" s="17">
        <f t="shared" si="1171"/>
        <v>1</v>
      </c>
      <c r="J4827" s="7">
        <f t="shared" si="1172"/>
        <v>0</v>
      </c>
      <c r="K4827" s="8">
        <f t="shared" si="1173"/>
        <v>5</v>
      </c>
      <c r="L4827" s="9">
        <f t="shared" si="1174"/>
        <v>5</v>
      </c>
    </row>
    <row r="4828" spans="1:12" x14ac:dyDescent="0.2">
      <c r="A4828" s="39"/>
      <c r="B4828" s="34"/>
      <c r="C4828" s="39" t="s">
        <v>139</v>
      </c>
      <c r="D4828" s="7">
        <v>1</v>
      </c>
      <c r="E4828" s="8">
        <v>12</v>
      </c>
      <c r="F4828" s="17">
        <f t="shared" si="1170"/>
        <v>13</v>
      </c>
      <c r="G4828" s="7">
        <v>10</v>
      </c>
      <c r="H4828" s="8">
        <v>14</v>
      </c>
      <c r="I4828" s="17">
        <f t="shared" si="1171"/>
        <v>24</v>
      </c>
      <c r="J4828" s="7">
        <f t="shared" si="1172"/>
        <v>11</v>
      </c>
      <c r="K4828" s="8">
        <f t="shared" si="1173"/>
        <v>26</v>
      </c>
      <c r="L4828" s="9">
        <f t="shared" si="1174"/>
        <v>37</v>
      </c>
    </row>
    <row r="4829" spans="1:12" x14ac:dyDescent="0.2">
      <c r="A4829" s="39"/>
      <c r="B4829" s="34"/>
      <c r="C4829" s="39" t="s">
        <v>141</v>
      </c>
      <c r="D4829" s="7">
        <v>0</v>
      </c>
      <c r="E4829" s="8">
        <v>0</v>
      </c>
      <c r="F4829" s="17">
        <f t="shared" si="1170"/>
        <v>0</v>
      </c>
      <c r="G4829" s="7">
        <v>2</v>
      </c>
      <c r="H4829" s="8">
        <v>4</v>
      </c>
      <c r="I4829" s="17">
        <f t="shared" si="1171"/>
        <v>6</v>
      </c>
      <c r="J4829" s="7">
        <f t="shared" si="1172"/>
        <v>2</v>
      </c>
      <c r="K4829" s="8">
        <f t="shared" si="1173"/>
        <v>4</v>
      </c>
      <c r="L4829" s="9">
        <f t="shared" si="1174"/>
        <v>6</v>
      </c>
    </row>
    <row r="4830" spans="1:12" x14ac:dyDescent="0.2">
      <c r="A4830" s="39"/>
      <c r="B4830" s="34"/>
      <c r="C4830" s="39" t="s">
        <v>144</v>
      </c>
      <c r="D4830" s="7">
        <v>2</v>
      </c>
      <c r="E4830" s="8">
        <v>0</v>
      </c>
      <c r="F4830" s="17">
        <f t="shared" si="1170"/>
        <v>2</v>
      </c>
      <c r="G4830" s="7">
        <v>0</v>
      </c>
      <c r="H4830" s="8">
        <v>0</v>
      </c>
      <c r="I4830" s="17">
        <f t="shared" si="1171"/>
        <v>0</v>
      </c>
      <c r="J4830" s="7">
        <f t="shared" si="1172"/>
        <v>2</v>
      </c>
      <c r="K4830" s="8">
        <f t="shared" si="1173"/>
        <v>0</v>
      </c>
      <c r="L4830" s="9">
        <f t="shared" si="1174"/>
        <v>2</v>
      </c>
    </row>
    <row r="4831" spans="1:12" x14ac:dyDescent="0.2">
      <c r="A4831" s="39"/>
      <c r="B4831" s="34"/>
      <c r="C4831" s="39" t="s">
        <v>145</v>
      </c>
      <c r="D4831" s="7">
        <v>1</v>
      </c>
      <c r="E4831" s="8">
        <v>0</v>
      </c>
      <c r="F4831" s="17">
        <f t="shared" si="1170"/>
        <v>1</v>
      </c>
      <c r="G4831" s="7">
        <v>0</v>
      </c>
      <c r="H4831" s="8">
        <v>0</v>
      </c>
      <c r="I4831" s="17">
        <f t="shared" si="1171"/>
        <v>0</v>
      </c>
      <c r="J4831" s="7">
        <f t="shared" si="1172"/>
        <v>1</v>
      </c>
      <c r="K4831" s="8">
        <f t="shared" si="1173"/>
        <v>0</v>
      </c>
      <c r="L4831" s="9">
        <f t="shared" si="1174"/>
        <v>1</v>
      </c>
    </row>
    <row r="4832" spans="1:12" x14ac:dyDescent="0.2">
      <c r="A4832" s="39"/>
      <c r="B4832" s="34"/>
      <c r="C4832" s="39" t="s">
        <v>147</v>
      </c>
      <c r="D4832" s="7">
        <v>2</v>
      </c>
      <c r="E4832" s="8">
        <v>0</v>
      </c>
      <c r="F4832" s="17">
        <f t="shared" si="1170"/>
        <v>2</v>
      </c>
      <c r="G4832" s="7">
        <v>0</v>
      </c>
      <c r="H4832" s="8">
        <v>0</v>
      </c>
      <c r="I4832" s="17">
        <f t="shared" si="1171"/>
        <v>0</v>
      </c>
      <c r="J4832" s="7">
        <f t="shared" si="1172"/>
        <v>2</v>
      </c>
      <c r="K4832" s="8">
        <f t="shared" si="1173"/>
        <v>0</v>
      </c>
      <c r="L4832" s="9">
        <f t="shared" si="1174"/>
        <v>2</v>
      </c>
    </row>
    <row r="4833" spans="1:12" x14ac:dyDescent="0.2">
      <c r="A4833" s="39"/>
      <c r="B4833" s="34"/>
      <c r="C4833" s="39" t="s">
        <v>149</v>
      </c>
      <c r="D4833" s="7">
        <v>1</v>
      </c>
      <c r="E4833" s="8">
        <v>1</v>
      </c>
      <c r="F4833" s="17">
        <f t="shared" si="1170"/>
        <v>2</v>
      </c>
      <c r="G4833" s="7">
        <v>0</v>
      </c>
      <c r="H4833" s="8">
        <v>1</v>
      </c>
      <c r="I4833" s="17">
        <f t="shared" si="1171"/>
        <v>1</v>
      </c>
      <c r="J4833" s="7">
        <f t="shared" si="1172"/>
        <v>1</v>
      </c>
      <c r="K4833" s="8">
        <f t="shared" si="1173"/>
        <v>2</v>
      </c>
      <c r="L4833" s="9">
        <f t="shared" si="1174"/>
        <v>3</v>
      </c>
    </row>
    <row r="4834" spans="1:12" x14ac:dyDescent="0.2">
      <c r="A4834" s="39"/>
      <c r="B4834" s="34"/>
      <c r="C4834" s="39" t="s">
        <v>150</v>
      </c>
      <c r="D4834" s="7">
        <v>1</v>
      </c>
      <c r="E4834" s="8">
        <v>1</v>
      </c>
      <c r="F4834" s="17">
        <f t="shared" si="1170"/>
        <v>2</v>
      </c>
      <c r="G4834" s="7">
        <v>0</v>
      </c>
      <c r="H4834" s="8">
        <v>0</v>
      </c>
      <c r="I4834" s="17">
        <f t="shared" si="1171"/>
        <v>0</v>
      </c>
      <c r="J4834" s="7">
        <f t="shared" si="1172"/>
        <v>1</v>
      </c>
      <c r="K4834" s="8">
        <f t="shared" si="1173"/>
        <v>1</v>
      </c>
      <c r="L4834" s="9">
        <f t="shared" si="1174"/>
        <v>2</v>
      </c>
    </row>
    <row r="4835" spans="1:12" x14ac:dyDescent="0.2">
      <c r="A4835" s="39"/>
      <c r="B4835" s="34"/>
      <c r="C4835" s="66" t="s">
        <v>2</v>
      </c>
      <c r="D4835" s="21">
        <f t="shared" ref="D4835:L4835" si="1175">SUM(D4816:D4834)</f>
        <v>22</v>
      </c>
      <c r="E4835" s="22">
        <f t="shared" si="1175"/>
        <v>73</v>
      </c>
      <c r="F4835" s="67">
        <f t="shared" si="1175"/>
        <v>95</v>
      </c>
      <c r="G4835" s="21">
        <f t="shared" si="1175"/>
        <v>111</v>
      </c>
      <c r="H4835" s="22">
        <f t="shared" si="1175"/>
        <v>355</v>
      </c>
      <c r="I4835" s="67">
        <f t="shared" si="1175"/>
        <v>466</v>
      </c>
      <c r="J4835" s="21">
        <f t="shared" si="1175"/>
        <v>133</v>
      </c>
      <c r="K4835" s="22">
        <f t="shared" si="1175"/>
        <v>428</v>
      </c>
      <c r="L4835" s="23">
        <f t="shared" si="1175"/>
        <v>561</v>
      </c>
    </row>
    <row r="4836" spans="1:12" x14ac:dyDescent="0.2">
      <c r="A4836" s="65" t="s">
        <v>334</v>
      </c>
      <c r="B4836" s="42"/>
      <c r="C4836" s="41"/>
      <c r="D4836" s="44"/>
      <c r="E4836" s="45"/>
      <c r="F4836" s="47"/>
      <c r="G4836" s="44"/>
      <c r="H4836" s="45"/>
      <c r="I4836" s="47"/>
      <c r="J4836" s="44"/>
      <c r="K4836" s="45"/>
      <c r="L4836" s="46"/>
    </row>
    <row r="4837" spans="1:12" x14ac:dyDescent="0.2">
      <c r="A4837" s="39"/>
      <c r="B4837" s="34"/>
      <c r="C4837" s="39" t="s">
        <v>124</v>
      </c>
      <c r="D4837" s="7">
        <v>514</v>
      </c>
      <c r="E4837" s="8">
        <v>880</v>
      </c>
      <c r="F4837" s="17">
        <f t="shared" ref="F4837:F4844" si="1176">D4837+E4837</f>
        <v>1394</v>
      </c>
      <c r="G4837" s="7">
        <v>500</v>
      </c>
      <c r="H4837" s="8">
        <v>395</v>
      </c>
      <c r="I4837" s="17">
        <f t="shared" ref="I4837:I4844" si="1177">G4837+H4837</f>
        <v>895</v>
      </c>
      <c r="J4837" s="7">
        <f t="shared" ref="J4837:K4844" si="1178">D4837+G4837</f>
        <v>1014</v>
      </c>
      <c r="K4837" s="8">
        <f t="shared" si="1178"/>
        <v>1275</v>
      </c>
      <c r="L4837" s="9">
        <f t="shared" ref="L4837:L4844" si="1179">J4837+K4837</f>
        <v>2289</v>
      </c>
    </row>
    <row r="4838" spans="1:12" x14ac:dyDescent="0.2">
      <c r="A4838" s="39"/>
      <c r="B4838" s="34"/>
      <c r="C4838" s="39" t="s">
        <v>3</v>
      </c>
      <c r="D4838" s="7">
        <v>0</v>
      </c>
      <c r="E4838" s="8">
        <v>0</v>
      </c>
      <c r="F4838" s="17">
        <f t="shared" si="1176"/>
        <v>0</v>
      </c>
      <c r="G4838" s="7">
        <v>224</v>
      </c>
      <c r="H4838" s="8">
        <v>96</v>
      </c>
      <c r="I4838" s="17">
        <f t="shared" si="1177"/>
        <v>320</v>
      </c>
      <c r="J4838" s="7">
        <f t="shared" si="1178"/>
        <v>224</v>
      </c>
      <c r="K4838" s="8">
        <f t="shared" si="1178"/>
        <v>96</v>
      </c>
      <c r="L4838" s="9">
        <f t="shared" si="1179"/>
        <v>320</v>
      </c>
    </row>
    <row r="4839" spans="1:12" x14ac:dyDescent="0.2">
      <c r="A4839" s="39"/>
      <c r="B4839" s="34"/>
      <c r="C4839" s="39" t="s">
        <v>125</v>
      </c>
      <c r="D4839" s="7">
        <v>0</v>
      </c>
      <c r="E4839" s="8">
        <v>0</v>
      </c>
      <c r="F4839" s="17">
        <f t="shared" si="1176"/>
        <v>0</v>
      </c>
      <c r="G4839" s="7">
        <v>64</v>
      </c>
      <c r="H4839" s="8">
        <v>64</v>
      </c>
      <c r="I4839" s="17">
        <f t="shared" si="1177"/>
        <v>128</v>
      </c>
      <c r="J4839" s="7">
        <f t="shared" si="1178"/>
        <v>64</v>
      </c>
      <c r="K4839" s="8">
        <f t="shared" si="1178"/>
        <v>64</v>
      </c>
      <c r="L4839" s="9">
        <f t="shared" si="1179"/>
        <v>128</v>
      </c>
    </row>
    <row r="4840" spans="1:12" x14ac:dyDescent="0.2">
      <c r="A4840" s="39"/>
      <c r="B4840" s="34"/>
      <c r="C4840" s="39" t="s">
        <v>126</v>
      </c>
      <c r="D4840" s="7">
        <v>0</v>
      </c>
      <c r="E4840" s="8">
        <v>0</v>
      </c>
      <c r="F4840" s="17">
        <f t="shared" si="1176"/>
        <v>0</v>
      </c>
      <c r="G4840" s="7">
        <v>45</v>
      </c>
      <c r="H4840" s="8">
        <v>16</v>
      </c>
      <c r="I4840" s="17">
        <f t="shared" si="1177"/>
        <v>61</v>
      </c>
      <c r="J4840" s="7">
        <f t="shared" si="1178"/>
        <v>45</v>
      </c>
      <c r="K4840" s="8">
        <f t="shared" si="1178"/>
        <v>16</v>
      </c>
      <c r="L4840" s="9">
        <f t="shared" si="1179"/>
        <v>61</v>
      </c>
    </row>
    <row r="4841" spans="1:12" x14ac:dyDescent="0.2">
      <c r="A4841" s="39"/>
      <c r="B4841" s="34"/>
      <c r="C4841" s="39" t="s">
        <v>127</v>
      </c>
      <c r="D4841" s="7">
        <v>10</v>
      </c>
      <c r="E4841" s="8">
        <v>2</v>
      </c>
      <c r="F4841" s="17">
        <f t="shared" si="1176"/>
        <v>12</v>
      </c>
      <c r="G4841" s="7">
        <v>111</v>
      </c>
      <c r="H4841" s="8">
        <v>14</v>
      </c>
      <c r="I4841" s="17">
        <f t="shared" si="1177"/>
        <v>125</v>
      </c>
      <c r="J4841" s="7">
        <f t="shared" si="1178"/>
        <v>121</v>
      </c>
      <c r="K4841" s="8">
        <f t="shared" si="1178"/>
        <v>16</v>
      </c>
      <c r="L4841" s="9">
        <f t="shared" si="1179"/>
        <v>137</v>
      </c>
    </row>
    <row r="4842" spans="1:12" x14ac:dyDescent="0.2">
      <c r="A4842" s="39"/>
      <c r="B4842" s="34"/>
      <c r="C4842" s="39" t="s">
        <v>128</v>
      </c>
      <c r="D4842" s="7">
        <v>0</v>
      </c>
      <c r="E4842" s="8">
        <v>0</v>
      </c>
      <c r="F4842" s="17">
        <f t="shared" si="1176"/>
        <v>0</v>
      </c>
      <c r="G4842" s="7">
        <v>343</v>
      </c>
      <c r="H4842" s="8">
        <v>154</v>
      </c>
      <c r="I4842" s="17">
        <f t="shared" si="1177"/>
        <v>497</v>
      </c>
      <c r="J4842" s="7">
        <f t="shared" si="1178"/>
        <v>343</v>
      </c>
      <c r="K4842" s="8">
        <f t="shared" si="1178"/>
        <v>154</v>
      </c>
      <c r="L4842" s="9">
        <f t="shared" si="1179"/>
        <v>497</v>
      </c>
    </row>
    <row r="4843" spans="1:12" x14ac:dyDescent="0.2">
      <c r="A4843" s="39"/>
      <c r="B4843" s="34"/>
      <c r="C4843" s="39" t="s">
        <v>931</v>
      </c>
      <c r="D4843" s="7">
        <v>0</v>
      </c>
      <c r="E4843" s="8">
        <v>0</v>
      </c>
      <c r="F4843" s="17">
        <f t="shared" si="1176"/>
        <v>0</v>
      </c>
      <c r="G4843" s="7">
        <v>43</v>
      </c>
      <c r="H4843" s="8">
        <v>33</v>
      </c>
      <c r="I4843" s="17">
        <f t="shared" si="1177"/>
        <v>76</v>
      </c>
      <c r="J4843" s="7">
        <f t="shared" si="1178"/>
        <v>43</v>
      </c>
      <c r="K4843" s="8">
        <f t="shared" si="1178"/>
        <v>33</v>
      </c>
      <c r="L4843" s="9">
        <f t="shared" si="1179"/>
        <v>76</v>
      </c>
    </row>
    <row r="4844" spans="1:12" ht="12" thickBot="1" x14ac:dyDescent="0.25">
      <c r="A4844" s="52"/>
      <c r="B4844" s="68"/>
      <c r="C4844" s="52" t="s">
        <v>129</v>
      </c>
      <c r="D4844" s="24">
        <v>0</v>
      </c>
      <c r="E4844" s="25">
        <v>0</v>
      </c>
      <c r="F4844" s="69">
        <f t="shared" si="1176"/>
        <v>0</v>
      </c>
      <c r="G4844" s="24">
        <v>3</v>
      </c>
      <c r="H4844" s="25">
        <v>0</v>
      </c>
      <c r="I4844" s="69">
        <f t="shared" si="1177"/>
        <v>3</v>
      </c>
      <c r="J4844" s="24">
        <f t="shared" si="1178"/>
        <v>3</v>
      </c>
      <c r="K4844" s="25">
        <f t="shared" si="1178"/>
        <v>0</v>
      </c>
      <c r="L4844" s="26">
        <f t="shared" si="1179"/>
        <v>3</v>
      </c>
    </row>
    <row r="4850" spans="1:12" ht="12" x14ac:dyDescent="0.2">
      <c r="A4850" s="85" t="s">
        <v>109</v>
      </c>
      <c r="B4850" s="85"/>
      <c r="C4850" s="85"/>
      <c r="D4850" s="85"/>
      <c r="E4850" s="85"/>
      <c r="F4850" s="85"/>
      <c r="G4850" s="85"/>
      <c r="H4850" s="85"/>
      <c r="I4850" s="85"/>
      <c r="J4850" s="85"/>
      <c r="K4850" s="85"/>
      <c r="L4850" s="85"/>
    </row>
    <row r="4851" spans="1:12" x14ac:dyDescent="0.2">
      <c r="A4851" s="86" t="s">
        <v>116</v>
      </c>
      <c r="B4851" s="86"/>
      <c r="C4851" s="86"/>
      <c r="D4851" s="86"/>
      <c r="E4851" s="86"/>
      <c r="F4851" s="86"/>
      <c r="G4851" s="86"/>
      <c r="H4851" s="86"/>
      <c r="I4851" s="86"/>
      <c r="J4851" s="86"/>
      <c r="K4851" s="86"/>
      <c r="L4851" s="86"/>
    </row>
    <row r="4852" spans="1:12" x14ac:dyDescent="0.2">
      <c r="A4852" s="86" t="s">
        <v>1066</v>
      </c>
      <c r="B4852" s="86"/>
      <c r="C4852" s="86"/>
      <c r="D4852" s="86"/>
      <c r="E4852" s="86"/>
      <c r="F4852" s="86"/>
      <c r="G4852" s="86"/>
      <c r="H4852" s="86"/>
      <c r="I4852" s="86"/>
      <c r="J4852" s="86"/>
      <c r="K4852" s="86"/>
      <c r="L4852" s="86"/>
    </row>
    <row r="4853" spans="1:12" ht="12" thickBot="1" x14ac:dyDescent="0.25"/>
    <row r="4854" spans="1:12" x14ac:dyDescent="0.2">
      <c r="A4854" s="113" t="s">
        <v>41</v>
      </c>
      <c r="B4854" s="149"/>
      <c r="C4854" s="151" t="s">
        <v>43</v>
      </c>
      <c r="D4854" s="117" t="s">
        <v>355</v>
      </c>
      <c r="E4854" s="118"/>
      <c r="F4854" s="119"/>
      <c r="G4854" s="117" t="s">
        <v>42</v>
      </c>
      <c r="H4854" s="118"/>
      <c r="I4854" s="119"/>
      <c r="J4854" s="117" t="s">
        <v>2</v>
      </c>
      <c r="K4854" s="118"/>
      <c r="L4854" s="119"/>
    </row>
    <row r="4855" spans="1:12" ht="12" thickBot="1" x14ac:dyDescent="0.25">
      <c r="A4855" s="115"/>
      <c r="B4855" s="150"/>
      <c r="C4855" s="152"/>
      <c r="D4855" s="153"/>
      <c r="E4855" s="154"/>
      <c r="F4855" s="155"/>
      <c r="G4855" s="153"/>
      <c r="H4855" s="154"/>
      <c r="I4855" s="155"/>
      <c r="J4855" s="153"/>
      <c r="K4855" s="154"/>
      <c r="L4855" s="155"/>
    </row>
    <row r="4856" spans="1:12" x14ac:dyDescent="0.2">
      <c r="A4856" s="115"/>
      <c r="B4856" s="150"/>
      <c r="C4856" s="152"/>
      <c r="D4856" s="161" t="s">
        <v>44</v>
      </c>
      <c r="E4856" s="157" t="s">
        <v>45</v>
      </c>
      <c r="F4856" s="159" t="s">
        <v>2</v>
      </c>
      <c r="G4856" s="161" t="s">
        <v>44</v>
      </c>
      <c r="H4856" s="157" t="s">
        <v>45</v>
      </c>
      <c r="I4856" s="159" t="s">
        <v>2</v>
      </c>
      <c r="J4856" s="156" t="s">
        <v>44</v>
      </c>
      <c r="K4856" s="157" t="s">
        <v>45</v>
      </c>
      <c r="L4856" s="159" t="s">
        <v>2</v>
      </c>
    </row>
    <row r="4857" spans="1:12" ht="12" thickBot="1" x14ac:dyDescent="0.25">
      <c r="A4857" s="115"/>
      <c r="B4857" s="150"/>
      <c r="C4857" s="152"/>
      <c r="D4857" s="162"/>
      <c r="E4857" s="158"/>
      <c r="F4857" s="160"/>
      <c r="G4857" s="162"/>
      <c r="H4857" s="158"/>
      <c r="I4857" s="160"/>
      <c r="J4857" s="136"/>
      <c r="K4857" s="158"/>
      <c r="L4857" s="160"/>
    </row>
    <row r="4858" spans="1:12" x14ac:dyDescent="0.2">
      <c r="A4858" s="35"/>
      <c r="B4858" s="36"/>
      <c r="C4858" s="35" t="s">
        <v>130</v>
      </c>
      <c r="D4858" s="3">
        <v>17</v>
      </c>
      <c r="E4858" s="4">
        <v>0</v>
      </c>
      <c r="F4858" s="18">
        <f t="shared" ref="F4858:F4884" si="1180">D4858+E4858</f>
        <v>17</v>
      </c>
      <c r="G4858" s="3">
        <v>11</v>
      </c>
      <c r="H4858" s="4">
        <v>0</v>
      </c>
      <c r="I4858" s="18">
        <f t="shared" ref="I4858:I4884" si="1181">G4858+H4858</f>
        <v>11</v>
      </c>
      <c r="J4858" s="3">
        <f t="shared" ref="J4858:J4884" si="1182">D4858+G4858</f>
        <v>28</v>
      </c>
      <c r="K4858" s="4">
        <f t="shared" ref="K4858:K4884" si="1183">E4858+H4858</f>
        <v>0</v>
      </c>
      <c r="L4858" s="5">
        <f t="shared" ref="L4858:L4884" si="1184">J4858+K4858</f>
        <v>28</v>
      </c>
    </row>
    <row r="4859" spans="1:12" x14ac:dyDescent="0.2">
      <c r="A4859" s="39"/>
      <c r="B4859" s="34"/>
      <c r="C4859" s="39" t="s">
        <v>131</v>
      </c>
      <c r="D4859" s="7">
        <v>4</v>
      </c>
      <c r="E4859" s="8">
        <v>2</v>
      </c>
      <c r="F4859" s="17">
        <f t="shared" si="1180"/>
        <v>6</v>
      </c>
      <c r="G4859" s="7">
        <v>5</v>
      </c>
      <c r="H4859" s="8">
        <v>2</v>
      </c>
      <c r="I4859" s="17">
        <f t="shared" si="1181"/>
        <v>7</v>
      </c>
      <c r="J4859" s="7">
        <f t="shared" si="1182"/>
        <v>9</v>
      </c>
      <c r="K4859" s="8">
        <f t="shared" si="1183"/>
        <v>4</v>
      </c>
      <c r="L4859" s="9">
        <f t="shared" si="1184"/>
        <v>13</v>
      </c>
    </row>
    <row r="4860" spans="1:12" x14ac:dyDescent="0.2">
      <c r="A4860" s="39"/>
      <c r="B4860" s="34"/>
      <c r="C4860" s="39" t="s">
        <v>132</v>
      </c>
      <c r="D4860" s="7">
        <v>0</v>
      </c>
      <c r="E4860" s="8">
        <v>0</v>
      </c>
      <c r="F4860" s="17">
        <f t="shared" si="1180"/>
        <v>0</v>
      </c>
      <c r="G4860" s="7">
        <v>2</v>
      </c>
      <c r="H4860" s="8">
        <v>7</v>
      </c>
      <c r="I4860" s="17">
        <f t="shared" si="1181"/>
        <v>9</v>
      </c>
      <c r="J4860" s="7">
        <f t="shared" si="1182"/>
        <v>2</v>
      </c>
      <c r="K4860" s="8">
        <f t="shared" si="1183"/>
        <v>7</v>
      </c>
      <c r="L4860" s="9">
        <f t="shared" si="1184"/>
        <v>9</v>
      </c>
    </row>
    <row r="4861" spans="1:12" x14ac:dyDescent="0.2">
      <c r="A4861" s="39"/>
      <c r="B4861" s="34"/>
      <c r="C4861" s="39" t="s">
        <v>133</v>
      </c>
      <c r="D4861" s="7">
        <v>2</v>
      </c>
      <c r="E4861" s="8">
        <v>1</v>
      </c>
      <c r="F4861" s="17">
        <f t="shared" si="1180"/>
        <v>3</v>
      </c>
      <c r="G4861" s="7">
        <v>0</v>
      </c>
      <c r="H4861" s="8">
        <v>0</v>
      </c>
      <c r="I4861" s="17">
        <f t="shared" si="1181"/>
        <v>0</v>
      </c>
      <c r="J4861" s="7">
        <f t="shared" si="1182"/>
        <v>2</v>
      </c>
      <c r="K4861" s="8">
        <f t="shared" si="1183"/>
        <v>1</v>
      </c>
      <c r="L4861" s="9">
        <f t="shared" si="1184"/>
        <v>3</v>
      </c>
    </row>
    <row r="4862" spans="1:12" x14ac:dyDescent="0.2">
      <c r="A4862" s="39"/>
      <c r="B4862" s="34"/>
      <c r="C4862" s="39" t="s">
        <v>692</v>
      </c>
      <c r="D4862" s="7">
        <v>0</v>
      </c>
      <c r="E4862" s="8">
        <v>0</v>
      </c>
      <c r="F4862" s="17">
        <f t="shared" si="1180"/>
        <v>0</v>
      </c>
      <c r="G4862" s="7">
        <v>37</v>
      </c>
      <c r="H4862" s="8">
        <v>48</v>
      </c>
      <c r="I4862" s="17">
        <f t="shared" si="1181"/>
        <v>85</v>
      </c>
      <c r="J4862" s="7">
        <f t="shared" si="1182"/>
        <v>37</v>
      </c>
      <c r="K4862" s="8">
        <f t="shared" si="1183"/>
        <v>48</v>
      </c>
      <c r="L4862" s="9">
        <f t="shared" si="1184"/>
        <v>85</v>
      </c>
    </row>
    <row r="4863" spans="1:12" x14ac:dyDescent="0.2">
      <c r="A4863" s="39"/>
      <c r="B4863" s="34"/>
      <c r="C4863" s="39" t="s">
        <v>134</v>
      </c>
      <c r="D4863" s="7">
        <v>0</v>
      </c>
      <c r="E4863" s="8">
        <v>0</v>
      </c>
      <c r="F4863" s="17">
        <f t="shared" si="1180"/>
        <v>0</v>
      </c>
      <c r="G4863" s="7">
        <v>7</v>
      </c>
      <c r="H4863" s="8">
        <v>2</v>
      </c>
      <c r="I4863" s="17">
        <f t="shared" si="1181"/>
        <v>9</v>
      </c>
      <c r="J4863" s="7">
        <f t="shared" si="1182"/>
        <v>7</v>
      </c>
      <c r="K4863" s="8">
        <f t="shared" si="1183"/>
        <v>2</v>
      </c>
      <c r="L4863" s="9">
        <f t="shared" si="1184"/>
        <v>9</v>
      </c>
    </row>
    <row r="4864" spans="1:12" x14ac:dyDescent="0.2">
      <c r="A4864" s="39"/>
      <c r="B4864" s="34"/>
      <c r="C4864" s="39" t="s">
        <v>135</v>
      </c>
      <c r="D4864" s="7">
        <v>68</v>
      </c>
      <c r="E4864" s="8">
        <v>11</v>
      </c>
      <c r="F4864" s="17">
        <f t="shared" si="1180"/>
        <v>79</v>
      </c>
      <c r="G4864" s="7">
        <v>23</v>
      </c>
      <c r="H4864" s="8">
        <v>0</v>
      </c>
      <c r="I4864" s="17">
        <f t="shared" si="1181"/>
        <v>23</v>
      </c>
      <c r="J4864" s="7">
        <f t="shared" si="1182"/>
        <v>91</v>
      </c>
      <c r="K4864" s="8">
        <f t="shared" si="1183"/>
        <v>11</v>
      </c>
      <c r="L4864" s="9">
        <f t="shared" si="1184"/>
        <v>102</v>
      </c>
    </row>
    <row r="4865" spans="1:12" x14ac:dyDescent="0.2">
      <c r="A4865" s="39"/>
      <c r="B4865" s="34"/>
      <c r="C4865" s="39" t="s">
        <v>932</v>
      </c>
      <c r="D4865" s="7">
        <v>0</v>
      </c>
      <c r="E4865" s="8">
        <v>2</v>
      </c>
      <c r="F4865" s="17">
        <f t="shared" si="1180"/>
        <v>2</v>
      </c>
      <c r="G4865" s="7">
        <v>1</v>
      </c>
      <c r="H4865" s="8">
        <v>0</v>
      </c>
      <c r="I4865" s="17">
        <f t="shared" si="1181"/>
        <v>1</v>
      </c>
      <c r="J4865" s="7">
        <f t="shared" si="1182"/>
        <v>1</v>
      </c>
      <c r="K4865" s="8">
        <f t="shared" si="1183"/>
        <v>2</v>
      </c>
      <c r="L4865" s="9">
        <f t="shared" si="1184"/>
        <v>3</v>
      </c>
    </row>
    <row r="4866" spans="1:12" x14ac:dyDescent="0.2">
      <c r="A4866" s="39"/>
      <c r="B4866" s="34"/>
      <c r="C4866" s="39" t="s">
        <v>136</v>
      </c>
      <c r="D4866" s="7">
        <v>120</v>
      </c>
      <c r="E4866" s="8">
        <v>25</v>
      </c>
      <c r="F4866" s="17">
        <f t="shared" si="1180"/>
        <v>145</v>
      </c>
      <c r="G4866" s="7">
        <v>29</v>
      </c>
      <c r="H4866" s="8">
        <v>9</v>
      </c>
      <c r="I4866" s="17">
        <f t="shared" si="1181"/>
        <v>38</v>
      </c>
      <c r="J4866" s="7">
        <f t="shared" si="1182"/>
        <v>149</v>
      </c>
      <c r="K4866" s="8">
        <f t="shared" si="1183"/>
        <v>34</v>
      </c>
      <c r="L4866" s="9">
        <f t="shared" si="1184"/>
        <v>183</v>
      </c>
    </row>
    <row r="4867" spans="1:12" x14ac:dyDescent="0.2">
      <c r="A4867" s="39"/>
      <c r="B4867" s="34"/>
      <c r="C4867" s="39" t="s">
        <v>137</v>
      </c>
      <c r="D4867" s="7">
        <v>62</v>
      </c>
      <c r="E4867" s="8">
        <v>9</v>
      </c>
      <c r="F4867" s="17">
        <f t="shared" si="1180"/>
        <v>71</v>
      </c>
      <c r="G4867" s="7">
        <v>42</v>
      </c>
      <c r="H4867" s="8">
        <v>4</v>
      </c>
      <c r="I4867" s="17">
        <f t="shared" si="1181"/>
        <v>46</v>
      </c>
      <c r="J4867" s="7">
        <f t="shared" si="1182"/>
        <v>104</v>
      </c>
      <c r="K4867" s="8">
        <f t="shared" si="1183"/>
        <v>13</v>
      </c>
      <c r="L4867" s="9">
        <f t="shared" si="1184"/>
        <v>117</v>
      </c>
    </row>
    <row r="4868" spans="1:12" x14ac:dyDescent="0.2">
      <c r="A4868" s="39"/>
      <c r="B4868" s="34"/>
      <c r="C4868" s="39" t="s">
        <v>138</v>
      </c>
      <c r="D4868" s="7">
        <v>31</v>
      </c>
      <c r="E4868" s="8">
        <v>2</v>
      </c>
      <c r="F4868" s="17">
        <f t="shared" si="1180"/>
        <v>33</v>
      </c>
      <c r="G4868" s="7">
        <v>19</v>
      </c>
      <c r="H4868" s="8">
        <v>6</v>
      </c>
      <c r="I4868" s="17">
        <f t="shared" si="1181"/>
        <v>25</v>
      </c>
      <c r="J4868" s="7">
        <f t="shared" si="1182"/>
        <v>50</v>
      </c>
      <c r="K4868" s="8">
        <f t="shared" si="1183"/>
        <v>8</v>
      </c>
      <c r="L4868" s="9">
        <f t="shared" si="1184"/>
        <v>58</v>
      </c>
    </row>
    <row r="4869" spans="1:12" x14ac:dyDescent="0.2">
      <c r="A4869" s="39"/>
      <c r="B4869" s="34"/>
      <c r="C4869" s="39" t="s">
        <v>139</v>
      </c>
      <c r="D4869" s="7">
        <v>16</v>
      </c>
      <c r="E4869" s="8">
        <v>4</v>
      </c>
      <c r="F4869" s="17">
        <f t="shared" si="1180"/>
        <v>20</v>
      </c>
      <c r="G4869" s="7">
        <v>143</v>
      </c>
      <c r="H4869" s="8">
        <v>14</v>
      </c>
      <c r="I4869" s="17">
        <f t="shared" si="1181"/>
        <v>157</v>
      </c>
      <c r="J4869" s="7">
        <f t="shared" si="1182"/>
        <v>159</v>
      </c>
      <c r="K4869" s="8">
        <f t="shared" si="1183"/>
        <v>18</v>
      </c>
      <c r="L4869" s="9">
        <f t="shared" si="1184"/>
        <v>177</v>
      </c>
    </row>
    <row r="4870" spans="1:12" x14ac:dyDescent="0.2">
      <c r="A4870" s="39"/>
      <c r="B4870" s="34"/>
      <c r="C4870" s="39" t="s">
        <v>140</v>
      </c>
      <c r="D4870" s="7">
        <v>56</v>
      </c>
      <c r="E4870" s="8">
        <v>62</v>
      </c>
      <c r="F4870" s="17">
        <f t="shared" si="1180"/>
        <v>118</v>
      </c>
      <c r="G4870" s="7">
        <v>19</v>
      </c>
      <c r="H4870" s="8">
        <v>35</v>
      </c>
      <c r="I4870" s="17">
        <f t="shared" si="1181"/>
        <v>54</v>
      </c>
      <c r="J4870" s="7">
        <f t="shared" si="1182"/>
        <v>75</v>
      </c>
      <c r="K4870" s="8">
        <f t="shared" si="1183"/>
        <v>97</v>
      </c>
      <c r="L4870" s="9">
        <f t="shared" si="1184"/>
        <v>172</v>
      </c>
    </row>
    <row r="4871" spans="1:12" x14ac:dyDescent="0.2">
      <c r="A4871" s="39"/>
      <c r="B4871" s="34"/>
      <c r="C4871" s="39" t="s">
        <v>141</v>
      </c>
      <c r="D4871" s="7">
        <v>0</v>
      </c>
      <c r="E4871" s="8">
        <v>0</v>
      </c>
      <c r="F4871" s="17">
        <f t="shared" si="1180"/>
        <v>0</v>
      </c>
      <c r="G4871" s="7">
        <v>31</v>
      </c>
      <c r="H4871" s="8">
        <v>2</v>
      </c>
      <c r="I4871" s="17">
        <f t="shared" si="1181"/>
        <v>33</v>
      </c>
      <c r="J4871" s="7">
        <f t="shared" si="1182"/>
        <v>31</v>
      </c>
      <c r="K4871" s="8">
        <f t="shared" si="1183"/>
        <v>2</v>
      </c>
      <c r="L4871" s="9">
        <f t="shared" si="1184"/>
        <v>33</v>
      </c>
    </row>
    <row r="4872" spans="1:12" x14ac:dyDescent="0.2">
      <c r="A4872" s="39"/>
      <c r="B4872" s="34"/>
      <c r="C4872" s="39" t="s">
        <v>142</v>
      </c>
      <c r="D4872" s="7">
        <v>19</v>
      </c>
      <c r="E4872" s="8">
        <v>1</v>
      </c>
      <c r="F4872" s="17">
        <f t="shared" si="1180"/>
        <v>20</v>
      </c>
      <c r="G4872" s="7">
        <v>11</v>
      </c>
      <c r="H4872" s="8">
        <v>0</v>
      </c>
      <c r="I4872" s="17">
        <f t="shared" si="1181"/>
        <v>11</v>
      </c>
      <c r="J4872" s="7">
        <f t="shared" si="1182"/>
        <v>30</v>
      </c>
      <c r="K4872" s="8">
        <f t="shared" si="1183"/>
        <v>1</v>
      </c>
      <c r="L4872" s="9">
        <f t="shared" si="1184"/>
        <v>31</v>
      </c>
    </row>
    <row r="4873" spans="1:12" x14ac:dyDescent="0.2">
      <c r="A4873" s="39"/>
      <c r="B4873" s="34"/>
      <c r="C4873" s="39" t="s">
        <v>143</v>
      </c>
      <c r="D4873" s="7">
        <v>1</v>
      </c>
      <c r="E4873" s="8">
        <v>2</v>
      </c>
      <c r="F4873" s="17">
        <f t="shared" si="1180"/>
        <v>3</v>
      </c>
      <c r="G4873" s="7">
        <v>1</v>
      </c>
      <c r="H4873" s="8">
        <v>1</v>
      </c>
      <c r="I4873" s="17">
        <f t="shared" si="1181"/>
        <v>2</v>
      </c>
      <c r="J4873" s="7">
        <f t="shared" si="1182"/>
        <v>2</v>
      </c>
      <c r="K4873" s="8">
        <f t="shared" si="1183"/>
        <v>3</v>
      </c>
      <c r="L4873" s="9">
        <f t="shared" si="1184"/>
        <v>5</v>
      </c>
    </row>
    <row r="4874" spans="1:12" x14ac:dyDescent="0.2">
      <c r="A4874" s="39"/>
      <c r="B4874" s="34"/>
      <c r="C4874" s="39" t="s">
        <v>144</v>
      </c>
      <c r="D4874" s="7">
        <v>8</v>
      </c>
      <c r="E4874" s="8">
        <v>3</v>
      </c>
      <c r="F4874" s="17">
        <f t="shared" si="1180"/>
        <v>11</v>
      </c>
      <c r="G4874" s="7">
        <v>0</v>
      </c>
      <c r="H4874" s="8">
        <v>0</v>
      </c>
      <c r="I4874" s="17">
        <f t="shared" si="1181"/>
        <v>0</v>
      </c>
      <c r="J4874" s="7">
        <f t="shared" si="1182"/>
        <v>8</v>
      </c>
      <c r="K4874" s="8">
        <f t="shared" si="1183"/>
        <v>3</v>
      </c>
      <c r="L4874" s="9">
        <f t="shared" si="1184"/>
        <v>11</v>
      </c>
    </row>
    <row r="4875" spans="1:12" x14ac:dyDescent="0.2">
      <c r="A4875" s="39"/>
      <c r="B4875" s="34"/>
      <c r="C4875" s="39" t="s">
        <v>145</v>
      </c>
      <c r="D4875" s="7">
        <v>6</v>
      </c>
      <c r="E4875" s="8">
        <v>1</v>
      </c>
      <c r="F4875" s="17">
        <f t="shared" si="1180"/>
        <v>7</v>
      </c>
      <c r="G4875" s="7">
        <v>4</v>
      </c>
      <c r="H4875" s="8">
        <v>0</v>
      </c>
      <c r="I4875" s="17">
        <f t="shared" si="1181"/>
        <v>4</v>
      </c>
      <c r="J4875" s="7">
        <f t="shared" si="1182"/>
        <v>10</v>
      </c>
      <c r="K4875" s="8">
        <f t="shared" si="1183"/>
        <v>1</v>
      </c>
      <c r="L4875" s="9">
        <f t="shared" si="1184"/>
        <v>11</v>
      </c>
    </row>
    <row r="4876" spans="1:12" x14ac:dyDescent="0.2">
      <c r="A4876" s="39"/>
      <c r="B4876" s="34"/>
      <c r="C4876" s="39" t="s">
        <v>146</v>
      </c>
      <c r="D4876" s="7">
        <v>3</v>
      </c>
      <c r="E4876" s="8">
        <v>1</v>
      </c>
      <c r="F4876" s="17">
        <f t="shared" si="1180"/>
        <v>4</v>
      </c>
      <c r="G4876" s="7">
        <v>0</v>
      </c>
      <c r="H4876" s="8">
        <v>0</v>
      </c>
      <c r="I4876" s="17">
        <f t="shared" si="1181"/>
        <v>0</v>
      </c>
      <c r="J4876" s="7">
        <f t="shared" si="1182"/>
        <v>3</v>
      </c>
      <c r="K4876" s="8">
        <f t="shared" si="1183"/>
        <v>1</v>
      </c>
      <c r="L4876" s="9">
        <f t="shared" si="1184"/>
        <v>4</v>
      </c>
    </row>
    <row r="4877" spans="1:12" x14ac:dyDescent="0.2">
      <c r="A4877" s="39"/>
      <c r="B4877" s="34"/>
      <c r="C4877" s="39" t="s">
        <v>147</v>
      </c>
      <c r="D4877" s="7">
        <v>30</v>
      </c>
      <c r="E4877" s="8">
        <v>5</v>
      </c>
      <c r="F4877" s="17">
        <f t="shared" si="1180"/>
        <v>35</v>
      </c>
      <c r="G4877" s="7">
        <v>1</v>
      </c>
      <c r="H4877" s="8">
        <v>0</v>
      </c>
      <c r="I4877" s="17">
        <f t="shared" si="1181"/>
        <v>1</v>
      </c>
      <c r="J4877" s="7">
        <f t="shared" si="1182"/>
        <v>31</v>
      </c>
      <c r="K4877" s="8">
        <f t="shared" si="1183"/>
        <v>5</v>
      </c>
      <c r="L4877" s="9">
        <f t="shared" si="1184"/>
        <v>36</v>
      </c>
    </row>
    <row r="4878" spans="1:12" x14ac:dyDescent="0.2">
      <c r="A4878" s="39"/>
      <c r="B4878" s="34"/>
      <c r="C4878" s="39" t="s">
        <v>148</v>
      </c>
      <c r="D4878" s="7">
        <v>33</v>
      </c>
      <c r="E4878" s="8">
        <v>12</v>
      </c>
      <c r="F4878" s="17">
        <f t="shared" si="1180"/>
        <v>45</v>
      </c>
      <c r="G4878" s="7">
        <v>0</v>
      </c>
      <c r="H4878" s="8">
        <v>0</v>
      </c>
      <c r="I4878" s="17">
        <f t="shared" si="1181"/>
        <v>0</v>
      </c>
      <c r="J4878" s="7">
        <f t="shared" si="1182"/>
        <v>33</v>
      </c>
      <c r="K4878" s="8">
        <f t="shared" si="1183"/>
        <v>12</v>
      </c>
      <c r="L4878" s="9">
        <f t="shared" si="1184"/>
        <v>45</v>
      </c>
    </row>
    <row r="4879" spans="1:12" x14ac:dyDescent="0.2">
      <c r="A4879" s="39"/>
      <c r="B4879" s="34"/>
      <c r="C4879" s="39" t="s">
        <v>149</v>
      </c>
      <c r="D4879" s="7">
        <v>1</v>
      </c>
      <c r="E4879" s="8">
        <v>3</v>
      </c>
      <c r="F4879" s="17">
        <f t="shared" si="1180"/>
        <v>4</v>
      </c>
      <c r="G4879" s="7">
        <v>0</v>
      </c>
      <c r="H4879" s="8">
        <v>0</v>
      </c>
      <c r="I4879" s="17">
        <f t="shared" si="1181"/>
        <v>0</v>
      </c>
      <c r="J4879" s="7">
        <f t="shared" si="1182"/>
        <v>1</v>
      </c>
      <c r="K4879" s="8">
        <f t="shared" si="1183"/>
        <v>3</v>
      </c>
      <c r="L4879" s="9">
        <f t="shared" si="1184"/>
        <v>4</v>
      </c>
    </row>
    <row r="4880" spans="1:12" x14ac:dyDescent="0.2">
      <c r="A4880" s="39"/>
      <c r="B4880" s="34"/>
      <c r="C4880" s="39" t="s">
        <v>150</v>
      </c>
      <c r="D4880" s="7">
        <v>141</v>
      </c>
      <c r="E4880" s="8">
        <v>31</v>
      </c>
      <c r="F4880" s="17">
        <f t="shared" si="1180"/>
        <v>172</v>
      </c>
      <c r="G4880" s="7">
        <v>42</v>
      </c>
      <c r="H4880" s="8">
        <v>10</v>
      </c>
      <c r="I4880" s="17">
        <f t="shared" si="1181"/>
        <v>52</v>
      </c>
      <c r="J4880" s="7">
        <f t="shared" si="1182"/>
        <v>183</v>
      </c>
      <c r="K4880" s="8">
        <f t="shared" si="1183"/>
        <v>41</v>
      </c>
      <c r="L4880" s="9">
        <f t="shared" si="1184"/>
        <v>224</v>
      </c>
    </row>
    <row r="4881" spans="1:12" x14ac:dyDescent="0.2">
      <c r="A4881" s="39"/>
      <c r="B4881" s="34"/>
      <c r="C4881" s="39" t="s">
        <v>933</v>
      </c>
      <c r="D4881" s="7">
        <v>0</v>
      </c>
      <c r="E4881" s="8">
        <v>1</v>
      </c>
      <c r="F4881" s="17">
        <f t="shared" si="1180"/>
        <v>1</v>
      </c>
      <c r="G4881" s="7">
        <v>0</v>
      </c>
      <c r="H4881" s="8">
        <v>0</v>
      </c>
      <c r="I4881" s="17">
        <f t="shared" si="1181"/>
        <v>0</v>
      </c>
      <c r="J4881" s="7">
        <f t="shared" si="1182"/>
        <v>0</v>
      </c>
      <c r="K4881" s="8">
        <f t="shared" si="1183"/>
        <v>1</v>
      </c>
      <c r="L4881" s="9">
        <f t="shared" si="1184"/>
        <v>1</v>
      </c>
    </row>
    <row r="4882" spans="1:12" x14ac:dyDescent="0.2">
      <c r="A4882" s="39"/>
      <c r="B4882" s="34"/>
      <c r="C4882" s="39" t="s">
        <v>934</v>
      </c>
      <c r="D4882" s="7">
        <v>0</v>
      </c>
      <c r="E4882" s="8">
        <v>0</v>
      </c>
      <c r="F4882" s="17">
        <f t="shared" si="1180"/>
        <v>0</v>
      </c>
      <c r="G4882" s="7">
        <v>11</v>
      </c>
      <c r="H4882" s="8">
        <v>3</v>
      </c>
      <c r="I4882" s="17">
        <f t="shared" si="1181"/>
        <v>14</v>
      </c>
      <c r="J4882" s="7">
        <f t="shared" si="1182"/>
        <v>11</v>
      </c>
      <c r="K4882" s="8">
        <f t="shared" si="1183"/>
        <v>3</v>
      </c>
      <c r="L4882" s="9">
        <f t="shared" si="1184"/>
        <v>14</v>
      </c>
    </row>
    <row r="4883" spans="1:12" x14ac:dyDescent="0.2">
      <c r="A4883" s="39"/>
      <c r="B4883" s="34"/>
      <c r="C4883" s="39" t="s">
        <v>935</v>
      </c>
      <c r="D4883" s="7">
        <v>0</v>
      </c>
      <c r="E4883" s="8">
        <v>0</v>
      </c>
      <c r="F4883" s="17">
        <f t="shared" si="1180"/>
        <v>0</v>
      </c>
      <c r="G4883" s="7">
        <v>9</v>
      </c>
      <c r="H4883" s="8">
        <v>11</v>
      </c>
      <c r="I4883" s="17">
        <f t="shared" si="1181"/>
        <v>20</v>
      </c>
      <c r="J4883" s="7">
        <f t="shared" si="1182"/>
        <v>9</v>
      </c>
      <c r="K4883" s="8">
        <f t="shared" si="1183"/>
        <v>11</v>
      </c>
      <c r="L4883" s="9">
        <f t="shared" si="1184"/>
        <v>20</v>
      </c>
    </row>
    <row r="4884" spans="1:12" x14ac:dyDescent="0.2">
      <c r="A4884" s="39"/>
      <c r="B4884" s="34"/>
      <c r="C4884" s="39" t="s">
        <v>936</v>
      </c>
      <c r="D4884" s="7">
        <v>0</v>
      </c>
      <c r="E4884" s="8">
        <v>0</v>
      </c>
      <c r="F4884" s="17">
        <f t="shared" si="1180"/>
        <v>0</v>
      </c>
      <c r="G4884" s="7">
        <v>1</v>
      </c>
      <c r="H4884" s="8">
        <v>0</v>
      </c>
      <c r="I4884" s="17">
        <f t="shared" si="1181"/>
        <v>1</v>
      </c>
      <c r="J4884" s="7">
        <f t="shared" si="1182"/>
        <v>1</v>
      </c>
      <c r="K4884" s="8">
        <f t="shared" si="1183"/>
        <v>0</v>
      </c>
      <c r="L4884" s="9">
        <f t="shared" si="1184"/>
        <v>1</v>
      </c>
    </row>
    <row r="4885" spans="1:12" x14ac:dyDescent="0.2">
      <c r="A4885" s="39"/>
      <c r="B4885" s="34"/>
      <c r="C4885" s="66" t="s">
        <v>2</v>
      </c>
      <c r="D4885" s="21">
        <f t="shared" ref="D4885:L4885" si="1185">SUM(D4836:D4884)</f>
        <v>1142</v>
      </c>
      <c r="E4885" s="22">
        <f t="shared" si="1185"/>
        <v>1060</v>
      </c>
      <c r="F4885" s="67">
        <f t="shared" si="1185"/>
        <v>2202</v>
      </c>
      <c r="G4885" s="21">
        <f t="shared" si="1185"/>
        <v>1782</v>
      </c>
      <c r="H4885" s="22">
        <f t="shared" si="1185"/>
        <v>926</v>
      </c>
      <c r="I4885" s="67">
        <f t="shared" si="1185"/>
        <v>2708</v>
      </c>
      <c r="J4885" s="21">
        <f t="shared" si="1185"/>
        <v>2924</v>
      </c>
      <c r="K4885" s="22">
        <f t="shared" si="1185"/>
        <v>1986</v>
      </c>
      <c r="L4885" s="23">
        <f t="shared" si="1185"/>
        <v>4910</v>
      </c>
    </row>
    <row r="4886" spans="1:12" x14ac:dyDescent="0.2">
      <c r="A4886" s="65" t="s">
        <v>335</v>
      </c>
      <c r="B4886" s="42"/>
      <c r="C4886" s="41"/>
      <c r="D4886" s="44"/>
      <c r="E4886" s="45"/>
      <c r="F4886" s="47"/>
      <c r="G4886" s="44"/>
      <c r="H4886" s="45"/>
      <c r="I4886" s="47"/>
      <c r="J4886" s="44"/>
      <c r="K4886" s="45"/>
      <c r="L4886" s="46"/>
    </row>
    <row r="4887" spans="1:12" x14ac:dyDescent="0.2">
      <c r="A4887" s="39"/>
      <c r="B4887" s="34"/>
      <c r="C4887" s="39" t="s">
        <v>124</v>
      </c>
      <c r="D4887" s="7">
        <v>24</v>
      </c>
      <c r="E4887" s="8">
        <v>16</v>
      </c>
      <c r="F4887" s="17">
        <f t="shared" ref="F4887:F4892" si="1186">D4887+E4887</f>
        <v>40</v>
      </c>
      <c r="G4887" s="7">
        <v>37</v>
      </c>
      <c r="H4887" s="8">
        <v>25</v>
      </c>
      <c r="I4887" s="17">
        <f t="shared" ref="I4887:I4892" si="1187">G4887+H4887</f>
        <v>62</v>
      </c>
      <c r="J4887" s="7">
        <f t="shared" ref="J4887:K4892" si="1188">D4887+G4887</f>
        <v>61</v>
      </c>
      <c r="K4887" s="8">
        <f t="shared" si="1188"/>
        <v>41</v>
      </c>
      <c r="L4887" s="9">
        <f t="shared" ref="L4887:L4892" si="1189">J4887+K4887</f>
        <v>102</v>
      </c>
    </row>
    <row r="4888" spans="1:12" x14ac:dyDescent="0.2">
      <c r="A4888" s="39"/>
      <c r="B4888" s="34"/>
      <c r="C4888" s="39" t="s">
        <v>3</v>
      </c>
      <c r="D4888" s="7">
        <v>0</v>
      </c>
      <c r="E4888" s="8">
        <v>0</v>
      </c>
      <c r="F4888" s="17">
        <f t="shared" si="1186"/>
        <v>0</v>
      </c>
      <c r="G4888" s="7">
        <v>7</v>
      </c>
      <c r="H4888" s="8">
        <v>12</v>
      </c>
      <c r="I4888" s="17">
        <f t="shared" si="1187"/>
        <v>19</v>
      </c>
      <c r="J4888" s="7">
        <f t="shared" si="1188"/>
        <v>7</v>
      </c>
      <c r="K4888" s="8">
        <f t="shared" si="1188"/>
        <v>12</v>
      </c>
      <c r="L4888" s="9">
        <f t="shared" si="1189"/>
        <v>19</v>
      </c>
    </row>
    <row r="4889" spans="1:12" x14ac:dyDescent="0.2">
      <c r="A4889" s="39"/>
      <c r="B4889" s="34"/>
      <c r="C4889" s="39" t="s">
        <v>125</v>
      </c>
      <c r="D4889" s="7">
        <v>0</v>
      </c>
      <c r="E4889" s="8">
        <v>0</v>
      </c>
      <c r="F4889" s="17">
        <f t="shared" si="1186"/>
        <v>0</v>
      </c>
      <c r="G4889" s="7">
        <v>2</v>
      </c>
      <c r="H4889" s="8">
        <v>3</v>
      </c>
      <c r="I4889" s="17">
        <f t="shared" si="1187"/>
        <v>5</v>
      </c>
      <c r="J4889" s="7">
        <f t="shared" si="1188"/>
        <v>2</v>
      </c>
      <c r="K4889" s="8">
        <f t="shared" si="1188"/>
        <v>3</v>
      </c>
      <c r="L4889" s="9">
        <f t="shared" si="1189"/>
        <v>5</v>
      </c>
    </row>
    <row r="4890" spans="1:12" x14ac:dyDescent="0.2">
      <c r="A4890" s="39"/>
      <c r="B4890" s="34"/>
      <c r="C4890" s="39" t="s">
        <v>127</v>
      </c>
      <c r="D4890" s="7">
        <v>1</v>
      </c>
      <c r="E4890" s="8">
        <v>0</v>
      </c>
      <c r="F4890" s="17">
        <f t="shared" si="1186"/>
        <v>1</v>
      </c>
      <c r="G4890" s="7">
        <v>2</v>
      </c>
      <c r="H4890" s="8">
        <v>1</v>
      </c>
      <c r="I4890" s="17">
        <f t="shared" si="1187"/>
        <v>3</v>
      </c>
      <c r="J4890" s="7">
        <f t="shared" si="1188"/>
        <v>3</v>
      </c>
      <c r="K4890" s="8">
        <f t="shared" si="1188"/>
        <v>1</v>
      </c>
      <c r="L4890" s="9">
        <f t="shared" si="1189"/>
        <v>4</v>
      </c>
    </row>
    <row r="4891" spans="1:12" x14ac:dyDescent="0.2">
      <c r="A4891" s="39"/>
      <c r="B4891" s="34"/>
      <c r="C4891" s="39" t="s">
        <v>128</v>
      </c>
      <c r="D4891" s="7">
        <v>0</v>
      </c>
      <c r="E4891" s="8">
        <v>0</v>
      </c>
      <c r="F4891" s="17">
        <f t="shared" si="1186"/>
        <v>0</v>
      </c>
      <c r="G4891" s="7">
        <v>4</v>
      </c>
      <c r="H4891" s="8">
        <v>6</v>
      </c>
      <c r="I4891" s="17">
        <f t="shared" si="1187"/>
        <v>10</v>
      </c>
      <c r="J4891" s="7">
        <f t="shared" si="1188"/>
        <v>4</v>
      </c>
      <c r="K4891" s="8">
        <f t="shared" si="1188"/>
        <v>6</v>
      </c>
      <c r="L4891" s="9">
        <f t="shared" si="1189"/>
        <v>10</v>
      </c>
    </row>
    <row r="4892" spans="1:12" ht="12" thickBot="1" x14ac:dyDescent="0.25">
      <c r="A4892" s="52"/>
      <c r="B4892" s="68"/>
      <c r="C4892" s="52" t="s">
        <v>931</v>
      </c>
      <c r="D4892" s="24">
        <v>0</v>
      </c>
      <c r="E4892" s="25">
        <v>0</v>
      </c>
      <c r="F4892" s="69">
        <f t="shared" si="1186"/>
        <v>0</v>
      </c>
      <c r="G4892" s="24">
        <v>0</v>
      </c>
      <c r="H4892" s="25">
        <v>1</v>
      </c>
      <c r="I4892" s="69">
        <f t="shared" si="1187"/>
        <v>1</v>
      </c>
      <c r="J4892" s="24">
        <f t="shared" si="1188"/>
        <v>0</v>
      </c>
      <c r="K4892" s="25">
        <f t="shared" si="1188"/>
        <v>1</v>
      </c>
      <c r="L4892" s="26">
        <f t="shared" si="1189"/>
        <v>1</v>
      </c>
    </row>
    <row r="4898" spans="1:12" ht="12" x14ac:dyDescent="0.2">
      <c r="A4898" s="85" t="s">
        <v>109</v>
      </c>
      <c r="B4898" s="85"/>
      <c r="C4898" s="85"/>
      <c r="D4898" s="85"/>
      <c r="E4898" s="85"/>
      <c r="F4898" s="85"/>
      <c r="G4898" s="85"/>
      <c r="H4898" s="85"/>
      <c r="I4898" s="85"/>
      <c r="J4898" s="85"/>
      <c r="K4898" s="85"/>
      <c r="L4898" s="85"/>
    </row>
    <row r="4899" spans="1:12" x14ac:dyDescent="0.2">
      <c r="A4899" s="86" t="s">
        <v>116</v>
      </c>
      <c r="B4899" s="86"/>
      <c r="C4899" s="86"/>
      <c r="D4899" s="86"/>
      <c r="E4899" s="86"/>
      <c r="F4899" s="86"/>
      <c r="G4899" s="86"/>
      <c r="H4899" s="86"/>
      <c r="I4899" s="86"/>
      <c r="J4899" s="86"/>
      <c r="K4899" s="86"/>
      <c r="L4899" s="86"/>
    </row>
    <row r="4900" spans="1:12" x14ac:dyDescent="0.2">
      <c r="A4900" s="86" t="s">
        <v>1066</v>
      </c>
      <c r="B4900" s="86"/>
      <c r="C4900" s="86"/>
      <c r="D4900" s="86"/>
      <c r="E4900" s="86"/>
      <c r="F4900" s="86"/>
      <c r="G4900" s="86"/>
      <c r="H4900" s="86"/>
      <c r="I4900" s="86"/>
      <c r="J4900" s="86"/>
      <c r="K4900" s="86"/>
      <c r="L4900" s="86"/>
    </row>
    <row r="4901" spans="1:12" ht="12" thickBot="1" x14ac:dyDescent="0.25"/>
    <row r="4902" spans="1:12" x14ac:dyDescent="0.2">
      <c r="A4902" s="113" t="s">
        <v>41</v>
      </c>
      <c r="B4902" s="149"/>
      <c r="C4902" s="151" t="s">
        <v>43</v>
      </c>
      <c r="D4902" s="117" t="s">
        <v>355</v>
      </c>
      <c r="E4902" s="118"/>
      <c r="F4902" s="119"/>
      <c r="G4902" s="117" t="s">
        <v>42</v>
      </c>
      <c r="H4902" s="118"/>
      <c r="I4902" s="119"/>
      <c r="J4902" s="117" t="s">
        <v>2</v>
      </c>
      <c r="K4902" s="118"/>
      <c r="L4902" s="119"/>
    </row>
    <row r="4903" spans="1:12" ht="12" thickBot="1" x14ac:dyDescent="0.25">
      <c r="A4903" s="115"/>
      <c r="B4903" s="150"/>
      <c r="C4903" s="152"/>
      <c r="D4903" s="153"/>
      <c r="E4903" s="154"/>
      <c r="F4903" s="155"/>
      <c r="G4903" s="153"/>
      <c r="H4903" s="154"/>
      <c r="I4903" s="155"/>
      <c r="J4903" s="153"/>
      <c r="K4903" s="154"/>
      <c r="L4903" s="155"/>
    </row>
    <row r="4904" spans="1:12" x14ac:dyDescent="0.2">
      <c r="A4904" s="115"/>
      <c r="B4904" s="150"/>
      <c r="C4904" s="152"/>
      <c r="D4904" s="161" t="s">
        <v>44</v>
      </c>
      <c r="E4904" s="157" t="s">
        <v>45</v>
      </c>
      <c r="F4904" s="159" t="s">
        <v>2</v>
      </c>
      <c r="G4904" s="161" t="s">
        <v>44</v>
      </c>
      <c r="H4904" s="157" t="s">
        <v>45</v>
      </c>
      <c r="I4904" s="159" t="s">
        <v>2</v>
      </c>
      <c r="J4904" s="156" t="s">
        <v>44</v>
      </c>
      <c r="K4904" s="157" t="s">
        <v>45</v>
      </c>
      <c r="L4904" s="159" t="s">
        <v>2</v>
      </c>
    </row>
    <row r="4905" spans="1:12" ht="12" thickBot="1" x14ac:dyDescent="0.25">
      <c r="A4905" s="115"/>
      <c r="B4905" s="150"/>
      <c r="C4905" s="152"/>
      <c r="D4905" s="162"/>
      <c r="E4905" s="158"/>
      <c r="F4905" s="160"/>
      <c r="G4905" s="162"/>
      <c r="H4905" s="158"/>
      <c r="I4905" s="160"/>
      <c r="J4905" s="136"/>
      <c r="K4905" s="158"/>
      <c r="L4905" s="160"/>
    </row>
    <row r="4906" spans="1:12" x14ac:dyDescent="0.2">
      <c r="A4906" s="35"/>
      <c r="B4906" s="36"/>
      <c r="C4906" s="35" t="s">
        <v>135</v>
      </c>
      <c r="D4906" s="3">
        <v>4</v>
      </c>
      <c r="E4906" s="4">
        <v>9</v>
      </c>
      <c r="F4906" s="18">
        <f t="shared" ref="F4906:F4922" si="1190">D4906+E4906</f>
        <v>13</v>
      </c>
      <c r="G4906" s="3">
        <v>1</v>
      </c>
      <c r="H4906" s="4">
        <v>0</v>
      </c>
      <c r="I4906" s="18">
        <f t="shared" ref="I4906:I4922" si="1191">G4906+H4906</f>
        <v>1</v>
      </c>
      <c r="J4906" s="3">
        <f t="shared" ref="J4906:J4922" si="1192">D4906+G4906</f>
        <v>5</v>
      </c>
      <c r="K4906" s="4">
        <f t="shared" ref="K4906:K4922" si="1193">E4906+H4906</f>
        <v>9</v>
      </c>
      <c r="L4906" s="5">
        <f t="shared" ref="L4906:L4922" si="1194">J4906+K4906</f>
        <v>14</v>
      </c>
    </row>
    <row r="4907" spans="1:12" x14ac:dyDescent="0.2">
      <c r="A4907" s="39"/>
      <c r="B4907" s="34"/>
      <c r="C4907" s="39" t="s">
        <v>136</v>
      </c>
      <c r="D4907" s="7">
        <v>5</v>
      </c>
      <c r="E4907" s="8">
        <v>6</v>
      </c>
      <c r="F4907" s="17">
        <f t="shared" si="1190"/>
        <v>11</v>
      </c>
      <c r="G4907" s="7">
        <v>1</v>
      </c>
      <c r="H4907" s="8">
        <v>0</v>
      </c>
      <c r="I4907" s="17">
        <f t="shared" si="1191"/>
        <v>1</v>
      </c>
      <c r="J4907" s="7">
        <f t="shared" si="1192"/>
        <v>6</v>
      </c>
      <c r="K4907" s="8">
        <f t="shared" si="1193"/>
        <v>6</v>
      </c>
      <c r="L4907" s="9">
        <f t="shared" si="1194"/>
        <v>12</v>
      </c>
    </row>
    <row r="4908" spans="1:12" x14ac:dyDescent="0.2">
      <c r="A4908" s="39"/>
      <c r="B4908" s="34"/>
      <c r="C4908" s="39" t="s">
        <v>137</v>
      </c>
      <c r="D4908" s="7">
        <v>0</v>
      </c>
      <c r="E4908" s="8">
        <v>0</v>
      </c>
      <c r="F4908" s="17">
        <f t="shared" si="1190"/>
        <v>0</v>
      </c>
      <c r="G4908" s="7">
        <v>3</v>
      </c>
      <c r="H4908" s="8">
        <v>0</v>
      </c>
      <c r="I4908" s="17">
        <f t="shared" si="1191"/>
        <v>3</v>
      </c>
      <c r="J4908" s="7">
        <f t="shared" si="1192"/>
        <v>3</v>
      </c>
      <c r="K4908" s="8">
        <f t="shared" si="1193"/>
        <v>0</v>
      </c>
      <c r="L4908" s="9">
        <f t="shared" si="1194"/>
        <v>3</v>
      </c>
    </row>
    <row r="4909" spans="1:12" x14ac:dyDescent="0.2">
      <c r="A4909" s="39"/>
      <c r="B4909" s="34"/>
      <c r="C4909" s="39" t="s">
        <v>138</v>
      </c>
      <c r="D4909" s="7">
        <v>3</v>
      </c>
      <c r="E4909" s="8">
        <v>8</v>
      </c>
      <c r="F4909" s="17">
        <f t="shared" si="1190"/>
        <v>11</v>
      </c>
      <c r="G4909" s="7">
        <v>1</v>
      </c>
      <c r="H4909" s="8">
        <v>0</v>
      </c>
      <c r="I4909" s="17">
        <f t="shared" si="1191"/>
        <v>1</v>
      </c>
      <c r="J4909" s="7">
        <f t="shared" si="1192"/>
        <v>4</v>
      </c>
      <c r="K4909" s="8">
        <f t="shared" si="1193"/>
        <v>8</v>
      </c>
      <c r="L4909" s="9">
        <f t="shared" si="1194"/>
        <v>12</v>
      </c>
    </row>
    <row r="4910" spans="1:12" x14ac:dyDescent="0.2">
      <c r="A4910" s="39"/>
      <c r="B4910" s="34"/>
      <c r="C4910" s="39" t="s">
        <v>139</v>
      </c>
      <c r="D4910" s="7">
        <v>0</v>
      </c>
      <c r="E4910" s="8">
        <v>0</v>
      </c>
      <c r="F4910" s="17">
        <f t="shared" si="1190"/>
        <v>0</v>
      </c>
      <c r="G4910" s="7">
        <v>1</v>
      </c>
      <c r="H4910" s="8">
        <v>1</v>
      </c>
      <c r="I4910" s="17">
        <f t="shared" si="1191"/>
        <v>2</v>
      </c>
      <c r="J4910" s="7">
        <f t="shared" si="1192"/>
        <v>1</v>
      </c>
      <c r="K4910" s="8">
        <f t="shared" si="1193"/>
        <v>1</v>
      </c>
      <c r="L4910" s="9">
        <f t="shared" si="1194"/>
        <v>2</v>
      </c>
    </row>
    <row r="4911" spans="1:12" x14ac:dyDescent="0.2">
      <c r="A4911" s="39"/>
      <c r="B4911" s="34"/>
      <c r="C4911" s="39" t="s">
        <v>140</v>
      </c>
      <c r="D4911" s="7">
        <v>5</v>
      </c>
      <c r="E4911" s="8">
        <v>4</v>
      </c>
      <c r="F4911" s="17">
        <f t="shared" si="1190"/>
        <v>9</v>
      </c>
      <c r="G4911" s="7">
        <v>2</v>
      </c>
      <c r="H4911" s="8">
        <v>3</v>
      </c>
      <c r="I4911" s="17">
        <f t="shared" si="1191"/>
        <v>5</v>
      </c>
      <c r="J4911" s="7">
        <f t="shared" si="1192"/>
        <v>7</v>
      </c>
      <c r="K4911" s="8">
        <f t="shared" si="1193"/>
        <v>7</v>
      </c>
      <c r="L4911" s="9">
        <f t="shared" si="1194"/>
        <v>14</v>
      </c>
    </row>
    <row r="4912" spans="1:12" x14ac:dyDescent="0.2">
      <c r="A4912" s="39"/>
      <c r="B4912" s="34"/>
      <c r="C4912" s="39" t="s">
        <v>141</v>
      </c>
      <c r="D4912" s="7">
        <v>0</v>
      </c>
      <c r="E4912" s="8">
        <v>0</v>
      </c>
      <c r="F4912" s="17">
        <f t="shared" si="1190"/>
        <v>0</v>
      </c>
      <c r="G4912" s="7">
        <v>2</v>
      </c>
      <c r="H4912" s="8">
        <v>0</v>
      </c>
      <c r="I4912" s="17">
        <f t="shared" si="1191"/>
        <v>2</v>
      </c>
      <c r="J4912" s="7">
        <f t="shared" si="1192"/>
        <v>2</v>
      </c>
      <c r="K4912" s="8">
        <f t="shared" si="1193"/>
        <v>0</v>
      </c>
      <c r="L4912" s="9">
        <f t="shared" si="1194"/>
        <v>2</v>
      </c>
    </row>
    <row r="4913" spans="1:12" x14ac:dyDescent="0.2">
      <c r="A4913" s="39"/>
      <c r="B4913" s="34"/>
      <c r="C4913" s="39" t="s">
        <v>142</v>
      </c>
      <c r="D4913" s="7">
        <v>2</v>
      </c>
      <c r="E4913" s="8">
        <v>0</v>
      </c>
      <c r="F4913" s="17">
        <f t="shared" si="1190"/>
        <v>2</v>
      </c>
      <c r="G4913" s="7">
        <v>1</v>
      </c>
      <c r="H4913" s="8">
        <v>0</v>
      </c>
      <c r="I4913" s="17">
        <f t="shared" si="1191"/>
        <v>1</v>
      </c>
      <c r="J4913" s="7">
        <f t="shared" si="1192"/>
        <v>3</v>
      </c>
      <c r="K4913" s="8">
        <f t="shared" si="1193"/>
        <v>0</v>
      </c>
      <c r="L4913" s="9">
        <f t="shared" si="1194"/>
        <v>3</v>
      </c>
    </row>
    <row r="4914" spans="1:12" x14ac:dyDescent="0.2">
      <c r="A4914" s="39"/>
      <c r="B4914" s="34"/>
      <c r="C4914" s="39" t="s">
        <v>144</v>
      </c>
      <c r="D4914" s="7">
        <v>1</v>
      </c>
      <c r="E4914" s="8">
        <v>1</v>
      </c>
      <c r="F4914" s="17">
        <f t="shared" si="1190"/>
        <v>2</v>
      </c>
      <c r="G4914" s="7">
        <v>0</v>
      </c>
      <c r="H4914" s="8">
        <v>0</v>
      </c>
      <c r="I4914" s="17">
        <f t="shared" si="1191"/>
        <v>0</v>
      </c>
      <c r="J4914" s="7">
        <f t="shared" si="1192"/>
        <v>1</v>
      </c>
      <c r="K4914" s="8">
        <f t="shared" si="1193"/>
        <v>1</v>
      </c>
      <c r="L4914" s="9">
        <f t="shared" si="1194"/>
        <v>2</v>
      </c>
    </row>
    <row r="4915" spans="1:12" x14ac:dyDescent="0.2">
      <c r="A4915" s="39"/>
      <c r="B4915" s="34"/>
      <c r="C4915" s="39" t="s">
        <v>145</v>
      </c>
      <c r="D4915" s="7">
        <v>1</v>
      </c>
      <c r="E4915" s="8">
        <v>1</v>
      </c>
      <c r="F4915" s="17">
        <f t="shared" si="1190"/>
        <v>2</v>
      </c>
      <c r="G4915" s="7">
        <v>0</v>
      </c>
      <c r="H4915" s="8">
        <v>0</v>
      </c>
      <c r="I4915" s="17">
        <f t="shared" si="1191"/>
        <v>0</v>
      </c>
      <c r="J4915" s="7">
        <f t="shared" si="1192"/>
        <v>1</v>
      </c>
      <c r="K4915" s="8">
        <f t="shared" si="1193"/>
        <v>1</v>
      </c>
      <c r="L4915" s="9">
        <f t="shared" si="1194"/>
        <v>2</v>
      </c>
    </row>
    <row r="4916" spans="1:12" x14ac:dyDescent="0.2">
      <c r="A4916" s="39"/>
      <c r="B4916" s="34"/>
      <c r="C4916" s="39" t="s">
        <v>146</v>
      </c>
      <c r="D4916" s="7">
        <v>1</v>
      </c>
      <c r="E4916" s="8">
        <v>0</v>
      </c>
      <c r="F4916" s="17">
        <f t="shared" si="1190"/>
        <v>1</v>
      </c>
      <c r="G4916" s="7">
        <v>1</v>
      </c>
      <c r="H4916" s="8">
        <v>0</v>
      </c>
      <c r="I4916" s="17">
        <f t="shared" si="1191"/>
        <v>1</v>
      </c>
      <c r="J4916" s="7">
        <f t="shared" si="1192"/>
        <v>2</v>
      </c>
      <c r="K4916" s="8">
        <f t="shared" si="1193"/>
        <v>0</v>
      </c>
      <c r="L4916" s="9">
        <f t="shared" si="1194"/>
        <v>2</v>
      </c>
    </row>
    <row r="4917" spans="1:12" x14ac:dyDescent="0.2">
      <c r="A4917" s="39"/>
      <c r="B4917" s="34"/>
      <c r="C4917" s="39" t="s">
        <v>147</v>
      </c>
      <c r="D4917" s="7">
        <v>4</v>
      </c>
      <c r="E4917" s="8">
        <v>4</v>
      </c>
      <c r="F4917" s="17">
        <f t="shared" si="1190"/>
        <v>8</v>
      </c>
      <c r="G4917" s="7">
        <v>0</v>
      </c>
      <c r="H4917" s="8">
        <v>0</v>
      </c>
      <c r="I4917" s="17">
        <f t="shared" si="1191"/>
        <v>0</v>
      </c>
      <c r="J4917" s="7">
        <f t="shared" si="1192"/>
        <v>4</v>
      </c>
      <c r="K4917" s="8">
        <f t="shared" si="1193"/>
        <v>4</v>
      </c>
      <c r="L4917" s="9">
        <f t="shared" si="1194"/>
        <v>8</v>
      </c>
    </row>
    <row r="4918" spans="1:12" x14ac:dyDescent="0.2">
      <c r="A4918" s="39"/>
      <c r="B4918" s="34"/>
      <c r="C4918" s="39" t="s">
        <v>148</v>
      </c>
      <c r="D4918" s="7">
        <v>0</v>
      </c>
      <c r="E4918" s="8">
        <v>1</v>
      </c>
      <c r="F4918" s="17">
        <f t="shared" si="1190"/>
        <v>1</v>
      </c>
      <c r="G4918" s="7">
        <v>0</v>
      </c>
      <c r="H4918" s="8">
        <v>0</v>
      </c>
      <c r="I4918" s="17">
        <f t="shared" si="1191"/>
        <v>0</v>
      </c>
      <c r="J4918" s="7">
        <f t="shared" si="1192"/>
        <v>0</v>
      </c>
      <c r="K4918" s="8">
        <f t="shared" si="1193"/>
        <v>1</v>
      </c>
      <c r="L4918" s="9">
        <f t="shared" si="1194"/>
        <v>1</v>
      </c>
    </row>
    <row r="4919" spans="1:12" x14ac:dyDescent="0.2">
      <c r="A4919" s="39"/>
      <c r="B4919" s="34"/>
      <c r="C4919" s="39" t="s">
        <v>149</v>
      </c>
      <c r="D4919" s="7">
        <v>2</v>
      </c>
      <c r="E4919" s="8">
        <v>3</v>
      </c>
      <c r="F4919" s="17">
        <f t="shared" si="1190"/>
        <v>5</v>
      </c>
      <c r="G4919" s="7">
        <v>0</v>
      </c>
      <c r="H4919" s="8">
        <v>0</v>
      </c>
      <c r="I4919" s="17">
        <f t="shared" si="1191"/>
        <v>0</v>
      </c>
      <c r="J4919" s="7">
        <f t="shared" si="1192"/>
        <v>2</v>
      </c>
      <c r="K4919" s="8">
        <f t="shared" si="1193"/>
        <v>3</v>
      </c>
      <c r="L4919" s="9">
        <f t="shared" si="1194"/>
        <v>5</v>
      </c>
    </row>
    <row r="4920" spans="1:12" x14ac:dyDescent="0.2">
      <c r="A4920" s="39"/>
      <c r="B4920" s="34"/>
      <c r="C4920" s="39" t="s">
        <v>150</v>
      </c>
      <c r="D4920" s="7">
        <v>2</v>
      </c>
      <c r="E4920" s="8">
        <v>0</v>
      </c>
      <c r="F4920" s="17">
        <f t="shared" si="1190"/>
        <v>2</v>
      </c>
      <c r="G4920" s="7">
        <v>0</v>
      </c>
      <c r="H4920" s="8">
        <v>0</v>
      </c>
      <c r="I4920" s="17">
        <f t="shared" si="1191"/>
        <v>0</v>
      </c>
      <c r="J4920" s="7">
        <f t="shared" si="1192"/>
        <v>2</v>
      </c>
      <c r="K4920" s="8">
        <f t="shared" si="1193"/>
        <v>0</v>
      </c>
      <c r="L4920" s="9">
        <f t="shared" si="1194"/>
        <v>2</v>
      </c>
    </row>
    <row r="4921" spans="1:12" x14ac:dyDescent="0.2">
      <c r="A4921" s="39"/>
      <c r="B4921" s="34"/>
      <c r="C4921" s="39" t="s">
        <v>933</v>
      </c>
      <c r="D4921" s="7">
        <v>0</v>
      </c>
      <c r="E4921" s="8">
        <v>1</v>
      </c>
      <c r="F4921" s="17">
        <f t="shared" si="1190"/>
        <v>1</v>
      </c>
      <c r="G4921" s="7">
        <v>0</v>
      </c>
      <c r="H4921" s="8">
        <v>0</v>
      </c>
      <c r="I4921" s="17">
        <f t="shared" si="1191"/>
        <v>0</v>
      </c>
      <c r="J4921" s="7">
        <f t="shared" si="1192"/>
        <v>0</v>
      </c>
      <c r="K4921" s="8">
        <f t="shared" si="1193"/>
        <v>1</v>
      </c>
      <c r="L4921" s="9">
        <f t="shared" si="1194"/>
        <v>1</v>
      </c>
    </row>
    <row r="4922" spans="1:12" x14ac:dyDescent="0.2">
      <c r="A4922" s="39"/>
      <c r="B4922" s="34"/>
      <c r="C4922" s="39" t="s">
        <v>934</v>
      </c>
      <c r="D4922" s="7">
        <v>0</v>
      </c>
      <c r="E4922" s="8">
        <v>0</v>
      </c>
      <c r="F4922" s="17">
        <f t="shared" si="1190"/>
        <v>0</v>
      </c>
      <c r="G4922" s="7">
        <v>0</v>
      </c>
      <c r="H4922" s="8">
        <v>1</v>
      </c>
      <c r="I4922" s="17">
        <f t="shared" si="1191"/>
        <v>1</v>
      </c>
      <c r="J4922" s="7">
        <f t="shared" si="1192"/>
        <v>0</v>
      </c>
      <c r="K4922" s="8">
        <f t="shared" si="1193"/>
        <v>1</v>
      </c>
      <c r="L4922" s="9">
        <f t="shared" si="1194"/>
        <v>1</v>
      </c>
    </row>
    <row r="4923" spans="1:12" x14ac:dyDescent="0.2">
      <c r="A4923" s="39"/>
      <c r="B4923" s="34"/>
      <c r="C4923" s="66" t="s">
        <v>2</v>
      </c>
      <c r="D4923" s="21">
        <f t="shared" ref="D4923:L4923" si="1195">SUM(D4886:D4922)</f>
        <v>55</v>
      </c>
      <c r="E4923" s="22">
        <f t="shared" si="1195"/>
        <v>54</v>
      </c>
      <c r="F4923" s="67">
        <f t="shared" si="1195"/>
        <v>109</v>
      </c>
      <c r="G4923" s="21">
        <f t="shared" si="1195"/>
        <v>65</v>
      </c>
      <c r="H4923" s="22">
        <f t="shared" si="1195"/>
        <v>53</v>
      </c>
      <c r="I4923" s="67">
        <f t="shared" si="1195"/>
        <v>118</v>
      </c>
      <c r="J4923" s="21">
        <f t="shared" si="1195"/>
        <v>120</v>
      </c>
      <c r="K4923" s="22">
        <f t="shared" si="1195"/>
        <v>107</v>
      </c>
      <c r="L4923" s="23">
        <f t="shared" si="1195"/>
        <v>227</v>
      </c>
    </row>
    <row r="4924" spans="1:12" x14ac:dyDescent="0.2">
      <c r="A4924" s="65" t="s">
        <v>336</v>
      </c>
      <c r="B4924" s="42"/>
      <c r="C4924" s="41"/>
      <c r="D4924" s="44"/>
      <c r="E4924" s="45"/>
      <c r="F4924" s="47"/>
      <c r="G4924" s="44"/>
      <c r="H4924" s="45"/>
      <c r="I4924" s="47"/>
      <c r="J4924" s="44"/>
      <c r="K4924" s="45"/>
      <c r="L4924" s="46"/>
    </row>
    <row r="4925" spans="1:12" x14ac:dyDescent="0.2">
      <c r="A4925" s="39"/>
      <c r="B4925" s="34"/>
      <c r="C4925" s="39" t="s">
        <v>124</v>
      </c>
      <c r="D4925" s="7">
        <v>16</v>
      </c>
      <c r="E4925" s="8">
        <v>6</v>
      </c>
      <c r="F4925" s="17">
        <f t="shared" ref="F4925:F4940" si="1196">D4925+E4925</f>
        <v>22</v>
      </c>
      <c r="G4925" s="7">
        <v>10</v>
      </c>
      <c r="H4925" s="8">
        <v>5</v>
      </c>
      <c r="I4925" s="17">
        <f t="shared" ref="I4925:I4940" si="1197">G4925+H4925</f>
        <v>15</v>
      </c>
      <c r="J4925" s="7">
        <f t="shared" ref="J4925:J4940" si="1198">D4925+G4925</f>
        <v>26</v>
      </c>
      <c r="K4925" s="8">
        <f t="shared" ref="K4925:K4940" si="1199">E4925+H4925</f>
        <v>11</v>
      </c>
      <c r="L4925" s="9">
        <f t="shared" ref="L4925:L4940" si="1200">J4925+K4925</f>
        <v>37</v>
      </c>
    </row>
    <row r="4926" spans="1:12" x14ac:dyDescent="0.2">
      <c r="A4926" s="39"/>
      <c r="B4926" s="34"/>
      <c r="C4926" s="39" t="s">
        <v>3</v>
      </c>
      <c r="D4926" s="7">
        <v>0</v>
      </c>
      <c r="E4926" s="8">
        <v>0</v>
      </c>
      <c r="F4926" s="17">
        <f t="shared" si="1196"/>
        <v>0</v>
      </c>
      <c r="G4926" s="7">
        <v>10</v>
      </c>
      <c r="H4926" s="8">
        <v>30</v>
      </c>
      <c r="I4926" s="17">
        <f t="shared" si="1197"/>
        <v>40</v>
      </c>
      <c r="J4926" s="7">
        <f t="shared" si="1198"/>
        <v>10</v>
      </c>
      <c r="K4926" s="8">
        <f t="shared" si="1199"/>
        <v>30</v>
      </c>
      <c r="L4926" s="9">
        <f t="shared" si="1200"/>
        <v>40</v>
      </c>
    </row>
    <row r="4927" spans="1:12" x14ac:dyDescent="0.2">
      <c r="A4927" s="39"/>
      <c r="B4927" s="34"/>
      <c r="C4927" s="39" t="s">
        <v>125</v>
      </c>
      <c r="D4927" s="7">
        <v>0</v>
      </c>
      <c r="E4927" s="8">
        <v>0</v>
      </c>
      <c r="F4927" s="17">
        <f t="shared" si="1196"/>
        <v>0</v>
      </c>
      <c r="G4927" s="7">
        <v>3</v>
      </c>
      <c r="H4927" s="8">
        <v>8</v>
      </c>
      <c r="I4927" s="17">
        <f t="shared" si="1197"/>
        <v>11</v>
      </c>
      <c r="J4927" s="7">
        <f t="shared" si="1198"/>
        <v>3</v>
      </c>
      <c r="K4927" s="8">
        <f t="shared" si="1199"/>
        <v>8</v>
      </c>
      <c r="L4927" s="9">
        <f t="shared" si="1200"/>
        <v>11</v>
      </c>
    </row>
    <row r="4928" spans="1:12" x14ac:dyDescent="0.2">
      <c r="A4928" s="39"/>
      <c r="B4928" s="34"/>
      <c r="C4928" s="39" t="s">
        <v>127</v>
      </c>
      <c r="D4928" s="7">
        <v>0</v>
      </c>
      <c r="E4928" s="8">
        <v>0</v>
      </c>
      <c r="F4928" s="17">
        <f t="shared" si="1196"/>
        <v>0</v>
      </c>
      <c r="G4928" s="7">
        <v>9</v>
      </c>
      <c r="H4928" s="8">
        <v>0</v>
      </c>
      <c r="I4928" s="17">
        <f t="shared" si="1197"/>
        <v>9</v>
      </c>
      <c r="J4928" s="7">
        <f t="shared" si="1198"/>
        <v>9</v>
      </c>
      <c r="K4928" s="8">
        <f t="shared" si="1199"/>
        <v>0</v>
      </c>
      <c r="L4928" s="9">
        <f t="shared" si="1200"/>
        <v>9</v>
      </c>
    </row>
    <row r="4929" spans="1:12" x14ac:dyDescent="0.2">
      <c r="A4929" s="39"/>
      <c r="B4929" s="34"/>
      <c r="C4929" s="39" t="s">
        <v>128</v>
      </c>
      <c r="D4929" s="7">
        <v>0</v>
      </c>
      <c r="E4929" s="8">
        <v>0</v>
      </c>
      <c r="F4929" s="17">
        <f t="shared" si="1196"/>
        <v>0</v>
      </c>
      <c r="G4929" s="7">
        <v>5</v>
      </c>
      <c r="H4929" s="8">
        <v>16</v>
      </c>
      <c r="I4929" s="17">
        <f t="shared" si="1197"/>
        <v>21</v>
      </c>
      <c r="J4929" s="7">
        <f t="shared" si="1198"/>
        <v>5</v>
      </c>
      <c r="K4929" s="8">
        <f t="shared" si="1199"/>
        <v>16</v>
      </c>
      <c r="L4929" s="9">
        <f t="shared" si="1200"/>
        <v>21</v>
      </c>
    </row>
    <row r="4930" spans="1:12" x14ac:dyDescent="0.2">
      <c r="A4930" s="39"/>
      <c r="B4930" s="34"/>
      <c r="C4930" s="39" t="s">
        <v>131</v>
      </c>
      <c r="D4930" s="7">
        <v>0</v>
      </c>
      <c r="E4930" s="8">
        <v>0</v>
      </c>
      <c r="F4930" s="17">
        <f t="shared" si="1196"/>
        <v>0</v>
      </c>
      <c r="G4930" s="7">
        <v>1</v>
      </c>
      <c r="H4930" s="8">
        <v>0</v>
      </c>
      <c r="I4930" s="17">
        <f t="shared" si="1197"/>
        <v>1</v>
      </c>
      <c r="J4930" s="7">
        <f t="shared" si="1198"/>
        <v>1</v>
      </c>
      <c r="K4930" s="8">
        <f t="shared" si="1199"/>
        <v>0</v>
      </c>
      <c r="L4930" s="9">
        <f t="shared" si="1200"/>
        <v>1</v>
      </c>
    </row>
    <row r="4931" spans="1:12" x14ac:dyDescent="0.2">
      <c r="A4931" s="39"/>
      <c r="B4931" s="34"/>
      <c r="C4931" s="39" t="s">
        <v>136</v>
      </c>
      <c r="D4931" s="7">
        <v>2</v>
      </c>
      <c r="E4931" s="8">
        <v>0</v>
      </c>
      <c r="F4931" s="17">
        <f t="shared" si="1196"/>
        <v>2</v>
      </c>
      <c r="G4931" s="7">
        <v>0</v>
      </c>
      <c r="H4931" s="8">
        <v>0</v>
      </c>
      <c r="I4931" s="17">
        <f t="shared" si="1197"/>
        <v>0</v>
      </c>
      <c r="J4931" s="7">
        <f t="shared" si="1198"/>
        <v>2</v>
      </c>
      <c r="K4931" s="8">
        <f t="shared" si="1199"/>
        <v>0</v>
      </c>
      <c r="L4931" s="9">
        <f t="shared" si="1200"/>
        <v>2</v>
      </c>
    </row>
    <row r="4932" spans="1:12" x14ac:dyDescent="0.2">
      <c r="A4932" s="39"/>
      <c r="B4932" s="34"/>
      <c r="C4932" s="39" t="s">
        <v>137</v>
      </c>
      <c r="D4932" s="7">
        <v>0</v>
      </c>
      <c r="E4932" s="8">
        <v>0</v>
      </c>
      <c r="F4932" s="17">
        <f t="shared" si="1196"/>
        <v>0</v>
      </c>
      <c r="G4932" s="7">
        <v>2</v>
      </c>
      <c r="H4932" s="8">
        <v>0</v>
      </c>
      <c r="I4932" s="17">
        <f t="shared" si="1197"/>
        <v>2</v>
      </c>
      <c r="J4932" s="7">
        <f t="shared" si="1198"/>
        <v>2</v>
      </c>
      <c r="K4932" s="8">
        <f t="shared" si="1199"/>
        <v>0</v>
      </c>
      <c r="L4932" s="9">
        <f t="shared" si="1200"/>
        <v>2</v>
      </c>
    </row>
    <row r="4933" spans="1:12" x14ac:dyDescent="0.2">
      <c r="A4933" s="39"/>
      <c r="B4933" s="34"/>
      <c r="C4933" s="39" t="s">
        <v>138</v>
      </c>
      <c r="D4933" s="7">
        <v>3</v>
      </c>
      <c r="E4933" s="8">
        <v>3</v>
      </c>
      <c r="F4933" s="17">
        <f t="shared" si="1196"/>
        <v>6</v>
      </c>
      <c r="G4933" s="7">
        <v>0</v>
      </c>
      <c r="H4933" s="8">
        <v>0</v>
      </c>
      <c r="I4933" s="17">
        <f t="shared" si="1197"/>
        <v>0</v>
      </c>
      <c r="J4933" s="7">
        <f t="shared" si="1198"/>
        <v>3</v>
      </c>
      <c r="K4933" s="8">
        <f t="shared" si="1199"/>
        <v>3</v>
      </c>
      <c r="L4933" s="9">
        <f t="shared" si="1200"/>
        <v>6</v>
      </c>
    </row>
    <row r="4934" spans="1:12" x14ac:dyDescent="0.2">
      <c r="A4934" s="39"/>
      <c r="B4934" s="34"/>
      <c r="C4934" s="39" t="s">
        <v>139</v>
      </c>
      <c r="D4934" s="7">
        <v>0</v>
      </c>
      <c r="E4934" s="8">
        <v>3</v>
      </c>
      <c r="F4934" s="17">
        <f t="shared" si="1196"/>
        <v>3</v>
      </c>
      <c r="G4934" s="7">
        <v>1</v>
      </c>
      <c r="H4934" s="8">
        <v>4</v>
      </c>
      <c r="I4934" s="17">
        <f t="shared" si="1197"/>
        <v>5</v>
      </c>
      <c r="J4934" s="7">
        <f t="shared" si="1198"/>
        <v>1</v>
      </c>
      <c r="K4934" s="8">
        <f t="shared" si="1199"/>
        <v>7</v>
      </c>
      <c r="L4934" s="9">
        <f t="shared" si="1200"/>
        <v>8</v>
      </c>
    </row>
    <row r="4935" spans="1:12" x14ac:dyDescent="0.2">
      <c r="A4935" s="39"/>
      <c r="B4935" s="34"/>
      <c r="C4935" s="39" t="s">
        <v>140</v>
      </c>
      <c r="D4935" s="7">
        <v>1</v>
      </c>
      <c r="E4935" s="8">
        <v>0</v>
      </c>
      <c r="F4935" s="17">
        <f t="shared" si="1196"/>
        <v>1</v>
      </c>
      <c r="G4935" s="7">
        <v>0</v>
      </c>
      <c r="H4935" s="8">
        <v>0</v>
      </c>
      <c r="I4935" s="17">
        <f t="shared" si="1197"/>
        <v>0</v>
      </c>
      <c r="J4935" s="7">
        <f t="shared" si="1198"/>
        <v>1</v>
      </c>
      <c r="K4935" s="8">
        <f t="shared" si="1199"/>
        <v>0</v>
      </c>
      <c r="L4935" s="9">
        <f t="shared" si="1200"/>
        <v>1</v>
      </c>
    </row>
    <row r="4936" spans="1:12" x14ac:dyDescent="0.2">
      <c r="A4936" s="39"/>
      <c r="B4936" s="34"/>
      <c r="C4936" s="39" t="s">
        <v>141</v>
      </c>
      <c r="D4936" s="7">
        <v>0</v>
      </c>
      <c r="E4936" s="8">
        <v>0</v>
      </c>
      <c r="F4936" s="17">
        <f t="shared" si="1196"/>
        <v>0</v>
      </c>
      <c r="G4936" s="7">
        <v>1</v>
      </c>
      <c r="H4936" s="8">
        <v>2</v>
      </c>
      <c r="I4936" s="17">
        <f t="shared" si="1197"/>
        <v>3</v>
      </c>
      <c r="J4936" s="7">
        <f t="shared" si="1198"/>
        <v>1</v>
      </c>
      <c r="K4936" s="8">
        <f t="shared" si="1199"/>
        <v>2</v>
      </c>
      <c r="L4936" s="9">
        <f t="shared" si="1200"/>
        <v>3</v>
      </c>
    </row>
    <row r="4937" spans="1:12" x14ac:dyDescent="0.2">
      <c r="A4937" s="39"/>
      <c r="B4937" s="34"/>
      <c r="C4937" s="39" t="s">
        <v>144</v>
      </c>
      <c r="D4937" s="7">
        <v>1</v>
      </c>
      <c r="E4937" s="8">
        <v>0</v>
      </c>
      <c r="F4937" s="17">
        <f t="shared" si="1196"/>
        <v>1</v>
      </c>
      <c r="G4937" s="7">
        <v>0</v>
      </c>
      <c r="H4937" s="8">
        <v>0</v>
      </c>
      <c r="I4937" s="17">
        <f t="shared" si="1197"/>
        <v>0</v>
      </c>
      <c r="J4937" s="7">
        <f t="shared" si="1198"/>
        <v>1</v>
      </c>
      <c r="K4937" s="8">
        <f t="shared" si="1199"/>
        <v>0</v>
      </c>
      <c r="L4937" s="9">
        <f t="shared" si="1200"/>
        <v>1</v>
      </c>
    </row>
    <row r="4938" spans="1:12" x14ac:dyDescent="0.2">
      <c r="A4938" s="39"/>
      <c r="B4938" s="34"/>
      <c r="C4938" s="39" t="s">
        <v>148</v>
      </c>
      <c r="D4938" s="7">
        <v>1</v>
      </c>
      <c r="E4938" s="8">
        <v>0</v>
      </c>
      <c r="F4938" s="17">
        <f t="shared" si="1196"/>
        <v>1</v>
      </c>
      <c r="G4938" s="7">
        <v>0</v>
      </c>
      <c r="H4938" s="8">
        <v>0</v>
      </c>
      <c r="I4938" s="17">
        <f t="shared" si="1197"/>
        <v>0</v>
      </c>
      <c r="J4938" s="7">
        <f t="shared" si="1198"/>
        <v>1</v>
      </c>
      <c r="K4938" s="8">
        <f t="shared" si="1199"/>
        <v>0</v>
      </c>
      <c r="L4938" s="9">
        <f t="shared" si="1200"/>
        <v>1</v>
      </c>
    </row>
    <row r="4939" spans="1:12" x14ac:dyDescent="0.2">
      <c r="A4939" s="39"/>
      <c r="B4939" s="34"/>
      <c r="C4939" s="39" t="s">
        <v>149</v>
      </c>
      <c r="D4939" s="7">
        <v>1</v>
      </c>
      <c r="E4939" s="8">
        <v>0</v>
      </c>
      <c r="F4939" s="17">
        <f t="shared" si="1196"/>
        <v>1</v>
      </c>
      <c r="G4939" s="7">
        <v>0</v>
      </c>
      <c r="H4939" s="8">
        <v>0</v>
      </c>
      <c r="I4939" s="17">
        <f t="shared" si="1197"/>
        <v>0</v>
      </c>
      <c r="J4939" s="7">
        <f t="shared" si="1198"/>
        <v>1</v>
      </c>
      <c r="K4939" s="8">
        <f t="shared" si="1199"/>
        <v>0</v>
      </c>
      <c r="L4939" s="9">
        <f t="shared" si="1200"/>
        <v>1</v>
      </c>
    </row>
    <row r="4940" spans="1:12" ht="12" thickBot="1" x14ac:dyDescent="0.25">
      <c r="A4940" s="52"/>
      <c r="B4940" s="68"/>
      <c r="C4940" s="52" t="s">
        <v>150</v>
      </c>
      <c r="D4940" s="24">
        <v>1</v>
      </c>
      <c r="E4940" s="25">
        <v>1</v>
      </c>
      <c r="F4940" s="69">
        <f t="shared" si="1196"/>
        <v>2</v>
      </c>
      <c r="G4940" s="24">
        <v>0</v>
      </c>
      <c r="H4940" s="25">
        <v>0</v>
      </c>
      <c r="I4940" s="69">
        <f t="shared" si="1197"/>
        <v>0</v>
      </c>
      <c r="J4940" s="24">
        <f t="shared" si="1198"/>
        <v>1</v>
      </c>
      <c r="K4940" s="25">
        <f t="shared" si="1199"/>
        <v>1</v>
      </c>
      <c r="L4940" s="26">
        <f t="shared" si="1200"/>
        <v>2</v>
      </c>
    </row>
    <row r="4946" spans="1:12" ht="12" x14ac:dyDescent="0.2">
      <c r="A4946" s="85" t="s">
        <v>109</v>
      </c>
      <c r="B4946" s="85"/>
      <c r="C4946" s="85"/>
      <c r="D4946" s="85"/>
      <c r="E4946" s="85"/>
      <c r="F4946" s="85"/>
      <c r="G4946" s="85"/>
      <c r="H4946" s="85"/>
      <c r="I4946" s="85"/>
      <c r="J4946" s="85"/>
      <c r="K4946" s="85"/>
      <c r="L4946" s="85"/>
    </row>
    <row r="4947" spans="1:12" x14ac:dyDescent="0.2">
      <c r="A4947" s="86" t="s">
        <v>116</v>
      </c>
      <c r="B4947" s="86"/>
      <c r="C4947" s="86"/>
      <c r="D4947" s="86"/>
      <c r="E4947" s="86"/>
      <c r="F4947" s="86"/>
      <c r="G4947" s="86"/>
      <c r="H4947" s="86"/>
      <c r="I4947" s="86"/>
      <c r="J4947" s="86"/>
      <c r="K4947" s="86"/>
      <c r="L4947" s="86"/>
    </row>
    <row r="4948" spans="1:12" x14ac:dyDescent="0.2">
      <c r="A4948" s="86" t="s">
        <v>1066</v>
      </c>
      <c r="B4948" s="86"/>
      <c r="C4948" s="86"/>
      <c r="D4948" s="86"/>
      <c r="E4948" s="86"/>
      <c r="F4948" s="86"/>
      <c r="G4948" s="86"/>
      <c r="H4948" s="86"/>
      <c r="I4948" s="86"/>
      <c r="J4948" s="86"/>
      <c r="K4948" s="86"/>
      <c r="L4948" s="86"/>
    </row>
    <row r="4949" spans="1:12" ht="12" thickBot="1" x14ac:dyDescent="0.25"/>
    <row r="4950" spans="1:12" x14ac:dyDescent="0.2">
      <c r="A4950" s="113" t="s">
        <v>41</v>
      </c>
      <c r="B4950" s="149"/>
      <c r="C4950" s="151" t="s">
        <v>43</v>
      </c>
      <c r="D4950" s="117" t="s">
        <v>355</v>
      </c>
      <c r="E4950" s="118"/>
      <c r="F4950" s="119"/>
      <c r="G4950" s="117" t="s">
        <v>42</v>
      </c>
      <c r="H4950" s="118"/>
      <c r="I4950" s="119"/>
      <c r="J4950" s="117" t="s">
        <v>2</v>
      </c>
      <c r="K4950" s="118"/>
      <c r="L4950" s="119"/>
    </row>
    <row r="4951" spans="1:12" ht="12" thickBot="1" x14ac:dyDescent="0.25">
      <c r="A4951" s="115"/>
      <c r="B4951" s="150"/>
      <c r="C4951" s="152"/>
      <c r="D4951" s="153"/>
      <c r="E4951" s="154"/>
      <c r="F4951" s="155"/>
      <c r="G4951" s="153"/>
      <c r="H4951" s="154"/>
      <c r="I4951" s="155"/>
      <c r="J4951" s="153"/>
      <c r="K4951" s="154"/>
      <c r="L4951" s="155"/>
    </row>
    <row r="4952" spans="1:12" x14ac:dyDescent="0.2">
      <c r="A4952" s="115"/>
      <c r="B4952" s="150"/>
      <c r="C4952" s="152"/>
      <c r="D4952" s="161" t="s">
        <v>44</v>
      </c>
      <c r="E4952" s="157" t="s">
        <v>45</v>
      </c>
      <c r="F4952" s="159" t="s">
        <v>2</v>
      </c>
      <c r="G4952" s="161" t="s">
        <v>44</v>
      </c>
      <c r="H4952" s="157" t="s">
        <v>45</v>
      </c>
      <c r="I4952" s="159" t="s">
        <v>2</v>
      </c>
      <c r="J4952" s="156" t="s">
        <v>44</v>
      </c>
      <c r="K4952" s="157" t="s">
        <v>45</v>
      </c>
      <c r="L4952" s="159" t="s">
        <v>2</v>
      </c>
    </row>
    <row r="4953" spans="1:12" ht="12" thickBot="1" x14ac:dyDescent="0.25">
      <c r="A4953" s="115"/>
      <c r="B4953" s="150"/>
      <c r="C4953" s="152"/>
      <c r="D4953" s="162"/>
      <c r="E4953" s="158"/>
      <c r="F4953" s="160"/>
      <c r="G4953" s="162"/>
      <c r="H4953" s="158"/>
      <c r="I4953" s="160"/>
      <c r="J4953" s="136"/>
      <c r="K4953" s="158"/>
      <c r="L4953" s="160"/>
    </row>
    <row r="4954" spans="1:12" x14ac:dyDescent="0.2">
      <c r="A4954" s="35"/>
      <c r="B4954" s="36"/>
      <c r="C4954" s="35" t="s">
        <v>933</v>
      </c>
      <c r="D4954" s="3">
        <v>0</v>
      </c>
      <c r="E4954" s="4">
        <v>1</v>
      </c>
      <c r="F4954" s="18">
        <f>D4954+E4954</f>
        <v>1</v>
      </c>
      <c r="G4954" s="3">
        <v>0</v>
      </c>
      <c r="H4954" s="4">
        <v>0</v>
      </c>
      <c r="I4954" s="18">
        <f>G4954+H4954</f>
        <v>0</v>
      </c>
      <c r="J4954" s="3">
        <f>D4954+G4954</f>
        <v>0</v>
      </c>
      <c r="K4954" s="4">
        <f>E4954+H4954</f>
        <v>1</v>
      </c>
      <c r="L4954" s="5">
        <f>J4954+K4954</f>
        <v>1</v>
      </c>
    </row>
    <row r="4955" spans="1:12" x14ac:dyDescent="0.2">
      <c r="A4955" s="39"/>
      <c r="B4955" s="34"/>
      <c r="C4955" s="39" t="s">
        <v>934</v>
      </c>
      <c r="D4955" s="7">
        <v>0</v>
      </c>
      <c r="E4955" s="8">
        <v>0</v>
      </c>
      <c r="F4955" s="17">
        <f>D4955+E4955</f>
        <v>0</v>
      </c>
      <c r="G4955" s="7">
        <v>1</v>
      </c>
      <c r="H4955" s="8">
        <v>0</v>
      </c>
      <c r="I4955" s="17">
        <f>G4955+H4955</f>
        <v>1</v>
      </c>
      <c r="J4955" s="7">
        <f>D4955+G4955</f>
        <v>1</v>
      </c>
      <c r="K4955" s="8">
        <f>E4955+H4955</f>
        <v>0</v>
      </c>
      <c r="L4955" s="9">
        <f>J4955+K4955</f>
        <v>1</v>
      </c>
    </row>
    <row r="4956" spans="1:12" x14ac:dyDescent="0.2">
      <c r="A4956" s="39"/>
      <c r="B4956" s="34"/>
      <c r="C4956" s="66" t="s">
        <v>2</v>
      </c>
      <c r="D4956" s="21">
        <f t="shared" ref="D4956:L4956" si="1201">SUM(D4924:D4955)</f>
        <v>26</v>
      </c>
      <c r="E4956" s="22">
        <f t="shared" si="1201"/>
        <v>14</v>
      </c>
      <c r="F4956" s="67">
        <f t="shared" si="1201"/>
        <v>40</v>
      </c>
      <c r="G4956" s="21">
        <f t="shared" si="1201"/>
        <v>43</v>
      </c>
      <c r="H4956" s="22">
        <f t="shared" si="1201"/>
        <v>65</v>
      </c>
      <c r="I4956" s="67">
        <f t="shared" si="1201"/>
        <v>108</v>
      </c>
      <c r="J4956" s="21">
        <f t="shared" si="1201"/>
        <v>69</v>
      </c>
      <c r="K4956" s="22">
        <f t="shared" si="1201"/>
        <v>79</v>
      </c>
      <c r="L4956" s="23">
        <f t="shared" si="1201"/>
        <v>148</v>
      </c>
    </row>
    <row r="4957" spans="1:12" x14ac:dyDescent="0.2">
      <c r="A4957" s="65" t="s">
        <v>337</v>
      </c>
      <c r="B4957" s="42"/>
      <c r="C4957" s="41"/>
      <c r="D4957" s="44"/>
      <c r="E4957" s="45"/>
      <c r="F4957" s="47"/>
      <c r="G4957" s="44"/>
      <c r="H4957" s="45"/>
      <c r="I4957" s="47"/>
      <c r="J4957" s="44"/>
      <c r="K4957" s="45"/>
      <c r="L4957" s="46"/>
    </row>
    <row r="4958" spans="1:12" x14ac:dyDescent="0.2">
      <c r="A4958" s="39"/>
      <c r="B4958" s="34"/>
      <c r="C4958" s="39" t="s">
        <v>124</v>
      </c>
      <c r="D4958" s="7">
        <v>0</v>
      </c>
      <c r="E4958" s="8">
        <v>0</v>
      </c>
      <c r="F4958" s="17">
        <f>D4958+E4958</f>
        <v>0</v>
      </c>
      <c r="G4958" s="7">
        <v>1</v>
      </c>
      <c r="H4958" s="8">
        <v>1</v>
      </c>
      <c r="I4958" s="17">
        <f>G4958+H4958</f>
        <v>2</v>
      </c>
      <c r="J4958" s="7">
        <f t="shared" ref="J4958:K4962" si="1202">D4958+G4958</f>
        <v>1</v>
      </c>
      <c r="K4958" s="8">
        <f t="shared" si="1202"/>
        <v>1</v>
      </c>
      <c r="L4958" s="9">
        <f>J4958+K4958</f>
        <v>2</v>
      </c>
    </row>
    <row r="4959" spans="1:12" x14ac:dyDescent="0.2">
      <c r="A4959" s="39"/>
      <c r="B4959" s="34"/>
      <c r="C4959" s="39" t="s">
        <v>128</v>
      </c>
      <c r="D4959" s="7">
        <v>0</v>
      </c>
      <c r="E4959" s="8">
        <v>0</v>
      </c>
      <c r="F4959" s="17">
        <f>D4959+E4959</f>
        <v>0</v>
      </c>
      <c r="G4959" s="7">
        <v>1</v>
      </c>
      <c r="H4959" s="8">
        <v>3</v>
      </c>
      <c r="I4959" s="17">
        <f>G4959+H4959</f>
        <v>4</v>
      </c>
      <c r="J4959" s="7">
        <f t="shared" si="1202"/>
        <v>1</v>
      </c>
      <c r="K4959" s="8">
        <f t="shared" si="1202"/>
        <v>3</v>
      </c>
      <c r="L4959" s="9">
        <f>J4959+K4959</f>
        <v>4</v>
      </c>
    </row>
    <row r="4960" spans="1:12" x14ac:dyDescent="0.2">
      <c r="A4960" s="39"/>
      <c r="B4960" s="34"/>
      <c r="C4960" s="39" t="s">
        <v>136</v>
      </c>
      <c r="D4960" s="7">
        <v>1</v>
      </c>
      <c r="E4960" s="8">
        <v>0</v>
      </c>
      <c r="F4960" s="17">
        <f>D4960+E4960</f>
        <v>1</v>
      </c>
      <c r="G4960" s="7">
        <v>0</v>
      </c>
      <c r="H4960" s="8">
        <v>0</v>
      </c>
      <c r="I4960" s="17">
        <f>G4960+H4960</f>
        <v>0</v>
      </c>
      <c r="J4960" s="7">
        <f t="shared" si="1202"/>
        <v>1</v>
      </c>
      <c r="K4960" s="8">
        <f t="shared" si="1202"/>
        <v>0</v>
      </c>
      <c r="L4960" s="9">
        <f>J4960+K4960</f>
        <v>1</v>
      </c>
    </row>
    <row r="4961" spans="1:12" x14ac:dyDescent="0.2">
      <c r="A4961" s="39"/>
      <c r="B4961" s="34"/>
      <c r="C4961" s="39" t="s">
        <v>139</v>
      </c>
      <c r="D4961" s="7">
        <v>0</v>
      </c>
      <c r="E4961" s="8">
        <v>1</v>
      </c>
      <c r="F4961" s="17">
        <f>D4961+E4961</f>
        <v>1</v>
      </c>
      <c r="G4961" s="7">
        <v>0</v>
      </c>
      <c r="H4961" s="8">
        <v>2</v>
      </c>
      <c r="I4961" s="17">
        <f>G4961+H4961</f>
        <v>2</v>
      </c>
      <c r="J4961" s="7">
        <f t="shared" si="1202"/>
        <v>0</v>
      </c>
      <c r="K4961" s="8">
        <f t="shared" si="1202"/>
        <v>3</v>
      </c>
      <c r="L4961" s="9">
        <f>J4961+K4961</f>
        <v>3</v>
      </c>
    </row>
    <row r="4962" spans="1:12" x14ac:dyDescent="0.2">
      <c r="A4962" s="39"/>
      <c r="B4962" s="34"/>
      <c r="C4962" s="39" t="s">
        <v>145</v>
      </c>
      <c r="D4962" s="7">
        <v>1</v>
      </c>
      <c r="E4962" s="8">
        <v>0</v>
      </c>
      <c r="F4962" s="17">
        <f>D4962+E4962</f>
        <v>1</v>
      </c>
      <c r="G4962" s="7">
        <v>0</v>
      </c>
      <c r="H4962" s="8">
        <v>0</v>
      </c>
      <c r="I4962" s="17">
        <f>G4962+H4962</f>
        <v>0</v>
      </c>
      <c r="J4962" s="7">
        <f t="shared" si="1202"/>
        <v>1</v>
      </c>
      <c r="K4962" s="8">
        <f t="shared" si="1202"/>
        <v>0</v>
      </c>
      <c r="L4962" s="9">
        <f>J4962+K4962</f>
        <v>1</v>
      </c>
    </row>
    <row r="4963" spans="1:12" x14ac:dyDescent="0.2">
      <c r="A4963" s="39"/>
      <c r="B4963" s="34"/>
      <c r="C4963" s="66" t="s">
        <v>2</v>
      </c>
      <c r="D4963" s="21">
        <f t="shared" ref="D4963:L4963" si="1203">SUM(D4957:D4962)</f>
        <v>2</v>
      </c>
      <c r="E4963" s="22">
        <f t="shared" si="1203"/>
        <v>1</v>
      </c>
      <c r="F4963" s="67">
        <f t="shared" si="1203"/>
        <v>3</v>
      </c>
      <c r="G4963" s="21">
        <f t="shared" si="1203"/>
        <v>2</v>
      </c>
      <c r="H4963" s="22">
        <f t="shared" si="1203"/>
        <v>6</v>
      </c>
      <c r="I4963" s="67">
        <f t="shared" si="1203"/>
        <v>8</v>
      </c>
      <c r="J4963" s="21">
        <f t="shared" si="1203"/>
        <v>4</v>
      </c>
      <c r="K4963" s="22">
        <f t="shared" si="1203"/>
        <v>7</v>
      </c>
      <c r="L4963" s="23">
        <f t="shared" si="1203"/>
        <v>11</v>
      </c>
    </row>
    <row r="4964" spans="1:12" x14ac:dyDescent="0.2">
      <c r="A4964" s="65" t="s">
        <v>338</v>
      </c>
      <c r="B4964" s="42"/>
      <c r="C4964" s="41"/>
      <c r="D4964" s="44"/>
      <c r="E4964" s="45"/>
      <c r="F4964" s="47"/>
      <c r="G4964" s="44"/>
      <c r="H4964" s="45"/>
      <c r="I4964" s="47"/>
      <c r="J4964" s="44"/>
      <c r="K4964" s="45"/>
      <c r="L4964" s="46"/>
    </row>
    <row r="4965" spans="1:12" x14ac:dyDescent="0.2">
      <c r="A4965" s="39"/>
      <c r="B4965" s="34"/>
      <c r="C4965" s="39" t="s">
        <v>124</v>
      </c>
      <c r="D4965" s="7">
        <v>18</v>
      </c>
      <c r="E4965" s="8">
        <v>11</v>
      </c>
      <c r="F4965" s="17">
        <f t="shared" ref="F4965:F4987" si="1204">D4965+E4965</f>
        <v>29</v>
      </c>
      <c r="G4965" s="7">
        <v>17</v>
      </c>
      <c r="H4965" s="8">
        <v>2</v>
      </c>
      <c r="I4965" s="17">
        <f t="shared" ref="I4965:I4987" si="1205">G4965+H4965</f>
        <v>19</v>
      </c>
      <c r="J4965" s="7">
        <f t="shared" ref="J4965:J4987" si="1206">D4965+G4965</f>
        <v>35</v>
      </c>
      <c r="K4965" s="8">
        <f t="shared" ref="K4965:K4987" si="1207">E4965+H4965</f>
        <v>13</v>
      </c>
      <c r="L4965" s="9">
        <f t="shared" ref="L4965:L4987" si="1208">J4965+K4965</f>
        <v>48</v>
      </c>
    </row>
    <row r="4966" spans="1:12" x14ac:dyDescent="0.2">
      <c r="A4966" s="39"/>
      <c r="B4966" s="34"/>
      <c r="C4966" s="39" t="s">
        <v>3</v>
      </c>
      <c r="D4966" s="7">
        <v>0</v>
      </c>
      <c r="E4966" s="8">
        <v>0</v>
      </c>
      <c r="F4966" s="17">
        <f t="shared" si="1204"/>
        <v>0</v>
      </c>
      <c r="G4966" s="7">
        <v>7</v>
      </c>
      <c r="H4966" s="8">
        <v>11</v>
      </c>
      <c r="I4966" s="17">
        <f t="shared" si="1205"/>
        <v>18</v>
      </c>
      <c r="J4966" s="7">
        <f t="shared" si="1206"/>
        <v>7</v>
      </c>
      <c r="K4966" s="8">
        <f t="shared" si="1207"/>
        <v>11</v>
      </c>
      <c r="L4966" s="9">
        <f t="shared" si="1208"/>
        <v>18</v>
      </c>
    </row>
    <row r="4967" spans="1:12" x14ac:dyDescent="0.2">
      <c r="A4967" s="39"/>
      <c r="B4967" s="34"/>
      <c r="C4967" s="39" t="s">
        <v>125</v>
      </c>
      <c r="D4967" s="7">
        <v>0</v>
      </c>
      <c r="E4967" s="8">
        <v>0</v>
      </c>
      <c r="F4967" s="17">
        <f t="shared" si="1204"/>
        <v>0</v>
      </c>
      <c r="G4967" s="7">
        <v>2</v>
      </c>
      <c r="H4967" s="8">
        <v>5</v>
      </c>
      <c r="I4967" s="17">
        <f t="shared" si="1205"/>
        <v>7</v>
      </c>
      <c r="J4967" s="7">
        <f t="shared" si="1206"/>
        <v>2</v>
      </c>
      <c r="K4967" s="8">
        <f t="shared" si="1207"/>
        <v>5</v>
      </c>
      <c r="L4967" s="9">
        <f t="shared" si="1208"/>
        <v>7</v>
      </c>
    </row>
    <row r="4968" spans="1:12" x14ac:dyDescent="0.2">
      <c r="A4968" s="39"/>
      <c r="B4968" s="34"/>
      <c r="C4968" s="39" t="s">
        <v>126</v>
      </c>
      <c r="D4968" s="7">
        <v>0</v>
      </c>
      <c r="E4968" s="8">
        <v>0</v>
      </c>
      <c r="F4968" s="17">
        <f t="shared" si="1204"/>
        <v>0</v>
      </c>
      <c r="G4968" s="7">
        <v>1</v>
      </c>
      <c r="H4968" s="8">
        <v>1</v>
      </c>
      <c r="I4968" s="17">
        <f t="shared" si="1205"/>
        <v>2</v>
      </c>
      <c r="J4968" s="7">
        <f t="shared" si="1206"/>
        <v>1</v>
      </c>
      <c r="K4968" s="8">
        <f t="shared" si="1207"/>
        <v>1</v>
      </c>
      <c r="L4968" s="9">
        <f t="shared" si="1208"/>
        <v>2</v>
      </c>
    </row>
    <row r="4969" spans="1:12" x14ac:dyDescent="0.2">
      <c r="A4969" s="39"/>
      <c r="B4969" s="34"/>
      <c r="C4969" s="39" t="s">
        <v>127</v>
      </c>
      <c r="D4969" s="7">
        <v>0</v>
      </c>
      <c r="E4969" s="8">
        <v>0</v>
      </c>
      <c r="F4969" s="17">
        <f t="shared" si="1204"/>
        <v>0</v>
      </c>
      <c r="G4969" s="7">
        <v>1</v>
      </c>
      <c r="H4969" s="8">
        <v>9</v>
      </c>
      <c r="I4969" s="17">
        <f t="shared" si="1205"/>
        <v>10</v>
      </c>
      <c r="J4969" s="7">
        <f t="shared" si="1206"/>
        <v>1</v>
      </c>
      <c r="K4969" s="8">
        <f t="shared" si="1207"/>
        <v>9</v>
      </c>
      <c r="L4969" s="9">
        <f t="shared" si="1208"/>
        <v>10</v>
      </c>
    </row>
    <row r="4970" spans="1:12" x14ac:dyDescent="0.2">
      <c r="A4970" s="39"/>
      <c r="B4970" s="34"/>
      <c r="C4970" s="39" t="s">
        <v>128</v>
      </c>
      <c r="D4970" s="7">
        <v>0</v>
      </c>
      <c r="E4970" s="8">
        <v>0</v>
      </c>
      <c r="F4970" s="17">
        <f t="shared" si="1204"/>
        <v>0</v>
      </c>
      <c r="G4970" s="7">
        <v>4</v>
      </c>
      <c r="H4970" s="8">
        <v>7</v>
      </c>
      <c r="I4970" s="17">
        <f t="shared" si="1205"/>
        <v>11</v>
      </c>
      <c r="J4970" s="7">
        <f t="shared" si="1206"/>
        <v>4</v>
      </c>
      <c r="K4970" s="8">
        <f t="shared" si="1207"/>
        <v>7</v>
      </c>
      <c r="L4970" s="9">
        <f t="shared" si="1208"/>
        <v>11</v>
      </c>
    </row>
    <row r="4971" spans="1:12" x14ac:dyDescent="0.2">
      <c r="A4971" s="39"/>
      <c r="B4971" s="34"/>
      <c r="C4971" s="39" t="s">
        <v>931</v>
      </c>
      <c r="D4971" s="7">
        <v>0</v>
      </c>
      <c r="E4971" s="8">
        <v>0</v>
      </c>
      <c r="F4971" s="17">
        <f t="shared" si="1204"/>
        <v>0</v>
      </c>
      <c r="G4971" s="7">
        <v>3</v>
      </c>
      <c r="H4971" s="8">
        <v>0</v>
      </c>
      <c r="I4971" s="17">
        <f t="shared" si="1205"/>
        <v>3</v>
      </c>
      <c r="J4971" s="7">
        <f t="shared" si="1206"/>
        <v>3</v>
      </c>
      <c r="K4971" s="8">
        <f t="shared" si="1207"/>
        <v>0</v>
      </c>
      <c r="L4971" s="9">
        <f t="shared" si="1208"/>
        <v>3</v>
      </c>
    </row>
    <row r="4972" spans="1:12" x14ac:dyDescent="0.2">
      <c r="A4972" s="39"/>
      <c r="B4972" s="34"/>
      <c r="C4972" s="39" t="s">
        <v>133</v>
      </c>
      <c r="D4972" s="7">
        <v>0</v>
      </c>
      <c r="E4972" s="8">
        <v>1</v>
      </c>
      <c r="F4972" s="17">
        <f t="shared" si="1204"/>
        <v>1</v>
      </c>
      <c r="G4972" s="7">
        <v>0</v>
      </c>
      <c r="H4972" s="8">
        <v>0</v>
      </c>
      <c r="I4972" s="17">
        <f t="shared" si="1205"/>
        <v>0</v>
      </c>
      <c r="J4972" s="7">
        <f t="shared" si="1206"/>
        <v>0</v>
      </c>
      <c r="K4972" s="8">
        <f t="shared" si="1207"/>
        <v>1</v>
      </c>
      <c r="L4972" s="9">
        <f t="shared" si="1208"/>
        <v>1</v>
      </c>
    </row>
    <row r="4973" spans="1:12" x14ac:dyDescent="0.2">
      <c r="A4973" s="39"/>
      <c r="B4973" s="34"/>
      <c r="C4973" s="39" t="s">
        <v>135</v>
      </c>
      <c r="D4973" s="7">
        <v>4</v>
      </c>
      <c r="E4973" s="8">
        <v>2</v>
      </c>
      <c r="F4973" s="17">
        <f t="shared" si="1204"/>
        <v>6</v>
      </c>
      <c r="G4973" s="7">
        <v>1</v>
      </c>
      <c r="H4973" s="8">
        <v>0</v>
      </c>
      <c r="I4973" s="17">
        <f t="shared" si="1205"/>
        <v>1</v>
      </c>
      <c r="J4973" s="7">
        <f t="shared" si="1206"/>
        <v>5</v>
      </c>
      <c r="K4973" s="8">
        <f t="shared" si="1207"/>
        <v>2</v>
      </c>
      <c r="L4973" s="9">
        <f t="shared" si="1208"/>
        <v>7</v>
      </c>
    </row>
    <row r="4974" spans="1:12" x14ac:dyDescent="0.2">
      <c r="A4974" s="39"/>
      <c r="B4974" s="34"/>
      <c r="C4974" s="39" t="s">
        <v>136</v>
      </c>
      <c r="D4974" s="7">
        <v>2</v>
      </c>
      <c r="E4974" s="8">
        <v>4</v>
      </c>
      <c r="F4974" s="17">
        <f t="shared" si="1204"/>
        <v>6</v>
      </c>
      <c r="G4974" s="7">
        <v>1</v>
      </c>
      <c r="H4974" s="8">
        <v>0</v>
      </c>
      <c r="I4974" s="17">
        <f t="shared" si="1205"/>
        <v>1</v>
      </c>
      <c r="J4974" s="7">
        <f t="shared" si="1206"/>
        <v>3</v>
      </c>
      <c r="K4974" s="8">
        <f t="shared" si="1207"/>
        <v>4</v>
      </c>
      <c r="L4974" s="9">
        <f t="shared" si="1208"/>
        <v>7</v>
      </c>
    </row>
    <row r="4975" spans="1:12" x14ac:dyDescent="0.2">
      <c r="A4975" s="39"/>
      <c r="B4975" s="34"/>
      <c r="C4975" s="39" t="s">
        <v>138</v>
      </c>
      <c r="D4975" s="7">
        <v>1</v>
      </c>
      <c r="E4975" s="8">
        <v>1</v>
      </c>
      <c r="F4975" s="17">
        <f t="shared" si="1204"/>
        <v>2</v>
      </c>
      <c r="G4975" s="7">
        <v>0</v>
      </c>
      <c r="H4975" s="8">
        <v>5</v>
      </c>
      <c r="I4975" s="17">
        <f t="shared" si="1205"/>
        <v>5</v>
      </c>
      <c r="J4975" s="7">
        <f t="shared" si="1206"/>
        <v>1</v>
      </c>
      <c r="K4975" s="8">
        <f t="shared" si="1207"/>
        <v>6</v>
      </c>
      <c r="L4975" s="9">
        <f t="shared" si="1208"/>
        <v>7</v>
      </c>
    </row>
    <row r="4976" spans="1:12" x14ac:dyDescent="0.2">
      <c r="A4976" s="39"/>
      <c r="B4976" s="34"/>
      <c r="C4976" s="39" t="s">
        <v>139</v>
      </c>
      <c r="D4976" s="7">
        <v>1</v>
      </c>
      <c r="E4976" s="8">
        <v>0</v>
      </c>
      <c r="F4976" s="17">
        <f t="shared" si="1204"/>
        <v>1</v>
      </c>
      <c r="G4976" s="7">
        <v>2</v>
      </c>
      <c r="H4976" s="8">
        <v>1</v>
      </c>
      <c r="I4976" s="17">
        <f t="shared" si="1205"/>
        <v>3</v>
      </c>
      <c r="J4976" s="7">
        <f t="shared" si="1206"/>
        <v>3</v>
      </c>
      <c r="K4976" s="8">
        <f t="shared" si="1207"/>
        <v>1</v>
      </c>
      <c r="L4976" s="9">
        <f t="shared" si="1208"/>
        <v>4</v>
      </c>
    </row>
    <row r="4977" spans="1:12" x14ac:dyDescent="0.2">
      <c r="A4977" s="39"/>
      <c r="B4977" s="34"/>
      <c r="C4977" s="39" t="s">
        <v>140</v>
      </c>
      <c r="D4977" s="7">
        <v>4</v>
      </c>
      <c r="E4977" s="8">
        <v>6</v>
      </c>
      <c r="F4977" s="17">
        <f t="shared" si="1204"/>
        <v>10</v>
      </c>
      <c r="G4977" s="7">
        <v>4</v>
      </c>
      <c r="H4977" s="8">
        <v>2</v>
      </c>
      <c r="I4977" s="17">
        <f t="shared" si="1205"/>
        <v>6</v>
      </c>
      <c r="J4977" s="7">
        <f t="shared" si="1206"/>
        <v>8</v>
      </c>
      <c r="K4977" s="8">
        <f t="shared" si="1207"/>
        <v>8</v>
      </c>
      <c r="L4977" s="9">
        <f t="shared" si="1208"/>
        <v>16</v>
      </c>
    </row>
    <row r="4978" spans="1:12" x14ac:dyDescent="0.2">
      <c r="A4978" s="39"/>
      <c r="B4978" s="34"/>
      <c r="C4978" s="39" t="s">
        <v>141</v>
      </c>
      <c r="D4978" s="7">
        <v>0</v>
      </c>
      <c r="E4978" s="8">
        <v>0</v>
      </c>
      <c r="F4978" s="17">
        <f t="shared" si="1204"/>
        <v>0</v>
      </c>
      <c r="G4978" s="7">
        <v>0</v>
      </c>
      <c r="H4978" s="8">
        <v>1</v>
      </c>
      <c r="I4978" s="17">
        <f t="shared" si="1205"/>
        <v>1</v>
      </c>
      <c r="J4978" s="7">
        <f t="shared" si="1206"/>
        <v>0</v>
      </c>
      <c r="K4978" s="8">
        <f t="shared" si="1207"/>
        <v>1</v>
      </c>
      <c r="L4978" s="9">
        <f t="shared" si="1208"/>
        <v>1</v>
      </c>
    </row>
    <row r="4979" spans="1:12" x14ac:dyDescent="0.2">
      <c r="A4979" s="39"/>
      <c r="B4979" s="34"/>
      <c r="C4979" s="39" t="s">
        <v>142</v>
      </c>
      <c r="D4979" s="7">
        <v>2</v>
      </c>
      <c r="E4979" s="8">
        <v>0</v>
      </c>
      <c r="F4979" s="17">
        <f t="shared" si="1204"/>
        <v>2</v>
      </c>
      <c r="G4979" s="7">
        <v>0</v>
      </c>
      <c r="H4979" s="8">
        <v>0</v>
      </c>
      <c r="I4979" s="17">
        <f t="shared" si="1205"/>
        <v>0</v>
      </c>
      <c r="J4979" s="7">
        <f t="shared" si="1206"/>
        <v>2</v>
      </c>
      <c r="K4979" s="8">
        <f t="shared" si="1207"/>
        <v>0</v>
      </c>
      <c r="L4979" s="9">
        <f t="shared" si="1208"/>
        <v>2</v>
      </c>
    </row>
    <row r="4980" spans="1:12" x14ac:dyDescent="0.2">
      <c r="A4980" s="39"/>
      <c r="B4980" s="34"/>
      <c r="C4980" s="39" t="s">
        <v>145</v>
      </c>
      <c r="D4980" s="7">
        <v>1</v>
      </c>
      <c r="E4980" s="8">
        <v>1</v>
      </c>
      <c r="F4980" s="17">
        <f t="shared" si="1204"/>
        <v>2</v>
      </c>
      <c r="G4980" s="7">
        <v>0</v>
      </c>
      <c r="H4980" s="8">
        <v>0</v>
      </c>
      <c r="I4980" s="17">
        <f t="shared" si="1205"/>
        <v>0</v>
      </c>
      <c r="J4980" s="7">
        <f t="shared" si="1206"/>
        <v>1</v>
      </c>
      <c r="K4980" s="8">
        <f t="shared" si="1207"/>
        <v>1</v>
      </c>
      <c r="L4980" s="9">
        <f t="shared" si="1208"/>
        <v>2</v>
      </c>
    </row>
    <row r="4981" spans="1:12" x14ac:dyDescent="0.2">
      <c r="A4981" s="39"/>
      <c r="B4981" s="34"/>
      <c r="C4981" s="39" t="s">
        <v>146</v>
      </c>
      <c r="D4981" s="7">
        <v>1</v>
      </c>
      <c r="E4981" s="8">
        <v>0</v>
      </c>
      <c r="F4981" s="17">
        <f t="shared" si="1204"/>
        <v>1</v>
      </c>
      <c r="G4981" s="7">
        <v>0</v>
      </c>
      <c r="H4981" s="8">
        <v>0</v>
      </c>
      <c r="I4981" s="17">
        <f t="shared" si="1205"/>
        <v>0</v>
      </c>
      <c r="J4981" s="7">
        <f t="shared" si="1206"/>
        <v>1</v>
      </c>
      <c r="K4981" s="8">
        <f t="shared" si="1207"/>
        <v>0</v>
      </c>
      <c r="L4981" s="9">
        <f t="shared" si="1208"/>
        <v>1</v>
      </c>
    </row>
    <row r="4982" spans="1:12" x14ac:dyDescent="0.2">
      <c r="A4982" s="39"/>
      <c r="B4982" s="34"/>
      <c r="C4982" s="39" t="s">
        <v>147</v>
      </c>
      <c r="D4982" s="7">
        <v>2</v>
      </c>
      <c r="E4982" s="8">
        <v>4</v>
      </c>
      <c r="F4982" s="17">
        <f t="shared" si="1204"/>
        <v>6</v>
      </c>
      <c r="G4982" s="7">
        <v>0</v>
      </c>
      <c r="H4982" s="8">
        <v>0</v>
      </c>
      <c r="I4982" s="17">
        <f t="shared" si="1205"/>
        <v>0</v>
      </c>
      <c r="J4982" s="7">
        <f t="shared" si="1206"/>
        <v>2</v>
      </c>
      <c r="K4982" s="8">
        <f t="shared" si="1207"/>
        <v>4</v>
      </c>
      <c r="L4982" s="9">
        <f t="shared" si="1208"/>
        <v>6</v>
      </c>
    </row>
    <row r="4983" spans="1:12" x14ac:dyDescent="0.2">
      <c r="A4983" s="39"/>
      <c r="B4983" s="34"/>
      <c r="C4983" s="39" t="s">
        <v>148</v>
      </c>
      <c r="D4983" s="7">
        <v>1</v>
      </c>
      <c r="E4983" s="8">
        <v>1</v>
      </c>
      <c r="F4983" s="17">
        <f t="shared" si="1204"/>
        <v>2</v>
      </c>
      <c r="G4983" s="7">
        <v>0</v>
      </c>
      <c r="H4983" s="8">
        <v>0</v>
      </c>
      <c r="I4983" s="17">
        <f t="shared" si="1205"/>
        <v>0</v>
      </c>
      <c r="J4983" s="7">
        <f t="shared" si="1206"/>
        <v>1</v>
      </c>
      <c r="K4983" s="8">
        <f t="shared" si="1207"/>
        <v>1</v>
      </c>
      <c r="L4983" s="9">
        <f t="shared" si="1208"/>
        <v>2</v>
      </c>
    </row>
    <row r="4984" spans="1:12" x14ac:dyDescent="0.2">
      <c r="A4984" s="39"/>
      <c r="B4984" s="34"/>
      <c r="C4984" s="39" t="s">
        <v>149</v>
      </c>
      <c r="D4984" s="7">
        <v>1</v>
      </c>
      <c r="E4984" s="8">
        <v>0</v>
      </c>
      <c r="F4984" s="17">
        <f t="shared" si="1204"/>
        <v>1</v>
      </c>
      <c r="G4984" s="7">
        <v>0</v>
      </c>
      <c r="H4984" s="8">
        <v>0</v>
      </c>
      <c r="I4984" s="17">
        <f t="shared" si="1205"/>
        <v>0</v>
      </c>
      <c r="J4984" s="7">
        <f t="shared" si="1206"/>
        <v>1</v>
      </c>
      <c r="K4984" s="8">
        <f t="shared" si="1207"/>
        <v>0</v>
      </c>
      <c r="L4984" s="9">
        <f t="shared" si="1208"/>
        <v>1</v>
      </c>
    </row>
    <row r="4985" spans="1:12" x14ac:dyDescent="0.2">
      <c r="A4985" s="39"/>
      <c r="B4985" s="34"/>
      <c r="C4985" s="39" t="s">
        <v>150</v>
      </c>
      <c r="D4985" s="7">
        <v>3</v>
      </c>
      <c r="E4985" s="8">
        <v>0</v>
      </c>
      <c r="F4985" s="17">
        <f t="shared" si="1204"/>
        <v>3</v>
      </c>
      <c r="G4985" s="7">
        <v>0</v>
      </c>
      <c r="H4985" s="8">
        <v>0</v>
      </c>
      <c r="I4985" s="17">
        <f t="shared" si="1205"/>
        <v>0</v>
      </c>
      <c r="J4985" s="7">
        <f t="shared" si="1206"/>
        <v>3</v>
      </c>
      <c r="K4985" s="8">
        <f t="shared" si="1207"/>
        <v>0</v>
      </c>
      <c r="L4985" s="9">
        <f t="shared" si="1208"/>
        <v>3</v>
      </c>
    </row>
    <row r="4986" spans="1:12" x14ac:dyDescent="0.2">
      <c r="A4986" s="39"/>
      <c r="B4986" s="34"/>
      <c r="C4986" s="39" t="s">
        <v>933</v>
      </c>
      <c r="D4986" s="7">
        <v>1</v>
      </c>
      <c r="E4986" s="8">
        <v>0</v>
      </c>
      <c r="F4986" s="17">
        <f t="shared" si="1204"/>
        <v>1</v>
      </c>
      <c r="G4986" s="7">
        <v>0</v>
      </c>
      <c r="H4986" s="8">
        <v>0</v>
      </c>
      <c r="I4986" s="17">
        <f t="shared" si="1205"/>
        <v>0</v>
      </c>
      <c r="J4986" s="7">
        <f t="shared" si="1206"/>
        <v>1</v>
      </c>
      <c r="K4986" s="8">
        <f t="shared" si="1207"/>
        <v>0</v>
      </c>
      <c r="L4986" s="9">
        <f t="shared" si="1208"/>
        <v>1</v>
      </c>
    </row>
    <row r="4987" spans="1:12" x14ac:dyDescent="0.2">
      <c r="A4987" s="39"/>
      <c r="B4987" s="34"/>
      <c r="C4987" s="39" t="s">
        <v>934</v>
      </c>
      <c r="D4987" s="7">
        <v>0</v>
      </c>
      <c r="E4987" s="8">
        <v>0</v>
      </c>
      <c r="F4987" s="17">
        <f t="shared" si="1204"/>
        <v>0</v>
      </c>
      <c r="G4987" s="7">
        <v>2</v>
      </c>
      <c r="H4987" s="8">
        <v>0</v>
      </c>
      <c r="I4987" s="17">
        <f t="shared" si="1205"/>
        <v>2</v>
      </c>
      <c r="J4987" s="7">
        <f t="shared" si="1206"/>
        <v>2</v>
      </c>
      <c r="K4987" s="8">
        <f t="shared" si="1207"/>
        <v>0</v>
      </c>
      <c r="L4987" s="9">
        <f t="shared" si="1208"/>
        <v>2</v>
      </c>
    </row>
    <row r="4988" spans="1:12" x14ac:dyDescent="0.2">
      <c r="A4988" s="39"/>
      <c r="B4988" s="34"/>
      <c r="C4988" s="66" t="s">
        <v>2</v>
      </c>
      <c r="D4988" s="21">
        <f t="shared" ref="D4988:L4988" si="1209">SUM(D4964:D4987)</f>
        <v>42</v>
      </c>
      <c r="E4988" s="22">
        <f t="shared" si="1209"/>
        <v>31</v>
      </c>
      <c r="F4988" s="67">
        <f t="shared" si="1209"/>
        <v>73</v>
      </c>
      <c r="G4988" s="21">
        <f t="shared" si="1209"/>
        <v>45</v>
      </c>
      <c r="H4988" s="22">
        <f t="shared" si="1209"/>
        <v>44</v>
      </c>
      <c r="I4988" s="67">
        <f t="shared" si="1209"/>
        <v>89</v>
      </c>
      <c r="J4988" s="21">
        <f t="shared" si="1209"/>
        <v>87</v>
      </c>
      <c r="K4988" s="22">
        <f t="shared" si="1209"/>
        <v>75</v>
      </c>
      <c r="L4988" s="23">
        <f t="shared" si="1209"/>
        <v>162</v>
      </c>
    </row>
    <row r="4989" spans="1:12" x14ac:dyDescent="0.2">
      <c r="A4989" s="65" t="s">
        <v>339</v>
      </c>
      <c r="B4989" s="42"/>
      <c r="C4989" s="41"/>
      <c r="D4989" s="44"/>
      <c r="E4989" s="45"/>
      <c r="F4989" s="47"/>
      <c r="G4989" s="44"/>
      <c r="H4989" s="45"/>
      <c r="I4989" s="47"/>
      <c r="J4989" s="44"/>
      <c r="K4989" s="45"/>
      <c r="L4989" s="46"/>
    </row>
    <row r="4990" spans="1:12" ht="12" thickBot="1" x14ac:dyDescent="0.25">
      <c r="A4990" s="52"/>
      <c r="B4990" s="68"/>
      <c r="C4990" s="52" t="s">
        <v>124</v>
      </c>
      <c r="D4990" s="24">
        <v>4</v>
      </c>
      <c r="E4990" s="25">
        <v>1</v>
      </c>
      <c r="F4990" s="69">
        <f>D4990+E4990</f>
        <v>5</v>
      </c>
      <c r="G4990" s="24">
        <v>3</v>
      </c>
      <c r="H4990" s="25">
        <v>3</v>
      </c>
      <c r="I4990" s="69">
        <f>G4990+H4990</f>
        <v>6</v>
      </c>
      <c r="J4990" s="24">
        <f>D4990+G4990</f>
        <v>7</v>
      </c>
      <c r="K4990" s="25">
        <f>E4990+H4990</f>
        <v>4</v>
      </c>
      <c r="L4990" s="26">
        <f>J4990+K4990</f>
        <v>11</v>
      </c>
    </row>
    <row r="4994" spans="1:12" ht="12" x14ac:dyDescent="0.2">
      <c r="A4994" s="85" t="s">
        <v>109</v>
      </c>
      <c r="B4994" s="85"/>
      <c r="C4994" s="85"/>
      <c r="D4994" s="85"/>
      <c r="E4994" s="85"/>
      <c r="F4994" s="85"/>
      <c r="G4994" s="85"/>
      <c r="H4994" s="85"/>
      <c r="I4994" s="85"/>
      <c r="J4994" s="85"/>
      <c r="K4994" s="85"/>
      <c r="L4994" s="85"/>
    </row>
    <row r="4995" spans="1:12" x14ac:dyDescent="0.2">
      <c r="A4995" s="86" t="s">
        <v>116</v>
      </c>
      <c r="B4995" s="86"/>
      <c r="C4995" s="86"/>
      <c r="D4995" s="86"/>
      <c r="E4995" s="86"/>
      <c r="F4995" s="86"/>
      <c r="G4995" s="86"/>
      <c r="H4995" s="86"/>
      <c r="I4995" s="86"/>
      <c r="J4995" s="86"/>
      <c r="K4995" s="86"/>
      <c r="L4995" s="86"/>
    </row>
    <row r="4996" spans="1:12" x14ac:dyDescent="0.2">
      <c r="A4996" s="86" t="s">
        <v>1066</v>
      </c>
      <c r="B4996" s="86"/>
      <c r="C4996" s="86"/>
      <c r="D4996" s="86"/>
      <c r="E4996" s="86"/>
      <c r="F4996" s="86"/>
      <c r="G4996" s="86"/>
      <c r="H4996" s="86"/>
      <c r="I4996" s="86"/>
      <c r="J4996" s="86"/>
      <c r="K4996" s="86"/>
      <c r="L4996" s="86"/>
    </row>
    <row r="4997" spans="1:12" ht="12" thickBot="1" x14ac:dyDescent="0.25"/>
    <row r="4998" spans="1:12" x14ac:dyDescent="0.2">
      <c r="A4998" s="113" t="s">
        <v>41</v>
      </c>
      <c r="B4998" s="149"/>
      <c r="C4998" s="151" t="s">
        <v>43</v>
      </c>
      <c r="D4998" s="117" t="s">
        <v>355</v>
      </c>
      <c r="E4998" s="118"/>
      <c r="F4998" s="119"/>
      <c r="G4998" s="117" t="s">
        <v>42</v>
      </c>
      <c r="H4998" s="118"/>
      <c r="I4998" s="119"/>
      <c r="J4998" s="117" t="s">
        <v>2</v>
      </c>
      <c r="K4998" s="118"/>
      <c r="L4998" s="119"/>
    </row>
    <row r="4999" spans="1:12" ht="12" thickBot="1" x14ac:dyDescent="0.25">
      <c r="A4999" s="115"/>
      <c r="B4999" s="150"/>
      <c r="C4999" s="152"/>
      <c r="D4999" s="153"/>
      <c r="E4999" s="154"/>
      <c r="F4999" s="155"/>
      <c r="G4999" s="153"/>
      <c r="H4999" s="154"/>
      <c r="I4999" s="155"/>
      <c r="J4999" s="153"/>
      <c r="K4999" s="154"/>
      <c r="L4999" s="155"/>
    </row>
    <row r="5000" spans="1:12" x14ac:dyDescent="0.2">
      <c r="A5000" s="115"/>
      <c r="B5000" s="150"/>
      <c r="C5000" s="152"/>
      <c r="D5000" s="161" t="s">
        <v>44</v>
      </c>
      <c r="E5000" s="157" t="s">
        <v>45</v>
      </c>
      <c r="F5000" s="159" t="s">
        <v>2</v>
      </c>
      <c r="G5000" s="161" t="s">
        <v>44</v>
      </c>
      <c r="H5000" s="157" t="s">
        <v>45</v>
      </c>
      <c r="I5000" s="159" t="s">
        <v>2</v>
      </c>
      <c r="J5000" s="156" t="s">
        <v>44</v>
      </c>
      <c r="K5000" s="157" t="s">
        <v>45</v>
      </c>
      <c r="L5000" s="159" t="s">
        <v>2</v>
      </c>
    </row>
    <row r="5001" spans="1:12" ht="12" thickBot="1" x14ac:dyDescent="0.25">
      <c r="A5001" s="115"/>
      <c r="B5001" s="150"/>
      <c r="C5001" s="152"/>
      <c r="D5001" s="162"/>
      <c r="E5001" s="158"/>
      <c r="F5001" s="160"/>
      <c r="G5001" s="162"/>
      <c r="H5001" s="158"/>
      <c r="I5001" s="160"/>
      <c r="J5001" s="136"/>
      <c r="K5001" s="158"/>
      <c r="L5001" s="160"/>
    </row>
    <row r="5002" spans="1:12" x14ac:dyDescent="0.2">
      <c r="A5002" s="35"/>
      <c r="B5002" s="36"/>
      <c r="C5002" s="35" t="s">
        <v>3</v>
      </c>
      <c r="D5002" s="3">
        <v>0</v>
      </c>
      <c r="E5002" s="4">
        <v>0</v>
      </c>
      <c r="F5002" s="18">
        <f t="shared" ref="F5002:F5020" si="1210">D5002+E5002</f>
        <v>0</v>
      </c>
      <c r="G5002" s="3">
        <v>7</v>
      </c>
      <c r="H5002" s="4">
        <v>44</v>
      </c>
      <c r="I5002" s="18">
        <f t="shared" ref="I5002:I5020" si="1211">G5002+H5002</f>
        <v>51</v>
      </c>
      <c r="J5002" s="3">
        <f t="shared" ref="J5002:J5020" si="1212">D5002+G5002</f>
        <v>7</v>
      </c>
      <c r="K5002" s="4">
        <f t="shared" ref="K5002:K5020" si="1213">E5002+H5002</f>
        <v>44</v>
      </c>
      <c r="L5002" s="5">
        <f t="shared" ref="L5002:L5020" si="1214">J5002+K5002</f>
        <v>51</v>
      </c>
    </row>
    <row r="5003" spans="1:12" x14ac:dyDescent="0.2">
      <c r="A5003" s="39"/>
      <c r="B5003" s="34"/>
      <c r="C5003" s="39" t="s">
        <v>125</v>
      </c>
      <c r="D5003" s="7">
        <v>0</v>
      </c>
      <c r="E5003" s="8">
        <v>0</v>
      </c>
      <c r="F5003" s="17">
        <f t="shared" si="1210"/>
        <v>0</v>
      </c>
      <c r="G5003" s="7">
        <v>1</v>
      </c>
      <c r="H5003" s="8">
        <v>12</v>
      </c>
      <c r="I5003" s="17">
        <f t="shared" si="1211"/>
        <v>13</v>
      </c>
      <c r="J5003" s="7">
        <f t="shared" si="1212"/>
        <v>1</v>
      </c>
      <c r="K5003" s="8">
        <f t="shared" si="1213"/>
        <v>12</v>
      </c>
      <c r="L5003" s="9">
        <f t="shared" si="1214"/>
        <v>13</v>
      </c>
    </row>
    <row r="5004" spans="1:12" x14ac:dyDescent="0.2">
      <c r="A5004" s="39"/>
      <c r="B5004" s="34"/>
      <c r="C5004" s="39" t="s">
        <v>126</v>
      </c>
      <c r="D5004" s="7">
        <v>0</v>
      </c>
      <c r="E5004" s="8">
        <v>0</v>
      </c>
      <c r="F5004" s="17">
        <f t="shared" si="1210"/>
        <v>0</v>
      </c>
      <c r="G5004" s="7">
        <v>2</v>
      </c>
      <c r="H5004" s="8">
        <v>0</v>
      </c>
      <c r="I5004" s="17">
        <f t="shared" si="1211"/>
        <v>2</v>
      </c>
      <c r="J5004" s="7">
        <f t="shared" si="1212"/>
        <v>2</v>
      </c>
      <c r="K5004" s="8">
        <f t="shared" si="1213"/>
        <v>0</v>
      </c>
      <c r="L5004" s="9">
        <f t="shared" si="1214"/>
        <v>2</v>
      </c>
    </row>
    <row r="5005" spans="1:12" x14ac:dyDescent="0.2">
      <c r="A5005" s="39"/>
      <c r="B5005" s="34"/>
      <c r="C5005" s="39" t="s">
        <v>127</v>
      </c>
      <c r="D5005" s="7">
        <v>1</v>
      </c>
      <c r="E5005" s="8">
        <v>0</v>
      </c>
      <c r="F5005" s="17">
        <f t="shared" si="1210"/>
        <v>1</v>
      </c>
      <c r="G5005" s="7">
        <v>0</v>
      </c>
      <c r="H5005" s="8">
        <v>0</v>
      </c>
      <c r="I5005" s="17">
        <f t="shared" si="1211"/>
        <v>0</v>
      </c>
      <c r="J5005" s="7">
        <f t="shared" si="1212"/>
        <v>1</v>
      </c>
      <c r="K5005" s="8">
        <f t="shared" si="1213"/>
        <v>0</v>
      </c>
      <c r="L5005" s="9">
        <f t="shared" si="1214"/>
        <v>1</v>
      </c>
    </row>
    <row r="5006" spans="1:12" x14ac:dyDescent="0.2">
      <c r="A5006" s="39"/>
      <c r="B5006" s="34"/>
      <c r="C5006" s="39" t="s">
        <v>128</v>
      </c>
      <c r="D5006" s="7">
        <v>0</v>
      </c>
      <c r="E5006" s="8">
        <v>0</v>
      </c>
      <c r="F5006" s="17">
        <f t="shared" si="1210"/>
        <v>0</v>
      </c>
      <c r="G5006" s="7">
        <v>3</v>
      </c>
      <c r="H5006" s="8">
        <v>28</v>
      </c>
      <c r="I5006" s="17">
        <f t="shared" si="1211"/>
        <v>31</v>
      </c>
      <c r="J5006" s="7">
        <f t="shared" si="1212"/>
        <v>3</v>
      </c>
      <c r="K5006" s="8">
        <f t="shared" si="1213"/>
        <v>28</v>
      </c>
      <c r="L5006" s="9">
        <f t="shared" si="1214"/>
        <v>31</v>
      </c>
    </row>
    <row r="5007" spans="1:12" x14ac:dyDescent="0.2">
      <c r="A5007" s="39"/>
      <c r="B5007" s="34"/>
      <c r="C5007" s="39" t="s">
        <v>931</v>
      </c>
      <c r="D5007" s="7">
        <v>0</v>
      </c>
      <c r="E5007" s="8">
        <v>0</v>
      </c>
      <c r="F5007" s="17">
        <f t="shared" si="1210"/>
        <v>0</v>
      </c>
      <c r="G5007" s="7">
        <v>0</v>
      </c>
      <c r="H5007" s="8">
        <v>2</v>
      </c>
      <c r="I5007" s="17">
        <f t="shared" si="1211"/>
        <v>2</v>
      </c>
      <c r="J5007" s="7">
        <f t="shared" si="1212"/>
        <v>0</v>
      </c>
      <c r="K5007" s="8">
        <f t="shared" si="1213"/>
        <v>2</v>
      </c>
      <c r="L5007" s="9">
        <f t="shared" si="1214"/>
        <v>2</v>
      </c>
    </row>
    <row r="5008" spans="1:12" x14ac:dyDescent="0.2">
      <c r="A5008" s="39"/>
      <c r="B5008" s="34"/>
      <c r="C5008" s="39" t="s">
        <v>692</v>
      </c>
      <c r="D5008" s="7">
        <v>0</v>
      </c>
      <c r="E5008" s="8">
        <v>0</v>
      </c>
      <c r="F5008" s="17">
        <f t="shared" si="1210"/>
        <v>0</v>
      </c>
      <c r="G5008" s="7">
        <v>0</v>
      </c>
      <c r="H5008" s="8">
        <v>2</v>
      </c>
      <c r="I5008" s="17">
        <f t="shared" si="1211"/>
        <v>2</v>
      </c>
      <c r="J5008" s="7">
        <f t="shared" si="1212"/>
        <v>0</v>
      </c>
      <c r="K5008" s="8">
        <f t="shared" si="1213"/>
        <v>2</v>
      </c>
      <c r="L5008" s="9">
        <f t="shared" si="1214"/>
        <v>2</v>
      </c>
    </row>
    <row r="5009" spans="1:12" x14ac:dyDescent="0.2">
      <c r="A5009" s="39"/>
      <c r="B5009" s="34"/>
      <c r="C5009" s="39" t="s">
        <v>135</v>
      </c>
      <c r="D5009" s="7">
        <v>1</v>
      </c>
      <c r="E5009" s="8">
        <v>7</v>
      </c>
      <c r="F5009" s="17">
        <f t="shared" si="1210"/>
        <v>8</v>
      </c>
      <c r="G5009" s="7">
        <v>1</v>
      </c>
      <c r="H5009" s="8">
        <v>14</v>
      </c>
      <c r="I5009" s="17">
        <f t="shared" si="1211"/>
        <v>15</v>
      </c>
      <c r="J5009" s="7">
        <f t="shared" si="1212"/>
        <v>2</v>
      </c>
      <c r="K5009" s="8">
        <f t="shared" si="1213"/>
        <v>21</v>
      </c>
      <c r="L5009" s="9">
        <f t="shared" si="1214"/>
        <v>23</v>
      </c>
    </row>
    <row r="5010" spans="1:12" x14ac:dyDescent="0.2">
      <c r="A5010" s="39"/>
      <c r="B5010" s="34"/>
      <c r="C5010" s="39" t="s">
        <v>136</v>
      </c>
      <c r="D5010" s="7">
        <v>2</v>
      </c>
      <c r="E5010" s="8">
        <v>7</v>
      </c>
      <c r="F5010" s="17">
        <f t="shared" si="1210"/>
        <v>9</v>
      </c>
      <c r="G5010" s="7">
        <v>0</v>
      </c>
      <c r="H5010" s="8">
        <v>3</v>
      </c>
      <c r="I5010" s="17">
        <f t="shared" si="1211"/>
        <v>3</v>
      </c>
      <c r="J5010" s="7">
        <f t="shared" si="1212"/>
        <v>2</v>
      </c>
      <c r="K5010" s="8">
        <f t="shared" si="1213"/>
        <v>10</v>
      </c>
      <c r="L5010" s="9">
        <f t="shared" si="1214"/>
        <v>12</v>
      </c>
    </row>
    <row r="5011" spans="1:12" x14ac:dyDescent="0.2">
      <c r="A5011" s="39"/>
      <c r="B5011" s="34"/>
      <c r="C5011" s="39" t="s">
        <v>137</v>
      </c>
      <c r="D5011" s="7">
        <v>1</v>
      </c>
      <c r="E5011" s="8">
        <v>0</v>
      </c>
      <c r="F5011" s="17">
        <f t="shared" si="1210"/>
        <v>1</v>
      </c>
      <c r="G5011" s="7">
        <v>3</v>
      </c>
      <c r="H5011" s="8">
        <v>0</v>
      </c>
      <c r="I5011" s="17">
        <f t="shared" si="1211"/>
        <v>3</v>
      </c>
      <c r="J5011" s="7">
        <f t="shared" si="1212"/>
        <v>4</v>
      </c>
      <c r="K5011" s="8">
        <f t="shared" si="1213"/>
        <v>0</v>
      </c>
      <c r="L5011" s="9">
        <f t="shared" si="1214"/>
        <v>4</v>
      </c>
    </row>
    <row r="5012" spans="1:12" x14ac:dyDescent="0.2">
      <c r="A5012" s="39"/>
      <c r="B5012" s="34"/>
      <c r="C5012" s="39" t="s">
        <v>138</v>
      </c>
      <c r="D5012" s="7">
        <v>2</v>
      </c>
      <c r="E5012" s="8">
        <v>4</v>
      </c>
      <c r="F5012" s="17">
        <f t="shared" si="1210"/>
        <v>6</v>
      </c>
      <c r="G5012" s="7">
        <v>0</v>
      </c>
      <c r="H5012" s="8">
        <v>0</v>
      </c>
      <c r="I5012" s="17">
        <f t="shared" si="1211"/>
        <v>0</v>
      </c>
      <c r="J5012" s="7">
        <f t="shared" si="1212"/>
        <v>2</v>
      </c>
      <c r="K5012" s="8">
        <f t="shared" si="1213"/>
        <v>4</v>
      </c>
      <c r="L5012" s="9">
        <f t="shared" si="1214"/>
        <v>6</v>
      </c>
    </row>
    <row r="5013" spans="1:12" x14ac:dyDescent="0.2">
      <c r="A5013" s="39"/>
      <c r="B5013" s="34"/>
      <c r="C5013" s="39" t="s">
        <v>139</v>
      </c>
      <c r="D5013" s="7">
        <v>0</v>
      </c>
      <c r="E5013" s="8">
        <v>13</v>
      </c>
      <c r="F5013" s="17">
        <f t="shared" si="1210"/>
        <v>13</v>
      </c>
      <c r="G5013" s="7">
        <v>1</v>
      </c>
      <c r="H5013" s="8">
        <v>16</v>
      </c>
      <c r="I5013" s="17">
        <f t="shared" si="1211"/>
        <v>17</v>
      </c>
      <c r="J5013" s="7">
        <f t="shared" si="1212"/>
        <v>1</v>
      </c>
      <c r="K5013" s="8">
        <f t="shared" si="1213"/>
        <v>29</v>
      </c>
      <c r="L5013" s="9">
        <f t="shared" si="1214"/>
        <v>30</v>
      </c>
    </row>
    <row r="5014" spans="1:12" x14ac:dyDescent="0.2">
      <c r="A5014" s="39"/>
      <c r="B5014" s="34"/>
      <c r="C5014" s="39" t="s">
        <v>141</v>
      </c>
      <c r="D5014" s="7">
        <v>0</v>
      </c>
      <c r="E5014" s="8">
        <v>0</v>
      </c>
      <c r="F5014" s="17">
        <f t="shared" si="1210"/>
        <v>0</v>
      </c>
      <c r="G5014" s="7">
        <v>1</v>
      </c>
      <c r="H5014" s="8">
        <v>2</v>
      </c>
      <c r="I5014" s="17">
        <f t="shared" si="1211"/>
        <v>3</v>
      </c>
      <c r="J5014" s="7">
        <f t="shared" si="1212"/>
        <v>1</v>
      </c>
      <c r="K5014" s="8">
        <f t="shared" si="1213"/>
        <v>2</v>
      </c>
      <c r="L5014" s="9">
        <f t="shared" si="1214"/>
        <v>3</v>
      </c>
    </row>
    <row r="5015" spans="1:12" x14ac:dyDescent="0.2">
      <c r="A5015" s="39"/>
      <c r="B5015" s="34"/>
      <c r="C5015" s="39" t="s">
        <v>144</v>
      </c>
      <c r="D5015" s="7">
        <v>1</v>
      </c>
      <c r="E5015" s="8">
        <v>0</v>
      </c>
      <c r="F5015" s="17">
        <f t="shared" si="1210"/>
        <v>1</v>
      </c>
      <c r="G5015" s="7">
        <v>0</v>
      </c>
      <c r="H5015" s="8">
        <v>0</v>
      </c>
      <c r="I5015" s="17">
        <f t="shared" si="1211"/>
        <v>0</v>
      </c>
      <c r="J5015" s="7">
        <f t="shared" si="1212"/>
        <v>1</v>
      </c>
      <c r="K5015" s="8">
        <f t="shared" si="1213"/>
        <v>0</v>
      </c>
      <c r="L5015" s="9">
        <f t="shared" si="1214"/>
        <v>1</v>
      </c>
    </row>
    <row r="5016" spans="1:12" x14ac:dyDescent="0.2">
      <c r="A5016" s="39"/>
      <c r="B5016" s="34"/>
      <c r="C5016" s="39" t="s">
        <v>145</v>
      </c>
      <c r="D5016" s="7">
        <v>0</v>
      </c>
      <c r="E5016" s="8">
        <v>0</v>
      </c>
      <c r="F5016" s="17">
        <f t="shared" si="1210"/>
        <v>0</v>
      </c>
      <c r="G5016" s="7">
        <v>0</v>
      </c>
      <c r="H5016" s="8">
        <v>1</v>
      </c>
      <c r="I5016" s="17">
        <f t="shared" si="1211"/>
        <v>1</v>
      </c>
      <c r="J5016" s="7">
        <f t="shared" si="1212"/>
        <v>0</v>
      </c>
      <c r="K5016" s="8">
        <f t="shared" si="1213"/>
        <v>1</v>
      </c>
      <c r="L5016" s="9">
        <f t="shared" si="1214"/>
        <v>1</v>
      </c>
    </row>
    <row r="5017" spans="1:12" x14ac:dyDescent="0.2">
      <c r="A5017" s="39"/>
      <c r="B5017" s="34"/>
      <c r="C5017" s="39" t="s">
        <v>148</v>
      </c>
      <c r="D5017" s="7">
        <v>1</v>
      </c>
      <c r="E5017" s="8">
        <v>0</v>
      </c>
      <c r="F5017" s="17">
        <f t="shared" si="1210"/>
        <v>1</v>
      </c>
      <c r="G5017" s="7">
        <v>0</v>
      </c>
      <c r="H5017" s="8">
        <v>0</v>
      </c>
      <c r="I5017" s="17">
        <f t="shared" si="1211"/>
        <v>0</v>
      </c>
      <c r="J5017" s="7">
        <f t="shared" si="1212"/>
        <v>1</v>
      </c>
      <c r="K5017" s="8">
        <f t="shared" si="1213"/>
        <v>0</v>
      </c>
      <c r="L5017" s="9">
        <f t="shared" si="1214"/>
        <v>1</v>
      </c>
    </row>
    <row r="5018" spans="1:12" x14ac:dyDescent="0.2">
      <c r="A5018" s="39"/>
      <c r="B5018" s="34"/>
      <c r="C5018" s="39" t="s">
        <v>149</v>
      </c>
      <c r="D5018" s="7">
        <v>2</v>
      </c>
      <c r="E5018" s="8">
        <v>2</v>
      </c>
      <c r="F5018" s="17">
        <f t="shared" si="1210"/>
        <v>4</v>
      </c>
      <c r="G5018" s="7">
        <v>0</v>
      </c>
      <c r="H5018" s="8">
        <v>0</v>
      </c>
      <c r="I5018" s="17">
        <f t="shared" si="1211"/>
        <v>0</v>
      </c>
      <c r="J5018" s="7">
        <f t="shared" si="1212"/>
        <v>2</v>
      </c>
      <c r="K5018" s="8">
        <f t="shared" si="1213"/>
        <v>2</v>
      </c>
      <c r="L5018" s="9">
        <f t="shared" si="1214"/>
        <v>4</v>
      </c>
    </row>
    <row r="5019" spans="1:12" x14ac:dyDescent="0.2">
      <c r="A5019" s="39"/>
      <c r="B5019" s="34"/>
      <c r="C5019" s="39" t="s">
        <v>150</v>
      </c>
      <c r="D5019" s="7">
        <v>2</v>
      </c>
      <c r="E5019" s="8">
        <v>1</v>
      </c>
      <c r="F5019" s="17">
        <f t="shared" si="1210"/>
        <v>3</v>
      </c>
      <c r="G5019" s="7">
        <v>0</v>
      </c>
      <c r="H5019" s="8">
        <v>0</v>
      </c>
      <c r="I5019" s="17">
        <f t="shared" si="1211"/>
        <v>0</v>
      </c>
      <c r="J5019" s="7">
        <f t="shared" si="1212"/>
        <v>2</v>
      </c>
      <c r="K5019" s="8">
        <f t="shared" si="1213"/>
        <v>1</v>
      </c>
      <c r="L5019" s="9">
        <f t="shared" si="1214"/>
        <v>3</v>
      </c>
    </row>
    <row r="5020" spans="1:12" x14ac:dyDescent="0.2">
      <c r="A5020" s="39"/>
      <c r="B5020" s="34"/>
      <c r="C5020" s="39" t="s">
        <v>935</v>
      </c>
      <c r="D5020" s="7">
        <v>0</v>
      </c>
      <c r="E5020" s="8">
        <v>0</v>
      </c>
      <c r="F5020" s="17">
        <f t="shared" si="1210"/>
        <v>0</v>
      </c>
      <c r="G5020" s="7">
        <v>1</v>
      </c>
      <c r="H5020" s="8">
        <v>0</v>
      </c>
      <c r="I5020" s="17">
        <f t="shared" si="1211"/>
        <v>1</v>
      </c>
      <c r="J5020" s="7">
        <f t="shared" si="1212"/>
        <v>1</v>
      </c>
      <c r="K5020" s="8">
        <f t="shared" si="1213"/>
        <v>0</v>
      </c>
      <c r="L5020" s="9">
        <f t="shared" si="1214"/>
        <v>1</v>
      </c>
    </row>
    <row r="5021" spans="1:12" x14ac:dyDescent="0.2">
      <c r="A5021" s="39"/>
      <c r="B5021" s="34"/>
      <c r="C5021" s="66" t="s">
        <v>2</v>
      </c>
      <c r="D5021" s="21">
        <f t="shared" ref="D5021:L5021" si="1215">SUM(D4989:D5020)</f>
        <v>17</v>
      </c>
      <c r="E5021" s="22">
        <f t="shared" si="1215"/>
        <v>35</v>
      </c>
      <c r="F5021" s="67">
        <f t="shared" si="1215"/>
        <v>52</v>
      </c>
      <c r="G5021" s="21">
        <f t="shared" si="1215"/>
        <v>23</v>
      </c>
      <c r="H5021" s="22">
        <f t="shared" si="1215"/>
        <v>127</v>
      </c>
      <c r="I5021" s="67">
        <f t="shared" si="1215"/>
        <v>150</v>
      </c>
      <c r="J5021" s="21">
        <f t="shared" si="1215"/>
        <v>40</v>
      </c>
      <c r="K5021" s="22">
        <f t="shared" si="1215"/>
        <v>162</v>
      </c>
      <c r="L5021" s="23">
        <f t="shared" si="1215"/>
        <v>202</v>
      </c>
    </row>
    <row r="5022" spans="1:12" x14ac:dyDescent="0.2">
      <c r="A5022" s="65" t="s">
        <v>340</v>
      </c>
      <c r="B5022" s="42"/>
      <c r="C5022" s="41"/>
      <c r="D5022" s="44"/>
      <c r="E5022" s="45"/>
      <c r="F5022" s="47"/>
      <c r="G5022" s="44"/>
      <c r="H5022" s="45"/>
      <c r="I5022" s="47"/>
      <c r="J5022" s="44"/>
      <c r="K5022" s="45"/>
      <c r="L5022" s="46"/>
    </row>
    <row r="5023" spans="1:12" x14ac:dyDescent="0.2">
      <c r="A5023" s="39"/>
      <c r="B5023" s="34"/>
      <c r="C5023" s="39" t="s">
        <v>124</v>
      </c>
      <c r="D5023" s="7">
        <v>5</v>
      </c>
      <c r="E5023" s="8">
        <v>11</v>
      </c>
      <c r="F5023" s="17">
        <f t="shared" ref="F5023:F5036" si="1216">D5023+E5023</f>
        <v>16</v>
      </c>
      <c r="G5023" s="7">
        <v>22</v>
      </c>
      <c r="H5023" s="8">
        <v>21</v>
      </c>
      <c r="I5023" s="17">
        <f t="shared" ref="I5023:I5036" si="1217">G5023+H5023</f>
        <v>43</v>
      </c>
      <c r="J5023" s="7">
        <f t="shared" ref="J5023:J5036" si="1218">D5023+G5023</f>
        <v>27</v>
      </c>
      <c r="K5023" s="8">
        <f t="shared" ref="K5023:K5036" si="1219">E5023+H5023</f>
        <v>32</v>
      </c>
      <c r="L5023" s="9">
        <f t="shared" ref="L5023:L5036" si="1220">J5023+K5023</f>
        <v>59</v>
      </c>
    </row>
    <row r="5024" spans="1:12" x14ac:dyDescent="0.2">
      <c r="A5024" s="39"/>
      <c r="B5024" s="34"/>
      <c r="C5024" s="39" t="s">
        <v>3</v>
      </c>
      <c r="D5024" s="7">
        <v>0</v>
      </c>
      <c r="E5024" s="8">
        <v>0</v>
      </c>
      <c r="F5024" s="17">
        <f t="shared" si="1216"/>
        <v>0</v>
      </c>
      <c r="G5024" s="7">
        <v>7</v>
      </c>
      <c r="H5024" s="8">
        <v>25</v>
      </c>
      <c r="I5024" s="17">
        <f t="shared" si="1217"/>
        <v>32</v>
      </c>
      <c r="J5024" s="7">
        <f t="shared" si="1218"/>
        <v>7</v>
      </c>
      <c r="K5024" s="8">
        <f t="shared" si="1219"/>
        <v>25</v>
      </c>
      <c r="L5024" s="9">
        <f t="shared" si="1220"/>
        <v>32</v>
      </c>
    </row>
    <row r="5025" spans="1:12" x14ac:dyDescent="0.2">
      <c r="A5025" s="39"/>
      <c r="B5025" s="34"/>
      <c r="C5025" s="39" t="s">
        <v>125</v>
      </c>
      <c r="D5025" s="7">
        <v>0</v>
      </c>
      <c r="E5025" s="8">
        <v>0</v>
      </c>
      <c r="F5025" s="17">
        <f t="shared" si="1216"/>
        <v>0</v>
      </c>
      <c r="G5025" s="7">
        <v>2</v>
      </c>
      <c r="H5025" s="8">
        <v>7</v>
      </c>
      <c r="I5025" s="17">
        <f t="shared" si="1217"/>
        <v>9</v>
      </c>
      <c r="J5025" s="7">
        <f t="shared" si="1218"/>
        <v>2</v>
      </c>
      <c r="K5025" s="8">
        <f t="shared" si="1219"/>
        <v>7</v>
      </c>
      <c r="L5025" s="9">
        <f t="shared" si="1220"/>
        <v>9</v>
      </c>
    </row>
    <row r="5026" spans="1:12" x14ac:dyDescent="0.2">
      <c r="A5026" s="39"/>
      <c r="B5026" s="34"/>
      <c r="C5026" s="39" t="s">
        <v>127</v>
      </c>
      <c r="D5026" s="7">
        <v>0</v>
      </c>
      <c r="E5026" s="8">
        <v>0</v>
      </c>
      <c r="F5026" s="17">
        <f t="shared" si="1216"/>
        <v>0</v>
      </c>
      <c r="G5026" s="7">
        <v>5</v>
      </c>
      <c r="H5026" s="8">
        <v>27</v>
      </c>
      <c r="I5026" s="17">
        <f t="shared" si="1217"/>
        <v>32</v>
      </c>
      <c r="J5026" s="7">
        <f t="shared" si="1218"/>
        <v>5</v>
      </c>
      <c r="K5026" s="8">
        <f t="shared" si="1219"/>
        <v>27</v>
      </c>
      <c r="L5026" s="9">
        <f t="shared" si="1220"/>
        <v>32</v>
      </c>
    </row>
    <row r="5027" spans="1:12" x14ac:dyDescent="0.2">
      <c r="A5027" s="39"/>
      <c r="B5027" s="34"/>
      <c r="C5027" s="39" t="s">
        <v>128</v>
      </c>
      <c r="D5027" s="7">
        <v>0</v>
      </c>
      <c r="E5027" s="8">
        <v>0</v>
      </c>
      <c r="F5027" s="17">
        <f t="shared" si="1216"/>
        <v>0</v>
      </c>
      <c r="G5027" s="7">
        <v>17</v>
      </c>
      <c r="H5027" s="8">
        <v>36</v>
      </c>
      <c r="I5027" s="17">
        <f t="shared" si="1217"/>
        <v>53</v>
      </c>
      <c r="J5027" s="7">
        <f t="shared" si="1218"/>
        <v>17</v>
      </c>
      <c r="K5027" s="8">
        <f t="shared" si="1219"/>
        <v>36</v>
      </c>
      <c r="L5027" s="9">
        <f t="shared" si="1220"/>
        <v>53</v>
      </c>
    </row>
    <row r="5028" spans="1:12" x14ac:dyDescent="0.2">
      <c r="A5028" s="39"/>
      <c r="B5028" s="34"/>
      <c r="C5028" s="39" t="s">
        <v>931</v>
      </c>
      <c r="D5028" s="7">
        <v>0</v>
      </c>
      <c r="E5028" s="8">
        <v>0</v>
      </c>
      <c r="F5028" s="17">
        <f t="shared" si="1216"/>
        <v>0</v>
      </c>
      <c r="G5028" s="7">
        <v>1</v>
      </c>
      <c r="H5028" s="8">
        <v>0</v>
      </c>
      <c r="I5028" s="17">
        <f t="shared" si="1217"/>
        <v>1</v>
      </c>
      <c r="J5028" s="7">
        <f t="shared" si="1218"/>
        <v>1</v>
      </c>
      <c r="K5028" s="8">
        <f t="shared" si="1219"/>
        <v>0</v>
      </c>
      <c r="L5028" s="9">
        <f t="shared" si="1220"/>
        <v>1</v>
      </c>
    </row>
    <row r="5029" spans="1:12" x14ac:dyDescent="0.2">
      <c r="A5029" s="39"/>
      <c r="B5029" s="34"/>
      <c r="C5029" s="39" t="s">
        <v>131</v>
      </c>
      <c r="D5029" s="7">
        <v>1</v>
      </c>
      <c r="E5029" s="8">
        <v>0</v>
      </c>
      <c r="F5029" s="17">
        <f t="shared" si="1216"/>
        <v>1</v>
      </c>
      <c r="G5029" s="7">
        <v>1</v>
      </c>
      <c r="H5029" s="8">
        <v>0</v>
      </c>
      <c r="I5029" s="17">
        <f t="shared" si="1217"/>
        <v>1</v>
      </c>
      <c r="J5029" s="7">
        <f t="shared" si="1218"/>
        <v>2</v>
      </c>
      <c r="K5029" s="8">
        <f t="shared" si="1219"/>
        <v>0</v>
      </c>
      <c r="L5029" s="9">
        <f t="shared" si="1220"/>
        <v>2</v>
      </c>
    </row>
    <row r="5030" spans="1:12" x14ac:dyDescent="0.2">
      <c r="A5030" s="39"/>
      <c r="B5030" s="34"/>
      <c r="C5030" s="39" t="s">
        <v>135</v>
      </c>
      <c r="D5030" s="7">
        <v>4</v>
      </c>
      <c r="E5030" s="8">
        <v>8</v>
      </c>
      <c r="F5030" s="17">
        <f t="shared" si="1216"/>
        <v>12</v>
      </c>
      <c r="G5030" s="7">
        <v>0</v>
      </c>
      <c r="H5030" s="8">
        <v>8</v>
      </c>
      <c r="I5030" s="17">
        <f t="shared" si="1217"/>
        <v>8</v>
      </c>
      <c r="J5030" s="7">
        <f t="shared" si="1218"/>
        <v>4</v>
      </c>
      <c r="K5030" s="8">
        <f t="shared" si="1219"/>
        <v>16</v>
      </c>
      <c r="L5030" s="9">
        <f t="shared" si="1220"/>
        <v>20</v>
      </c>
    </row>
    <row r="5031" spans="1:12" x14ac:dyDescent="0.2">
      <c r="A5031" s="39"/>
      <c r="B5031" s="34"/>
      <c r="C5031" s="39" t="s">
        <v>136</v>
      </c>
      <c r="D5031" s="7">
        <v>2</v>
      </c>
      <c r="E5031" s="8">
        <v>7</v>
      </c>
      <c r="F5031" s="17">
        <f t="shared" si="1216"/>
        <v>9</v>
      </c>
      <c r="G5031" s="7">
        <v>1</v>
      </c>
      <c r="H5031" s="8">
        <v>2</v>
      </c>
      <c r="I5031" s="17">
        <f t="shared" si="1217"/>
        <v>3</v>
      </c>
      <c r="J5031" s="7">
        <f t="shared" si="1218"/>
        <v>3</v>
      </c>
      <c r="K5031" s="8">
        <f t="shared" si="1219"/>
        <v>9</v>
      </c>
      <c r="L5031" s="9">
        <f t="shared" si="1220"/>
        <v>12</v>
      </c>
    </row>
    <row r="5032" spans="1:12" x14ac:dyDescent="0.2">
      <c r="A5032" s="39"/>
      <c r="B5032" s="34"/>
      <c r="C5032" s="39" t="s">
        <v>137</v>
      </c>
      <c r="D5032" s="7">
        <v>5</v>
      </c>
      <c r="E5032" s="8">
        <v>0</v>
      </c>
      <c r="F5032" s="17">
        <f t="shared" si="1216"/>
        <v>5</v>
      </c>
      <c r="G5032" s="7">
        <v>6</v>
      </c>
      <c r="H5032" s="8">
        <v>3</v>
      </c>
      <c r="I5032" s="17">
        <f t="shared" si="1217"/>
        <v>9</v>
      </c>
      <c r="J5032" s="7">
        <f t="shared" si="1218"/>
        <v>11</v>
      </c>
      <c r="K5032" s="8">
        <f t="shared" si="1219"/>
        <v>3</v>
      </c>
      <c r="L5032" s="9">
        <f t="shared" si="1220"/>
        <v>14</v>
      </c>
    </row>
    <row r="5033" spans="1:12" x14ac:dyDescent="0.2">
      <c r="A5033" s="39"/>
      <c r="B5033" s="34"/>
      <c r="C5033" s="39" t="s">
        <v>138</v>
      </c>
      <c r="D5033" s="7">
        <v>1</v>
      </c>
      <c r="E5033" s="8">
        <v>2</v>
      </c>
      <c r="F5033" s="17">
        <f t="shared" si="1216"/>
        <v>3</v>
      </c>
      <c r="G5033" s="7">
        <v>1</v>
      </c>
      <c r="H5033" s="8">
        <v>0</v>
      </c>
      <c r="I5033" s="17">
        <f t="shared" si="1217"/>
        <v>1</v>
      </c>
      <c r="J5033" s="7">
        <f t="shared" si="1218"/>
        <v>2</v>
      </c>
      <c r="K5033" s="8">
        <f t="shared" si="1219"/>
        <v>2</v>
      </c>
      <c r="L5033" s="9">
        <f t="shared" si="1220"/>
        <v>4</v>
      </c>
    </row>
    <row r="5034" spans="1:12" x14ac:dyDescent="0.2">
      <c r="A5034" s="39"/>
      <c r="B5034" s="34"/>
      <c r="C5034" s="39" t="s">
        <v>139</v>
      </c>
      <c r="D5034" s="7">
        <v>1</v>
      </c>
      <c r="E5034" s="8">
        <v>5</v>
      </c>
      <c r="F5034" s="17">
        <f t="shared" si="1216"/>
        <v>6</v>
      </c>
      <c r="G5034" s="7">
        <v>11</v>
      </c>
      <c r="H5034" s="8">
        <v>7</v>
      </c>
      <c r="I5034" s="17">
        <f t="shared" si="1217"/>
        <v>18</v>
      </c>
      <c r="J5034" s="7">
        <f t="shared" si="1218"/>
        <v>12</v>
      </c>
      <c r="K5034" s="8">
        <f t="shared" si="1219"/>
        <v>12</v>
      </c>
      <c r="L5034" s="9">
        <f t="shared" si="1220"/>
        <v>24</v>
      </c>
    </row>
    <row r="5035" spans="1:12" x14ac:dyDescent="0.2">
      <c r="A5035" s="39"/>
      <c r="B5035" s="34"/>
      <c r="C5035" s="39" t="s">
        <v>141</v>
      </c>
      <c r="D5035" s="7">
        <v>0</v>
      </c>
      <c r="E5035" s="8">
        <v>0</v>
      </c>
      <c r="F5035" s="17">
        <f t="shared" si="1216"/>
        <v>0</v>
      </c>
      <c r="G5035" s="7">
        <v>4</v>
      </c>
      <c r="H5035" s="8">
        <v>4</v>
      </c>
      <c r="I5035" s="17">
        <f t="shared" si="1217"/>
        <v>8</v>
      </c>
      <c r="J5035" s="7">
        <f t="shared" si="1218"/>
        <v>4</v>
      </c>
      <c r="K5035" s="8">
        <f t="shared" si="1219"/>
        <v>4</v>
      </c>
      <c r="L5035" s="9">
        <f t="shared" si="1220"/>
        <v>8</v>
      </c>
    </row>
    <row r="5036" spans="1:12" ht="12" thickBot="1" x14ac:dyDescent="0.25">
      <c r="A5036" s="52"/>
      <c r="B5036" s="68"/>
      <c r="C5036" s="52" t="s">
        <v>144</v>
      </c>
      <c r="D5036" s="24">
        <v>0</v>
      </c>
      <c r="E5036" s="25">
        <v>1</v>
      </c>
      <c r="F5036" s="69">
        <f t="shared" si="1216"/>
        <v>1</v>
      </c>
      <c r="G5036" s="24">
        <v>1</v>
      </c>
      <c r="H5036" s="25">
        <v>0</v>
      </c>
      <c r="I5036" s="69">
        <f t="shared" si="1217"/>
        <v>1</v>
      </c>
      <c r="J5036" s="24">
        <f t="shared" si="1218"/>
        <v>1</v>
      </c>
      <c r="K5036" s="25">
        <f t="shared" si="1219"/>
        <v>1</v>
      </c>
      <c r="L5036" s="26">
        <f t="shared" si="1220"/>
        <v>2</v>
      </c>
    </row>
    <row r="5042" spans="1:12" ht="12" x14ac:dyDescent="0.2">
      <c r="A5042" s="85" t="s">
        <v>109</v>
      </c>
      <c r="B5042" s="85"/>
      <c r="C5042" s="85"/>
      <c r="D5042" s="85"/>
      <c r="E5042" s="85"/>
      <c r="F5042" s="85"/>
      <c r="G5042" s="85"/>
      <c r="H5042" s="85"/>
      <c r="I5042" s="85"/>
      <c r="J5042" s="85"/>
      <c r="K5042" s="85"/>
      <c r="L5042" s="85"/>
    </row>
    <row r="5043" spans="1:12" x14ac:dyDescent="0.2">
      <c r="A5043" s="86" t="s">
        <v>116</v>
      </c>
      <c r="B5043" s="86"/>
      <c r="C5043" s="86"/>
      <c r="D5043" s="86"/>
      <c r="E5043" s="86"/>
      <c r="F5043" s="86"/>
      <c r="G5043" s="86"/>
      <c r="H5043" s="86"/>
      <c r="I5043" s="86"/>
      <c r="J5043" s="86"/>
      <c r="K5043" s="86"/>
      <c r="L5043" s="86"/>
    </row>
    <row r="5044" spans="1:12" x14ac:dyDescent="0.2">
      <c r="A5044" s="86" t="s">
        <v>1066</v>
      </c>
      <c r="B5044" s="86"/>
      <c r="C5044" s="86"/>
      <c r="D5044" s="86"/>
      <c r="E5044" s="86"/>
      <c r="F5044" s="86"/>
      <c r="G5044" s="86"/>
      <c r="H5044" s="86"/>
      <c r="I5044" s="86"/>
      <c r="J5044" s="86"/>
      <c r="K5044" s="86"/>
      <c r="L5044" s="86"/>
    </row>
    <row r="5045" spans="1:12" ht="12" thickBot="1" x14ac:dyDescent="0.25"/>
    <row r="5046" spans="1:12" x14ac:dyDescent="0.2">
      <c r="A5046" s="113" t="s">
        <v>41</v>
      </c>
      <c r="B5046" s="149"/>
      <c r="C5046" s="151" t="s">
        <v>43</v>
      </c>
      <c r="D5046" s="117" t="s">
        <v>355</v>
      </c>
      <c r="E5046" s="118"/>
      <c r="F5046" s="119"/>
      <c r="G5046" s="117" t="s">
        <v>42</v>
      </c>
      <c r="H5046" s="118"/>
      <c r="I5046" s="119"/>
      <c r="J5046" s="117" t="s">
        <v>2</v>
      </c>
      <c r="K5046" s="118"/>
      <c r="L5046" s="119"/>
    </row>
    <row r="5047" spans="1:12" ht="12" thickBot="1" x14ac:dyDescent="0.25">
      <c r="A5047" s="115"/>
      <c r="B5047" s="150"/>
      <c r="C5047" s="152"/>
      <c r="D5047" s="153"/>
      <c r="E5047" s="154"/>
      <c r="F5047" s="155"/>
      <c r="G5047" s="153"/>
      <c r="H5047" s="154"/>
      <c r="I5047" s="155"/>
      <c r="J5047" s="153"/>
      <c r="K5047" s="154"/>
      <c r="L5047" s="155"/>
    </row>
    <row r="5048" spans="1:12" x14ac:dyDescent="0.2">
      <c r="A5048" s="115"/>
      <c r="B5048" s="150"/>
      <c r="C5048" s="152"/>
      <c r="D5048" s="161" t="s">
        <v>44</v>
      </c>
      <c r="E5048" s="157" t="s">
        <v>45</v>
      </c>
      <c r="F5048" s="159" t="s">
        <v>2</v>
      </c>
      <c r="G5048" s="161" t="s">
        <v>44</v>
      </c>
      <c r="H5048" s="157" t="s">
        <v>45</v>
      </c>
      <c r="I5048" s="159" t="s">
        <v>2</v>
      </c>
      <c r="J5048" s="156" t="s">
        <v>44</v>
      </c>
      <c r="K5048" s="157" t="s">
        <v>45</v>
      </c>
      <c r="L5048" s="159" t="s">
        <v>2</v>
      </c>
    </row>
    <row r="5049" spans="1:12" ht="12" thickBot="1" x14ac:dyDescent="0.25">
      <c r="A5049" s="115"/>
      <c r="B5049" s="150"/>
      <c r="C5049" s="152"/>
      <c r="D5049" s="162"/>
      <c r="E5049" s="158"/>
      <c r="F5049" s="160"/>
      <c r="G5049" s="162"/>
      <c r="H5049" s="158"/>
      <c r="I5049" s="160"/>
      <c r="J5049" s="136"/>
      <c r="K5049" s="158"/>
      <c r="L5049" s="160"/>
    </row>
    <row r="5050" spans="1:12" x14ac:dyDescent="0.2">
      <c r="A5050" s="35"/>
      <c r="B5050" s="36"/>
      <c r="C5050" s="35" t="s">
        <v>145</v>
      </c>
      <c r="D5050" s="3">
        <v>1</v>
      </c>
      <c r="E5050" s="4">
        <v>0</v>
      </c>
      <c r="F5050" s="18">
        <f>D5050+E5050</f>
        <v>1</v>
      </c>
      <c r="G5050" s="3">
        <v>0</v>
      </c>
      <c r="H5050" s="4">
        <v>0</v>
      </c>
      <c r="I5050" s="18">
        <f>G5050+H5050</f>
        <v>0</v>
      </c>
      <c r="J5050" s="3">
        <f t="shared" ref="J5050:K5053" si="1221">D5050+G5050</f>
        <v>1</v>
      </c>
      <c r="K5050" s="4">
        <f t="shared" si="1221"/>
        <v>0</v>
      </c>
      <c r="L5050" s="5">
        <f>J5050+K5050</f>
        <v>1</v>
      </c>
    </row>
    <row r="5051" spans="1:12" x14ac:dyDescent="0.2">
      <c r="A5051" s="39"/>
      <c r="B5051" s="34"/>
      <c r="C5051" s="39" t="s">
        <v>148</v>
      </c>
      <c r="D5051" s="7">
        <v>1</v>
      </c>
      <c r="E5051" s="8">
        <v>0</v>
      </c>
      <c r="F5051" s="17">
        <f>D5051+E5051</f>
        <v>1</v>
      </c>
      <c r="G5051" s="7">
        <v>0</v>
      </c>
      <c r="H5051" s="8">
        <v>0</v>
      </c>
      <c r="I5051" s="17">
        <f>G5051+H5051</f>
        <v>0</v>
      </c>
      <c r="J5051" s="7">
        <f t="shared" si="1221"/>
        <v>1</v>
      </c>
      <c r="K5051" s="8">
        <f t="shared" si="1221"/>
        <v>0</v>
      </c>
      <c r="L5051" s="9">
        <f>J5051+K5051</f>
        <v>1</v>
      </c>
    </row>
    <row r="5052" spans="1:12" x14ac:dyDescent="0.2">
      <c r="A5052" s="39"/>
      <c r="B5052" s="34"/>
      <c r="C5052" s="39" t="s">
        <v>149</v>
      </c>
      <c r="D5052" s="7">
        <v>1</v>
      </c>
      <c r="E5052" s="8">
        <v>2</v>
      </c>
      <c r="F5052" s="17">
        <f>D5052+E5052</f>
        <v>3</v>
      </c>
      <c r="G5052" s="7">
        <v>0</v>
      </c>
      <c r="H5052" s="8">
        <v>0</v>
      </c>
      <c r="I5052" s="17">
        <f>G5052+H5052</f>
        <v>0</v>
      </c>
      <c r="J5052" s="7">
        <f t="shared" si="1221"/>
        <v>1</v>
      </c>
      <c r="K5052" s="8">
        <f t="shared" si="1221"/>
        <v>2</v>
      </c>
      <c r="L5052" s="9">
        <f>J5052+K5052</f>
        <v>3</v>
      </c>
    </row>
    <row r="5053" spans="1:12" x14ac:dyDescent="0.2">
      <c r="A5053" s="39"/>
      <c r="B5053" s="34"/>
      <c r="C5053" s="39" t="s">
        <v>150</v>
      </c>
      <c r="D5053" s="7">
        <v>1</v>
      </c>
      <c r="E5053" s="8">
        <v>1</v>
      </c>
      <c r="F5053" s="17">
        <f>D5053+E5053</f>
        <v>2</v>
      </c>
      <c r="G5053" s="7">
        <v>0</v>
      </c>
      <c r="H5053" s="8">
        <v>0</v>
      </c>
      <c r="I5053" s="17">
        <f>G5053+H5053</f>
        <v>0</v>
      </c>
      <c r="J5053" s="7">
        <f t="shared" si="1221"/>
        <v>1</v>
      </c>
      <c r="K5053" s="8">
        <f t="shared" si="1221"/>
        <v>1</v>
      </c>
      <c r="L5053" s="9">
        <f>J5053+K5053</f>
        <v>2</v>
      </c>
    </row>
    <row r="5054" spans="1:12" x14ac:dyDescent="0.2">
      <c r="A5054" s="39"/>
      <c r="B5054" s="34"/>
      <c r="C5054" s="66" t="s">
        <v>2</v>
      </c>
      <c r="D5054" s="21">
        <f t="shared" ref="D5054:L5054" si="1222">SUM(D5022:D5053)</f>
        <v>23</v>
      </c>
      <c r="E5054" s="22">
        <f t="shared" si="1222"/>
        <v>37</v>
      </c>
      <c r="F5054" s="67">
        <f t="shared" si="1222"/>
        <v>60</v>
      </c>
      <c r="G5054" s="21">
        <f t="shared" si="1222"/>
        <v>79</v>
      </c>
      <c r="H5054" s="22">
        <f t="shared" si="1222"/>
        <v>140</v>
      </c>
      <c r="I5054" s="67">
        <f t="shared" si="1222"/>
        <v>219</v>
      </c>
      <c r="J5054" s="21">
        <f t="shared" si="1222"/>
        <v>102</v>
      </c>
      <c r="K5054" s="22">
        <f t="shared" si="1222"/>
        <v>177</v>
      </c>
      <c r="L5054" s="23">
        <f t="shared" si="1222"/>
        <v>279</v>
      </c>
    </row>
    <row r="5055" spans="1:12" x14ac:dyDescent="0.2">
      <c r="A5055" s="65" t="s">
        <v>341</v>
      </c>
      <c r="B5055" s="42"/>
      <c r="C5055" s="41"/>
      <c r="D5055" s="44"/>
      <c r="E5055" s="45"/>
      <c r="F5055" s="47"/>
      <c r="G5055" s="44"/>
      <c r="H5055" s="45"/>
      <c r="I5055" s="47"/>
      <c r="J5055" s="44"/>
      <c r="K5055" s="45"/>
      <c r="L5055" s="46"/>
    </row>
    <row r="5056" spans="1:12" x14ac:dyDescent="0.2">
      <c r="A5056" s="39"/>
      <c r="B5056" s="34"/>
      <c r="C5056" s="39" t="s">
        <v>124</v>
      </c>
      <c r="D5056" s="7">
        <v>19</v>
      </c>
      <c r="E5056" s="8">
        <v>7</v>
      </c>
      <c r="F5056" s="17">
        <f t="shared" ref="F5056:F5080" si="1223">D5056+E5056</f>
        <v>26</v>
      </c>
      <c r="G5056" s="7">
        <v>47</v>
      </c>
      <c r="H5056" s="8">
        <v>28</v>
      </c>
      <c r="I5056" s="17">
        <f t="shared" ref="I5056:I5080" si="1224">G5056+H5056</f>
        <v>75</v>
      </c>
      <c r="J5056" s="7">
        <f t="shared" ref="J5056:J5080" si="1225">D5056+G5056</f>
        <v>66</v>
      </c>
      <c r="K5056" s="8">
        <f t="shared" ref="K5056:K5080" si="1226">E5056+H5056</f>
        <v>35</v>
      </c>
      <c r="L5056" s="9">
        <f t="shared" ref="L5056:L5080" si="1227">J5056+K5056</f>
        <v>101</v>
      </c>
    </row>
    <row r="5057" spans="1:12" x14ac:dyDescent="0.2">
      <c r="A5057" s="39"/>
      <c r="B5057" s="34"/>
      <c r="C5057" s="39" t="s">
        <v>3</v>
      </c>
      <c r="D5057" s="7">
        <v>0</v>
      </c>
      <c r="E5057" s="8">
        <v>0</v>
      </c>
      <c r="F5057" s="17">
        <f t="shared" si="1223"/>
        <v>0</v>
      </c>
      <c r="G5057" s="7">
        <v>32</v>
      </c>
      <c r="H5057" s="8">
        <v>26</v>
      </c>
      <c r="I5057" s="17">
        <f t="shared" si="1224"/>
        <v>58</v>
      </c>
      <c r="J5057" s="7">
        <f t="shared" si="1225"/>
        <v>32</v>
      </c>
      <c r="K5057" s="8">
        <f t="shared" si="1226"/>
        <v>26</v>
      </c>
      <c r="L5057" s="9">
        <f t="shared" si="1227"/>
        <v>58</v>
      </c>
    </row>
    <row r="5058" spans="1:12" x14ac:dyDescent="0.2">
      <c r="A5058" s="39"/>
      <c r="B5058" s="34"/>
      <c r="C5058" s="39" t="s">
        <v>125</v>
      </c>
      <c r="D5058" s="7">
        <v>0</v>
      </c>
      <c r="E5058" s="8">
        <v>0</v>
      </c>
      <c r="F5058" s="17">
        <f t="shared" si="1223"/>
        <v>0</v>
      </c>
      <c r="G5058" s="7">
        <v>10</v>
      </c>
      <c r="H5058" s="8">
        <v>16</v>
      </c>
      <c r="I5058" s="17">
        <f t="shared" si="1224"/>
        <v>26</v>
      </c>
      <c r="J5058" s="7">
        <f t="shared" si="1225"/>
        <v>10</v>
      </c>
      <c r="K5058" s="8">
        <f t="shared" si="1226"/>
        <v>16</v>
      </c>
      <c r="L5058" s="9">
        <f t="shared" si="1227"/>
        <v>26</v>
      </c>
    </row>
    <row r="5059" spans="1:12" x14ac:dyDescent="0.2">
      <c r="A5059" s="39"/>
      <c r="B5059" s="34"/>
      <c r="C5059" s="39" t="s">
        <v>126</v>
      </c>
      <c r="D5059" s="7">
        <v>0</v>
      </c>
      <c r="E5059" s="8">
        <v>0</v>
      </c>
      <c r="F5059" s="17">
        <f t="shared" si="1223"/>
        <v>0</v>
      </c>
      <c r="G5059" s="7">
        <v>5</v>
      </c>
      <c r="H5059" s="8">
        <v>0</v>
      </c>
      <c r="I5059" s="17">
        <f t="shared" si="1224"/>
        <v>5</v>
      </c>
      <c r="J5059" s="7">
        <f t="shared" si="1225"/>
        <v>5</v>
      </c>
      <c r="K5059" s="8">
        <f t="shared" si="1226"/>
        <v>0</v>
      </c>
      <c r="L5059" s="9">
        <f t="shared" si="1227"/>
        <v>5</v>
      </c>
    </row>
    <row r="5060" spans="1:12" x14ac:dyDescent="0.2">
      <c r="A5060" s="39"/>
      <c r="B5060" s="34"/>
      <c r="C5060" s="39" t="s">
        <v>127</v>
      </c>
      <c r="D5060" s="7">
        <v>0</v>
      </c>
      <c r="E5060" s="8">
        <v>0</v>
      </c>
      <c r="F5060" s="17">
        <f t="shared" si="1223"/>
        <v>0</v>
      </c>
      <c r="G5060" s="7">
        <v>6</v>
      </c>
      <c r="H5060" s="8">
        <v>13</v>
      </c>
      <c r="I5060" s="17">
        <f t="shared" si="1224"/>
        <v>19</v>
      </c>
      <c r="J5060" s="7">
        <f t="shared" si="1225"/>
        <v>6</v>
      </c>
      <c r="K5060" s="8">
        <f t="shared" si="1226"/>
        <v>13</v>
      </c>
      <c r="L5060" s="9">
        <f t="shared" si="1227"/>
        <v>19</v>
      </c>
    </row>
    <row r="5061" spans="1:12" x14ac:dyDescent="0.2">
      <c r="A5061" s="39"/>
      <c r="B5061" s="34"/>
      <c r="C5061" s="39" t="s">
        <v>128</v>
      </c>
      <c r="D5061" s="7">
        <v>0</v>
      </c>
      <c r="E5061" s="8">
        <v>0</v>
      </c>
      <c r="F5061" s="17">
        <f t="shared" si="1223"/>
        <v>0</v>
      </c>
      <c r="G5061" s="7">
        <v>39</v>
      </c>
      <c r="H5061" s="8">
        <v>67</v>
      </c>
      <c r="I5061" s="17">
        <f t="shared" si="1224"/>
        <v>106</v>
      </c>
      <c r="J5061" s="7">
        <f t="shared" si="1225"/>
        <v>39</v>
      </c>
      <c r="K5061" s="8">
        <f t="shared" si="1226"/>
        <v>67</v>
      </c>
      <c r="L5061" s="9">
        <f t="shared" si="1227"/>
        <v>106</v>
      </c>
    </row>
    <row r="5062" spans="1:12" x14ac:dyDescent="0.2">
      <c r="A5062" s="39"/>
      <c r="B5062" s="34"/>
      <c r="C5062" s="39" t="s">
        <v>931</v>
      </c>
      <c r="D5062" s="7">
        <v>0</v>
      </c>
      <c r="E5062" s="8">
        <v>0</v>
      </c>
      <c r="F5062" s="17">
        <f t="shared" si="1223"/>
        <v>0</v>
      </c>
      <c r="G5062" s="7">
        <v>4</v>
      </c>
      <c r="H5062" s="8">
        <v>5</v>
      </c>
      <c r="I5062" s="17">
        <f t="shared" si="1224"/>
        <v>9</v>
      </c>
      <c r="J5062" s="7">
        <f t="shared" si="1225"/>
        <v>4</v>
      </c>
      <c r="K5062" s="8">
        <f t="shared" si="1226"/>
        <v>5</v>
      </c>
      <c r="L5062" s="9">
        <f t="shared" si="1227"/>
        <v>9</v>
      </c>
    </row>
    <row r="5063" spans="1:12" x14ac:dyDescent="0.2">
      <c r="A5063" s="39"/>
      <c r="B5063" s="34"/>
      <c r="C5063" s="39" t="s">
        <v>131</v>
      </c>
      <c r="D5063" s="7">
        <v>1</v>
      </c>
      <c r="E5063" s="8">
        <v>1</v>
      </c>
      <c r="F5063" s="17">
        <f t="shared" si="1223"/>
        <v>2</v>
      </c>
      <c r="G5063" s="7">
        <v>1</v>
      </c>
      <c r="H5063" s="8">
        <v>0</v>
      </c>
      <c r="I5063" s="17">
        <f t="shared" si="1224"/>
        <v>1</v>
      </c>
      <c r="J5063" s="7">
        <f t="shared" si="1225"/>
        <v>2</v>
      </c>
      <c r="K5063" s="8">
        <f t="shared" si="1226"/>
        <v>1</v>
      </c>
      <c r="L5063" s="9">
        <f t="shared" si="1227"/>
        <v>3</v>
      </c>
    </row>
    <row r="5064" spans="1:12" x14ac:dyDescent="0.2">
      <c r="A5064" s="39"/>
      <c r="B5064" s="34"/>
      <c r="C5064" s="39" t="s">
        <v>692</v>
      </c>
      <c r="D5064" s="7">
        <v>0</v>
      </c>
      <c r="E5064" s="8">
        <v>0</v>
      </c>
      <c r="F5064" s="17">
        <f t="shared" si="1223"/>
        <v>0</v>
      </c>
      <c r="G5064" s="7">
        <v>1</v>
      </c>
      <c r="H5064" s="8">
        <v>0</v>
      </c>
      <c r="I5064" s="17">
        <f t="shared" si="1224"/>
        <v>1</v>
      </c>
      <c r="J5064" s="7">
        <f t="shared" si="1225"/>
        <v>1</v>
      </c>
      <c r="K5064" s="8">
        <f t="shared" si="1226"/>
        <v>0</v>
      </c>
      <c r="L5064" s="9">
        <f t="shared" si="1227"/>
        <v>1</v>
      </c>
    </row>
    <row r="5065" spans="1:12" x14ac:dyDescent="0.2">
      <c r="A5065" s="39"/>
      <c r="B5065" s="34"/>
      <c r="C5065" s="39" t="s">
        <v>134</v>
      </c>
      <c r="D5065" s="7">
        <v>0</v>
      </c>
      <c r="E5065" s="8">
        <v>0</v>
      </c>
      <c r="F5065" s="17">
        <f t="shared" si="1223"/>
        <v>0</v>
      </c>
      <c r="G5065" s="7">
        <v>1</v>
      </c>
      <c r="H5065" s="8">
        <v>0</v>
      </c>
      <c r="I5065" s="17">
        <f t="shared" si="1224"/>
        <v>1</v>
      </c>
      <c r="J5065" s="7">
        <f t="shared" si="1225"/>
        <v>1</v>
      </c>
      <c r="K5065" s="8">
        <f t="shared" si="1226"/>
        <v>0</v>
      </c>
      <c r="L5065" s="9">
        <f t="shared" si="1227"/>
        <v>1</v>
      </c>
    </row>
    <row r="5066" spans="1:12" x14ac:dyDescent="0.2">
      <c r="A5066" s="39"/>
      <c r="B5066" s="34"/>
      <c r="C5066" s="39" t="s">
        <v>135</v>
      </c>
      <c r="D5066" s="7">
        <v>4</v>
      </c>
      <c r="E5066" s="8">
        <v>8</v>
      </c>
      <c r="F5066" s="17">
        <f t="shared" si="1223"/>
        <v>12</v>
      </c>
      <c r="G5066" s="7">
        <v>5</v>
      </c>
      <c r="H5066" s="8">
        <v>4</v>
      </c>
      <c r="I5066" s="17">
        <f t="shared" si="1224"/>
        <v>9</v>
      </c>
      <c r="J5066" s="7">
        <f t="shared" si="1225"/>
        <v>9</v>
      </c>
      <c r="K5066" s="8">
        <f t="shared" si="1226"/>
        <v>12</v>
      </c>
      <c r="L5066" s="9">
        <f t="shared" si="1227"/>
        <v>21</v>
      </c>
    </row>
    <row r="5067" spans="1:12" x14ac:dyDescent="0.2">
      <c r="A5067" s="39"/>
      <c r="B5067" s="34"/>
      <c r="C5067" s="39" t="s">
        <v>136</v>
      </c>
      <c r="D5067" s="7">
        <v>6</v>
      </c>
      <c r="E5067" s="8">
        <v>9</v>
      </c>
      <c r="F5067" s="17">
        <f t="shared" si="1223"/>
        <v>15</v>
      </c>
      <c r="G5067" s="7">
        <v>3</v>
      </c>
      <c r="H5067" s="8">
        <v>0</v>
      </c>
      <c r="I5067" s="17">
        <f t="shared" si="1224"/>
        <v>3</v>
      </c>
      <c r="J5067" s="7">
        <f t="shared" si="1225"/>
        <v>9</v>
      </c>
      <c r="K5067" s="8">
        <f t="shared" si="1226"/>
        <v>9</v>
      </c>
      <c r="L5067" s="9">
        <f t="shared" si="1227"/>
        <v>18</v>
      </c>
    </row>
    <row r="5068" spans="1:12" x14ac:dyDescent="0.2">
      <c r="A5068" s="39"/>
      <c r="B5068" s="34"/>
      <c r="C5068" s="39" t="s">
        <v>137</v>
      </c>
      <c r="D5068" s="7">
        <v>4</v>
      </c>
      <c r="E5068" s="8">
        <v>1</v>
      </c>
      <c r="F5068" s="17">
        <f t="shared" si="1223"/>
        <v>5</v>
      </c>
      <c r="G5068" s="7">
        <v>6</v>
      </c>
      <c r="H5068" s="8">
        <v>58</v>
      </c>
      <c r="I5068" s="17">
        <f t="shared" si="1224"/>
        <v>64</v>
      </c>
      <c r="J5068" s="7">
        <f t="shared" si="1225"/>
        <v>10</v>
      </c>
      <c r="K5068" s="8">
        <f t="shared" si="1226"/>
        <v>59</v>
      </c>
      <c r="L5068" s="9">
        <f t="shared" si="1227"/>
        <v>69</v>
      </c>
    </row>
    <row r="5069" spans="1:12" x14ac:dyDescent="0.2">
      <c r="A5069" s="39"/>
      <c r="B5069" s="34"/>
      <c r="C5069" s="39" t="s">
        <v>138</v>
      </c>
      <c r="D5069" s="7">
        <v>2</v>
      </c>
      <c r="E5069" s="8">
        <v>4</v>
      </c>
      <c r="F5069" s="17">
        <f t="shared" si="1223"/>
        <v>6</v>
      </c>
      <c r="G5069" s="7">
        <v>1</v>
      </c>
      <c r="H5069" s="8">
        <v>1</v>
      </c>
      <c r="I5069" s="17">
        <f t="shared" si="1224"/>
        <v>2</v>
      </c>
      <c r="J5069" s="7">
        <f t="shared" si="1225"/>
        <v>3</v>
      </c>
      <c r="K5069" s="8">
        <f t="shared" si="1226"/>
        <v>5</v>
      </c>
      <c r="L5069" s="9">
        <f t="shared" si="1227"/>
        <v>8</v>
      </c>
    </row>
    <row r="5070" spans="1:12" x14ac:dyDescent="0.2">
      <c r="A5070" s="39"/>
      <c r="B5070" s="34"/>
      <c r="C5070" s="39" t="s">
        <v>139</v>
      </c>
      <c r="D5070" s="7">
        <v>3</v>
      </c>
      <c r="E5070" s="8">
        <v>15</v>
      </c>
      <c r="F5070" s="17">
        <f t="shared" si="1223"/>
        <v>18</v>
      </c>
      <c r="G5070" s="7">
        <v>15</v>
      </c>
      <c r="H5070" s="8">
        <v>46</v>
      </c>
      <c r="I5070" s="17">
        <f t="shared" si="1224"/>
        <v>61</v>
      </c>
      <c r="J5070" s="7">
        <f t="shared" si="1225"/>
        <v>18</v>
      </c>
      <c r="K5070" s="8">
        <f t="shared" si="1226"/>
        <v>61</v>
      </c>
      <c r="L5070" s="9">
        <f t="shared" si="1227"/>
        <v>79</v>
      </c>
    </row>
    <row r="5071" spans="1:12" x14ac:dyDescent="0.2">
      <c r="A5071" s="39"/>
      <c r="B5071" s="34"/>
      <c r="C5071" s="39" t="s">
        <v>141</v>
      </c>
      <c r="D5071" s="7">
        <v>0</v>
      </c>
      <c r="E5071" s="8">
        <v>0</v>
      </c>
      <c r="F5071" s="17">
        <f t="shared" si="1223"/>
        <v>0</v>
      </c>
      <c r="G5071" s="7">
        <v>3</v>
      </c>
      <c r="H5071" s="8">
        <v>6</v>
      </c>
      <c r="I5071" s="17">
        <f t="shared" si="1224"/>
        <v>9</v>
      </c>
      <c r="J5071" s="7">
        <f t="shared" si="1225"/>
        <v>3</v>
      </c>
      <c r="K5071" s="8">
        <f t="shared" si="1226"/>
        <v>6</v>
      </c>
      <c r="L5071" s="9">
        <f t="shared" si="1227"/>
        <v>9</v>
      </c>
    </row>
    <row r="5072" spans="1:12" x14ac:dyDescent="0.2">
      <c r="A5072" s="39"/>
      <c r="B5072" s="34"/>
      <c r="C5072" s="39" t="s">
        <v>143</v>
      </c>
      <c r="D5072" s="7">
        <v>0</v>
      </c>
      <c r="E5072" s="8">
        <v>0</v>
      </c>
      <c r="F5072" s="17">
        <f t="shared" si="1223"/>
        <v>0</v>
      </c>
      <c r="G5072" s="7">
        <v>1</v>
      </c>
      <c r="H5072" s="8">
        <v>0</v>
      </c>
      <c r="I5072" s="17">
        <f t="shared" si="1224"/>
        <v>1</v>
      </c>
      <c r="J5072" s="7">
        <f t="shared" si="1225"/>
        <v>1</v>
      </c>
      <c r="K5072" s="8">
        <f t="shared" si="1226"/>
        <v>0</v>
      </c>
      <c r="L5072" s="9">
        <f t="shared" si="1227"/>
        <v>1</v>
      </c>
    </row>
    <row r="5073" spans="1:12" x14ac:dyDescent="0.2">
      <c r="A5073" s="39"/>
      <c r="B5073" s="34"/>
      <c r="C5073" s="39" t="s">
        <v>144</v>
      </c>
      <c r="D5073" s="7">
        <v>2</v>
      </c>
      <c r="E5073" s="8">
        <v>0</v>
      </c>
      <c r="F5073" s="17">
        <f t="shared" si="1223"/>
        <v>2</v>
      </c>
      <c r="G5073" s="7">
        <v>0</v>
      </c>
      <c r="H5073" s="8">
        <v>1</v>
      </c>
      <c r="I5073" s="17">
        <f t="shared" si="1224"/>
        <v>1</v>
      </c>
      <c r="J5073" s="7">
        <f t="shared" si="1225"/>
        <v>2</v>
      </c>
      <c r="K5073" s="8">
        <f t="shared" si="1226"/>
        <v>1</v>
      </c>
      <c r="L5073" s="9">
        <f t="shared" si="1227"/>
        <v>3</v>
      </c>
    </row>
    <row r="5074" spans="1:12" x14ac:dyDescent="0.2">
      <c r="A5074" s="39"/>
      <c r="B5074" s="34"/>
      <c r="C5074" s="39" t="s">
        <v>145</v>
      </c>
      <c r="D5074" s="7">
        <v>1</v>
      </c>
      <c r="E5074" s="8">
        <v>0</v>
      </c>
      <c r="F5074" s="17">
        <f t="shared" si="1223"/>
        <v>1</v>
      </c>
      <c r="G5074" s="7">
        <v>0</v>
      </c>
      <c r="H5074" s="8">
        <v>0</v>
      </c>
      <c r="I5074" s="17">
        <f t="shared" si="1224"/>
        <v>0</v>
      </c>
      <c r="J5074" s="7">
        <f t="shared" si="1225"/>
        <v>1</v>
      </c>
      <c r="K5074" s="8">
        <f t="shared" si="1226"/>
        <v>0</v>
      </c>
      <c r="L5074" s="9">
        <f t="shared" si="1227"/>
        <v>1</v>
      </c>
    </row>
    <row r="5075" spans="1:12" x14ac:dyDescent="0.2">
      <c r="A5075" s="39"/>
      <c r="B5075" s="34"/>
      <c r="C5075" s="39" t="s">
        <v>147</v>
      </c>
      <c r="D5075" s="7">
        <v>1</v>
      </c>
      <c r="E5075" s="8">
        <v>1</v>
      </c>
      <c r="F5075" s="17">
        <f t="shared" si="1223"/>
        <v>2</v>
      </c>
      <c r="G5075" s="7">
        <v>0</v>
      </c>
      <c r="H5075" s="8">
        <v>0</v>
      </c>
      <c r="I5075" s="17">
        <f t="shared" si="1224"/>
        <v>0</v>
      </c>
      <c r="J5075" s="7">
        <f t="shared" si="1225"/>
        <v>1</v>
      </c>
      <c r="K5075" s="8">
        <f t="shared" si="1226"/>
        <v>1</v>
      </c>
      <c r="L5075" s="9">
        <f t="shared" si="1227"/>
        <v>2</v>
      </c>
    </row>
    <row r="5076" spans="1:12" x14ac:dyDescent="0.2">
      <c r="A5076" s="39"/>
      <c r="B5076" s="34"/>
      <c r="C5076" s="39" t="s">
        <v>148</v>
      </c>
      <c r="D5076" s="7">
        <v>2</v>
      </c>
      <c r="E5076" s="8">
        <v>0</v>
      </c>
      <c r="F5076" s="17">
        <f t="shared" si="1223"/>
        <v>2</v>
      </c>
      <c r="G5076" s="7">
        <v>0</v>
      </c>
      <c r="H5076" s="8">
        <v>0</v>
      </c>
      <c r="I5076" s="17">
        <f t="shared" si="1224"/>
        <v>0</v>
      </c>
      <c r="J5076" s="7">
        <f t="shared" si="1225"/>
        <v>2</v>
      </c>
      <c r="K5076" s="8">
        <f t="shared" si="1226"/>
        <v>0</v>
      </c>
      <c r="L5076" s="9">
        <f t="shared" si="1227"/>
        <v>2</v>
      </c>
    </row>
    <row r="5077" spans="1:12" x14ac:dyDescent="0.2">
      <c r="A5077" s="39"/>
      <c r="B5077" s="34"/>
      <c r="C5077" s="39" t="s">
        <v>149</v>
      </c>
      <c r="D5077" s="7">
        <v>1</v>
      </c>
      <c r="E5077" s="8">
        <v>0</v>
      </c>
      <c r="F5077" s="17">
        <f t="shared" si="1223"/>
        <v>1</v>
      </c>
      <c r="G5077" s="7">
        <v>0</v>
      </c>
      <c r="H5077" s="8">
        <v>0</v>
      </c>
      <c r="I5077" s="17">
        <f t="shared" si="1224"/>
        <v>0</v>
      </c>
      <c r="J5077" s="7">
        <f t="shared" si="1225"/>
        <v>1</v>
      </c>
      <c r="K5077" s="8">
        <f t="shared" si="1226"/>
        <v>0</v>
      </c>
      <c r="L5077" s="9">
        <f t="shared" si="1227"/>
        <v>1</v>
      </c>
    </row>
    <row r="5078" spans="1:12" x14ac:dyDescent="0.2">
      <c r="A5078" s="39"/>
      <c r="B5078" s="34"/>
      <c r="C5078" s="39" t="s">
        <v>150</v>
      </c>
      <c r="D5078" s="7">
        <v>4</v>
      </c>
      <c r="E5078" s="8">
        <v>1</v>
      </c>
      <c r="F5078" s="17">
        <f t="shared" si="1223"/>
        <v>5</v>
      </c>
      <c r="G5078" s="7">
        <v>0</v>
      </c>
      <c r="H5078" s="8">
        <v>1</v>
      </c>
      <c r="I5078" s="17">
        <f t="shared" si="1224"/>
        <v>1</v>
      </c>
      <c r="J5078" s="7">
        <f t="shared" si="1225"/>
        <v>4</v>
      </c>
      <c r="K5078" s="8">
        <f t="shared" si="1226"/>
        <v>2</v>
      </c>
      <c r="L5078" s="9">
        <f t="shared" si="1227"/>
        <v>6</v>
      </c>
    </row>
    <row r="5079" spans="1:12" x14ac:dyDescent="0.2">
      <c r="A5079" s="39"/>
      <c r="B5079" s="34"/>
      <c r="C5079" s="39" t="s">
        <v>934</v>
      </c>
      <c r="D5079" s="7">
        <v>0</v>
      </c>
      <c r="E5079" s="8">
        <v>0</v>
      </c>
      <c r="F5079" s="17">
        <f t="shared" si="1223"/>
        <v>0</v>
      </c>
      <c r="G5079" s="7">
        <v>0</v>
      </c>
      <c r="H5079" s="8">
        <v>1</v>
      </c>
      <c r="I5079" s="17">
        <f t="shared" si="1224"/>
        <v>1</v>
      </c>
      <c r="J5079" s="7">
        <f t="shared" si="1225"/>
        <v>0</v>
      </c>
      <c r="K5079" s="8">
        <f t="shared" si="1226"/>
        <v>1</v>
      </c>
      <c r="L5079" s="9">
        <f t="shared" si="1227"/>
        <v>1</v>
      </c>
    </row>
    <row r="5080" spans="1:12" x14ac:dyDescent="0.2">
      <c r="A5080" s="39"/>
      <c r="B5080" s="34"/>
      <c r="C5080" s="39" t="s">
        <v>935</v>
      </c>
      <c r="D5080" s="7">
        <v>0</v>
      </c>
      <c r="E5080" s="8">
        <v>0</v>
      </c>
      <c r="F5080" s="17">
        <f t="shared" si="1223"/>
        <v>0</v>
      </c>
      <c r="G5080" s="7">
        <v>1</v>
      </c>
      <c r="H5080" s="8">
        <v>0</v>
      </c>
      <c r="I5080" s="17">
        <f t="shared" si="1224"/>
        <v>1</v>
      </c>
      <c r="J5080" s="7">
        <f t="shared" si="1225"/>
        <v>1</v>
      </c>
      <c r="K5080" s="8">
        <f t="shared" si="1226"/>
        <v>0</v>
      </c>
      <c r="L5080" s="9">
        <f t="shared" si="1227"/>
        <v>1</v>
      </c>
    </row>
    <row r="5081" spans="1:12" x14ac:dyDescent="0.2">
      <c r="A5081" s="39"/>
      <c r="B5081" s="34"/>
      <c r="C5081" s="66" t="s">
        <v>2</v>
      </c>
      <c r="D5081" s="21">
        <f t="shared" ref="D5081:L5081" si="1228">SUM(D5055:D5080)</f>
        <v>50</v>
      </c>
      <c r="E5081" s="22">
        <f t="shared" si="1228"/>
        <v>47</v>
      </c>
      <c r="F5081" s="67">
        <f t="shared" si="1228"/>
        <v>97</v>
      </c>
      <c r="G5081" s="21">
        <f t="shared" si="1228"/>
        <v>181</v>
      </c>
      <c r="H5081" s="22">
        <f t="shared" si="1228"/>
        <v>273</v>
      </c>
      <c r="I5081" s="67">
        <f t="shared" si="1228"/>
        <v>454</v>
      </c>
      <c r="J5081" s="21">
        <f t="shared" si="1228"/>
        <v>231</v>
      </c>
      <c r="K5081" s="22">
        <f t="shared" si="1228"/>
        <v>320</v>
      </c>
      <c r="L5081" s="23">
        <f t="shared" si="1228"/>
        <v>551</v>
      </c>
    </row>
    <row r="5082" spans="1:12" ht="12" thickBot="1" x14ac:dyDescent="0.25">
      <c r="A5082" s="52"/>
      <c r="B5082" s="68"/>
      <c r="C5082" s="52"/>
      <c r="D5082" s="24"/>
      <c r="E5082" s="25"/>
      <c r="F5082" s="69"/>
      <c r="G5082" s="24"/>
      <c r="H5082" s="25"/>
      <c r="I5082" s="69"/>
      <c r="J5082" s="24"/>
      <c r="K5082" s="25"/>
      <c r="L5082" s="26"/>
    </row>
  </sheetData>
  <mergeCells count="1802">
    <mergeCell ref="H4616:H4617"/>
    <mergeCell ref="I4616:I4617"/>
    <mergeCell ref="J4616:J4617"/>
    <mergeCell ref="K4616:K4617"/>
    <mergeCell ref="L4616:L4617"/>
    <mergeCell ref="A4612:L4612"/>
    <mergeCell ref="A4614:B4617"/>
    <mergeCell ref="C4614:C4617"/>
    <mergeCell ref="D4614:F4615"/>
    <mergeCell ref="G4614:I4615"/>
    <mergeCell ref="J4614:L4615"/>
    <mergeCell ref="D4616:D4617"/>
    <mergeCell ref="E4616:E4617"/>
    <mergeCell ref="F4616:F4617"/>
    <mergeCell ref="G4616:G4617"/>
    <mergeCell ref="I4568:I4569"/>
    <mergeCell ref="J4568:J4569"/>
    <mergeCell ref="K4568:K4569"/>
    <mergeCell ref="L4568:L4569"/>
    <mergeCell ref="A4610:L4610"/>
    <mergeCell ref="A4611:L4611"/>
    <mergeCell ref="A4566:B4569"/>
    <mergeCell ref="C4566:C4569"/>
    <mergeCell ref="D4566:F4567"/>
    <mergeCell ref="G4566:I4567"/>
    <mergeCell ref="J4566:L4567"/>
    <mergeCell ref="D4568:D4569"/>
    <mergeCell ref="E4568:E4569"/>
    <mergeCell ref="F4568:F4569"/>
    <mergeCell ref="G4568:G4569"/>
    <mergeCell ref="H4568:H4569"/>
    <mergeCell ref="J4520:J4521"/>
    <mergeCell ref="K4520:K4521"/>
    <mergeCell ref="L4520:L4521"/>
    <mergeCell ref="A4562:L4562"/>
    <mergeCell ref="A4563:L4563"/>
    <mergeCell ref="A4564:L4564"/>
    <mergeCell ref="D4520:D4521"/>
    <mergeCell ref="E4520:E4521"/>
    <mergeCell ref="F4520:F4521"/>
    <mergeCell ref="G4520:G4521"/>
    <mergeCell ref="H4520:H4521"/>
    <mergeCell ref="I4520:I4521"/>
    <mergeCell ref="K4472:K4473"/>
    <mergeCell ref="L4472:L4473"/>
    <mergeCell ref="A4514:L4514"/>
    <mergeCell ref="A4515:L4515"/>
    <mergeCell ref="A4516:L4516"/>
    <mergeCell ref="A4518:B4521"/>
    <mergeCell ref="C4518:C4521"/>
    <mergeCell ref="D4518:F4519"/>
    <mergeCell ref="G4518:I4519"/>
    <mergeCell ref="J4518:L4519"/>
    <mergeCell ref="D4470:F4471"/>
    <mergeCell ref="G4470:I4471"/>
    <mergeCell ref="J4470:L4471"/>
    <mergeCell ref="D4472:D4473"/>
    <mergeCell ref="E4472:E4473"/>
    <mergeCell ref="F4472:F4473"/>
    <mergeCell ref="G4472:G4473"/>
    <mergeCell ref="H4472:H4473"/>
    <mergeCell ref="I4472:I4473"/>
    <mergeCell ref="J4472:J4473"/>
    <mergeCell ref="G4424:G4425"/>
    <mergeCell ref="H4424:H4425"/>
    <mergeCell ref="I4424:I4425"/>
    <mergeCell ref="J4424:J4425"/>
    <mergeCell ref="L4424:L4425"/>
    <mergeCell ref="A4419:L4419"/>
    <mergeCell ref="A4420:L4420"/>
    <mergeCell ref="A4422:B4425"/>
    <mergeCell ref="C4422:C4425"/>
    <mergeCell ref="D4422:F4423"/>
    <mergeCell ref="G4422:I4423"/>
    <mergeCell ref="J4422:L4423"/>
    <mergeCell ref="D4424:D4425"/>
    <mergeCell ref="E4424:E4425"/>
    <mergeCell ref="F4424:F4425"/>
    <mergeCell ref="H4376:H4377"/>
    <mergeCell ref="I4376:I4377"/>
    <mergeCell ref="J4376:J4377"/>
    <mergeCell ref="K4376:K4377"/>
    <mergeCell ref="F4376:F4377"/>
    <mergeCell ref="G4376:G4377"/>
    <mergeCell ref="K4424:K4425"/>
    <mergeCell ref="L4376:L4377"/>
    <mergeCell ref="A4418:L4418"/>
    <mergeCell ref="A4372:L4372"/>
    <mergeCell ref="A4374:B4377"/>
    <mergeCell ref="C4374:C4377"/>
    <mergeCell ref="D4374:F4375"/>
    <mergeCell ref="G4374:I4375"/>
    <mergeCell ref="J4374:L4375"/>
    <mergeCell ref="D4376:D4377"/>
    <mergeCell ref="E4376:E4377"/>
    <mergeCell ref="A4370:L4370"/>
    <mergeCell ref="A4371:L4371"/>
    <mergeCell ref="A4326:B4329"/>
    <mergeCell ref="C4326:C4329"/>
    <mergeCell ref="D4326:F4327"/>
    <mergeCell ref="G4326:I4327"/>
    <mergeCell ref="J4326:L4327"/>
    <mergeCell ref="D4328:D4329"/>
    <mergeCell ref="E4328:E4329"/>
    <mergeCell ref="F4328:F4329"/>
    <mergeCell ref="G4328:G4329"/>
    <mergeCell ref="H4328:H4329"/>
    <mergeCell ref="I4328:I4329"/>
    <mergeCell ref="J4328:J4329"/>
    <mergeCell ref="K4328:K4329"/>
    <mergeCell ref="L4328:L4329"/>
    <mergeCell ref="J4280:J4281"/>
    <mergeCell ref="K4280:K4281"/>
    <mergeCell ref="L4280:L4281"/>
    <mergeCell ref="A4322:L4322"/>
    <mergeCell ref="A4323:L4323"/>
    <mergeCell ref="A4324:L4324"/>
    <mergeCell ref="C4278:C4281"/>
    <mergeCell ref="D4278:F4279"/>
    <mergeCell ref="G4278:I4279"/>
    <mergeCell ref="J4278:L4279"/>
    <mergeCell ref="D4280:D4281"/>
    <mergeCell ref="E4280:E4281"/>
    <mergeCell ref="F4280:F4281"/>
    <mergeCell ref="G4280:G4281"/>
    <mergeCell ref="H4280:H4281"/>
    <mergeCell ref="I4280:I4281"/>
    <mergeCell ref="G4232:G4233"/>
    <mergeCell ref="H4232:H4233"/>
    <mergeCell ref="I4232:I4233"/>
    <mergeCell ref="J4232:J4233"/>
    <mergeCell ref="K4232:K4233"/>
    <mergeCell ref="L4232:L4233"/>
    <mergeCell ref="A4227:L4227"/>
    <mergeCell ref="A4228:L4228"/>
    <mergeCell ref="A4230:B4233"/>
    <mergeCell ref="C4230:C4233"/>
    <mergeCell ref="D4230:F4231"/>
    <mergeCell ref="G4230:I4231"/>
    <mergeCell ref="J4230:L4231"/>
    <mergeCell ref="D4232:D4233"/>
    <mergeCell ref="E4232:E4233"/>
    <mergeCell ref="F4232:F4233"/>
    <mergeCell ref="H4184:H4185"/>
    <mergeCell ref="I4184:I4185"/>
    <mergeCell ref="J4184:J4185"/>
    <mergeCell ref="K4184:K4185"/>
    <mergeCell ref="L4184:L4185"/>
    <mergeCell ref="A4226:L4226"/>
    <mergeCell ref="A4180:L4180"/>
    <mergeCell ref="A4182:B4185"/>
    <mergeCell ref="C4182:C4185"/>
    <mergeCell ref="D4182:F4183"/>
    <mergeCell ref="G4182:I4183"/>
    <mergeCell ref="J4182:L4183"/>
    <mergeCell ref="D4184:D4185"/>
    <mergeCell ref="E4184:E4185"/>
    <mergeCell ref="F4184:F4185"/>
    <mergeCell ref="G4184:G4185"/>
    <mergeCell ref="A4178:L4178"/>
    <mergeCell ref="A4179:L4179"/>
    <mergeCell ref="A4134:B4137"/>
    <mergeCell ref="C4134:C4137"/>
    <mergeCell ref="D4134:F4135"/>
    <mergeCell ref="G4134:I4135"/>
    <mergeCell ref="J4134:L4135"/>
    <mergeCell ref="D4136:D4137"/>
    <mergeCell ref="E4136:E4137"/>
    <mergeCell ref="F4136:F4137"/>
    <mergeCell ref="G4136:G4137"/>
    <mergeCell ref="H4136:H4137"/>
    <mergeCell ref="I4136:I4137"/>
    <mergeCell ref="J4136:J4137"/>
    <mergeCell ref="K4136:K4137"/>
    <mergeCell ref="L4136:L4137"/>
    <mergeCell ref="J4088:J4089"/>
    <mergeCell ref="K4088:K4089"/>
    <mergeCell ref="L4088:L4089"/>
    <mergeCell ref="A4130:L4130"/>
    <mergeCell ref="A4131:L4131"/>
    <mergeCell ref="A4132:L4132"/>
    <mergeCell ref="D4088:D4089"/>
    <mergeCell ref="E4088:E4089"/>
    <mergeCell ref="F4088:F4089"/>
    <mergeCell ref="G4088:G4089"/>
    <mergeCell ref="H4088:H4089"/>
    <mergeCell ref="I4088:I4089"/>
    <mergeCell ref="K4040:K4041"/>
    <mergeCell ref="L4040:L4041"/>
    <mergeCell ref="A4082:L4082"/>
    <mergeCell ref="A4083:L4083"/>
    <mergeCell ref="A4084:L4084"/>
    <mergeCell ref="A4086:B4089"/>
    <mergeCell ref="C4086:C4089"/>
    <mergeCell ref="D4086:F4087"/>
    <mergeCell ref="G4086:I4087"/>
    <mergeCell ref="J4086:L4087"/>
    <mergeCell ref="E4040:E4041"/>
    <mergeCell ref="F4040:F4041"/>
    <mergeCell ref="G4040:G4041"/>
    <mergeCell ref="H4040:H4041"/>
    <mergeCell ref="I4040:I4041"/>
    <mergeCell ref="J4040:J4041"/>
    <mergeCell ref="L3992:L3993"/>
    <mergeCell ref="A4034:L4034"/>
    <mergeCell ref="A4035:L4035"/>
    <mergeCell ref="A4036:L4036"/>
    <mergeCell ref="A4038:B4041"/>
    <mergeCell ref="C4038:C4041"/>
    <mergeCell ref="D4038:F4039"/>
    <mergeCell ref="G4038:I4039"/>
    <mergeCell ref="J4038:L4039"/>
    <mergeCell ref="D4040:D4041"/>
    <mergeCell ref="F3992:F3993"/>
    <mergeCell ref="G3992:G3993"/>
    <mergeCell ref="H3992:H3993"/>
    <mergeCell ref="I3992:I3993"/>
    <mergeCell ref="J3992:J3993"/>
    <mergeCell ref="K3992:K3993"/>
    <mergeCell ref="K3944:K3945"/>
    <mergeCell ref="L3944:L3945"/>
    <mergeCell ref="A3986:L3986"/>
    <mergeCell ref="A3987:L3987"/>
    <mergeCell ref="A3988:L3988"/>
    <mergeCell ref="A3990:B3993"/>
    <mergeCell ref="C3990:C3993"/>
    <mergeCell ref="D3990:F3991"/>
    <mergeCell ref="G3990:I3991"/>
    <mergeCell ref="J3990:L3991"/>
    <mergeCell ref="E3944:E3945"/>
    <mergeCell ref="F3944:F3945"/>
    <mergeCell ref="G3944:G3945"/>
    <mergeCell ref="H3944:H3945"/>
    <mergeCell ref="I3944:I3945"/>
    <mergeCell ref="J3944:J3945"/>
    <mergeCell ref="L3896:L3897"/>
    <mergeCell ref="A3938:L3938"/>
    <mergeCell ref="A3939:L3939"/>
    <mergeCell ref="A3940:L3940"/>
    <mergeCell ref="A3942:B3945"/>
    <mergeCell ref="C3942:C3945"/>
    <mergeCell ref="D3942:F3943"/>
    <mergeCell ref="G3942:I3943"/>
    <mergeCell ref="J3942:L3943"/>
    <mergeCell ref="D3944:D3945"/>
    <mergeCell ref="F3896:F3897"/>
    <mergeCell ref="G3896:G3897"/>
    <mergeCell ref="H3896:H3897"/>
    <mergeCell ref="I3896:I3897"/>
    <mergeCell ref="J3896:J3897"/>
    <mergeCell ref="K3896:K3897"/>
    <mergeCell ref="A3890:L3890"/>
    <mergeCell ref="A3891:L3891"/>
    <mergeCell ref="A3892:L3892"/>
    <mergeCell ref="A3894:B3897"/>
    <mergeCell ref="C3894:C3897"/>
    <mergeCell ref="D3894:F3895"/>
    <mergeCell ref="G3894:I3895"/>
    <mergeCell ref="J3894:L3895"/>
    <mergeCell ref="D3896:D3897"/>
    <mergeCell ref="E3896:E3897"/>
    <mergeCell ref="G3848:G3849"/>
    <mergeCell ref="H3848:H3849"/>
    <mergeCell ref="I3848:I3849"/>
    <mergeCell ref="J3848:J3849"/>
    <mergeCell ref="K3848:K3849"/>
    <mergeCell ref="L3848:L3849"/>
    <mergeCell ref="A3843:L3843"/>
    <mergeCell ref="A3844:L3844"/>
    <mergeCell ref="A3846:B3849"/>
    <mergeCell ref="C3846:C3849"/>
    <mergeCell ref="D3846:F3847"/>
    <mergeCell ref="G3846:I3847"/>
    <mergeCell ref="J3846:L3847"/>
    <mergeCell ref="D3848:D3849"/>
    <mergeCell ref="E3848:E3849"/>
    <mergeCell ref="F3848:F3849"/>
    <mergeCell ref="H3800:H3801"/>
    <mergeCell ref="I3800:I3801"/>
    <mergeCell ref="J3800:J3801"/>
    <mergeCell ref="K3800:K3801"/>
    <mergeCell ref="L3800:L3801"/>
    <mergeCell ref="A3842:L3842"/>
    <mergeCell ref="A3796:L3796"/>
    <mergeCell ref="A3798:B3801"/>
    <mergeCell ref="C3798:C3801"/>
    <mergeCell ref="D3798:F3799"/>
    <mergeCell ref="G3798:I3799"/>
    <mergeCell ref="J3798:L3799"/>
    <mergeCell ref="D3800:D3801"/>
    <mergeCell ref="E3800:E3801"/>
    <mergeCell ref="F3800:F3801"/>
    <mergeCell ref="G3800:G3801"/>
    <mergeCell ref="G3752:G3753"/>
    <mergeCell ref="H3752:H3753"/>
    <mergeCell ref="I3752:I3753"/>
    <mergeCell ref="J3752:J3753"/>
    <mergeCell ref="K3752:K3753"/>
    <mergeCell ref="L3752:L3753"/>
    <mergeCell ref="A3747:L3747"/>
    <mergeCell ref="A3748:L3748"/>
    <mergeCell ref="A3750:B3753"/>
    <mergeCell ref="C3750:C3753"/>
    <mergeCell ref="D3750:F3751"/>
    <mergeCell ref="G3750:I3751"/>
    <mergeCell ref="J3750:L3751"/>
    <mergeCell ref="D3752:D3753"/>
    <mergeCell ref="E3752:E3753"/>
    <mergeCell ref="F3752:F3753"/>
    <mergeCell ref="H3704:H3705"/>
    <mergeCell ref="I3704:I3705"/>
    <mergeCell ref="J3704:J3705"/>
    <mergeCell ref="K3704:K3705"/>
    <mergeCell ref="L3704:L3705"/>
    <mergeCell ref="A3746:L3746"/>
    <mergeCell ref="A3700:L3700"/>
    <mergeCell ref="A3702:B3705"/>
    <mergeCell ref="C3702:C3705"/>
    <mergeCell ref="D3702:F3703"/>
    <mergeCell ref="G3702:I3703"/>
    <mergeCell ref="J3702:L3703"/>
    <mergeCell ref="D3704:D3705"/>
    <mergeCell ref="E3704:E3705"/>
    <mergeCell ref="F3704:F3705"/>
    <mergeCell ref="G3704:G3705"/>
    <mergeCell ref="A3698:L3698"/>
    <mergeCell ref="A3699:L3699"/>
    <mergeCell ref="A3654:B3657"/>
    <mergeCell ref="C3654:C3657"/>
    <mergeCell ref="D3654:F3655"/>
    <mergeCell ref="G3654:I3655"/>
    <mergeCell ref="J3654:L3655"/>
    <mergeCell ref="D3656:D3657"/>
    <mergeCell ref="E3656:E3657"/>
    <mergeCell ref="F3656:F3657"/>
    <mergeCell ref="G3656:G3657"/>
    <mergeCell ref="H3656:H3657"/>
    <mergeCell ref="I3656:I3657"/>
    <mergeCell ref="J3656:J3657"/>
    <mergeCell ref="K3656:K3657"/>
    <mergeCell ref="L3656:L3657"/>
    <mergeCell ref="J3608:J3609"/>
    <mergeCell ref="K3608:K3609"/>
    <mergeCell ref="L3608:L3609"/>
    <mergeCell ref="A3650:L3650"/>
    <mergeCell ref="A3651:L3651"/>
    <mergeCell ref="A3652:L3652"/>
    <mergeCell ref="C3606:C3609"/>
    <mergeCell ref="D3606:F3607"/>
    <mergeCell ref="G3606:I3607"/>
    <mergeCell ref="J3606:L3607"/>
    <mergeCell ref="D3608:D3609"/>
    <mergeCell ref="E3608:E3609"/>
    <mergeCell ref="F3608:F3609"/>
    <mergeCell ref="G3608:G3609"/>
    <mergeCell ref="H3608:H3609"/>
    <mergeCell ref="I3608:I3609"/>
    <mergeCell ref="A3602:L3602"/>
    <mergeCell ref="A3603:L3603"/>
    <mergeCell ref="A3558:B3561"/>
    <mergeCell ref="C3558:C3561"/>
    <mergeCell ref="D3558:F3559"/>
    <mergeCell ref="G3558:I3559"/>
    <mergeCell ref="J3558:L3559"/>
    <mergeCell ref="D3560:D3561"/>
    <mergeCell ref="E3560:E3561"/>
    <mergeCell ref="F3560:F3561"/>
    <mergeCell ref="G3560:G3561"/>
    <mergeCell ref="H3560:H3561"/>
    <mergeCell ref="I3560:I3561"/>
    <mergeCell ref="J3560:J3561"/>
    <mergeCell ref="K3560:K3561"/>
    <mergeCell ref="L3560:L3561"/>
    <mergeCell ref="J3512:J3513"/>
    <mergeCell ref="K3512:K3513"/>
    <mergeCell ref="L3512:L3513"/>
    <mergeCell ref="A3554:L3554"/>
    <mergeCell ref="A3555:L3555"/>
    <mergeCell ref="A3556:L3556"/>
    <mergeCell ref="D3512:D3513"/>
    <mergeCell ref="E3512:E3513"/>
    <mergeCell ref="F3512:F3513"/>
    <mergeCell ref="G3512:G3513"/>
    <mergeCell ref="H3512:H3513"/>
    <mergeCell ref="I3512:I3513"/>
    <mergeCell ref="K3464:K3465"/>
    <mergeCell ref="L3464:L3465"/>
    <mergeCell ref="A3506:L3506"/>
    <mergeCell ref="A3507:L3507"/>
    <mergeCell ref="A3508:L3508"/>
    <mergeCell ref="A3510:B3513"/>
    <mergeCell ref="C3510:C3513"/>
    <mergeCell ref="D3510:F3511"/>
    <mergeCell ref="G3510:I3511"/>
    <mergeCell ref="J3510:L3511"/>
    <mergeCell ref="E3464:E3465"/>
    <mergeCell ref="F3464:F3465"/>
    <mergeCell ref="G3464:G3465"/>
    <mergeCell ref="H3464:H3465"/>
    <mergeCell ref="I3464:I3465"/>
    <mergeCell ref="J3464:J3465"/>
    <mergeCell ref="A3462:B3465"/>
    <mergeCell ref="C3462:C3465"/>
    <mergeCell ref="D3462:F3463"/>
    <mergeCell ref="G3462:I3463"/>
    <mergeCell ref="J3462:L3463"/>
    <mergeCell ref="D3464:D3465"/>
    <mergeCell ref="J3416:J3417"/>
    <mergeCell ref="K3416:K3417"/>
    <mergeCell ref="L3416:L3417"/>
    <mergeCell ref="A3458:L3458"/>
    <mergeCell ref="A3459:L3459"/>
    <mergeCell ref="A3460:L3460"/>
    <mergeCell ref="K3368:K3369"/>
    <mergeCell ref="L3368:L3369"/>
    <mergeCell ref="A3410:L3410"/>
    <mergeCell ref="A3411:L3411"/>
    <mergeCell ref="A3412:L3412"/>
    <mergeCell ref="A3414:B3417"/>
    <mergeCell ref="C3414:C3417"/>
    <mergeCell ref="D3414:F3415"/>
    <mergeCell ref="G3414:I3415"/>
    <mergeCell ref="J3414:L3415"/>
    <mergeCell ref="E3368:E3369"/>
    <mergeCell ref="F3368:F3369"/>
    <mergeCell ref="G3368:G3369"/>
    <mergeCell ref="H3368:H3369"/>
    <mergeCell ref="I3368:I3369"/>
    <mergeCell ref="J3368:J3369"/>
    <mergeCell ref="L3320:L3321"/>
    <mergeCell ref="A3362:L3362"/>
    <mergeCell ref="A3363:L3363"/>
    <mergeCell ref="A3364:L3364"/>
    <mergeCell ref="A3366:B3369"/>
    <mergeCell ref="C3366:C3369"/>
    <mergeCell ref="D3366:F3367"/>
    <mergeCell ref="G3366:I3367"/>
    <mergeCell ref="J3366:L3367"/>
    <mergeCell ref="D3368:D3369"/>
    <mergeCell ref="F3320:F3321"/>
    <mergeCell ref="G3320:G3321"/>
    <mergeCell ref="H3320:H3321"/>
    <mergeCell ref="I3320:I3321"/>
    <mergeCell ref="J3320:J3321"/>
    <mergeCell ref="K3320:K3321"/>
    <mergeCell ref="K3272:K3273"/>
    <mergeCell ref="L3272:L3273"/>
    <mergeCell ref="A3314:L3314"/>
    <mergeCell ref="A3315:L3315"/>
    <mergeCell ref="A3316:L3316"/>
    <mergeCell ref="A3318:B3321"/>
    <mergeCell ref="C3318:C3321"/>
    <mergeCell ref="D3318:F3319"/>
    <mergeCell ref="G3318:I3319"/>
    <mergeCell ref="J3318:L3319"/>
    <mergeCell ref="D3270:F3271"/>
    <mergeCell ref="G3270:I3271"/>
    <mergeCell ref="J3270:L3271"/>
    <mergeCell ref="D3272:D3273"/>
    <mergeCell ref="E3272:E3273"/>
    <mergeCell ref="F3272:F3273"/>
    <mergeCell ref="G3272:G3273"/>
    <mergeCell ref="H3272:H3273"/>
    <mergeCell ref="I3272:I3273"/>
    <mergeCell ref="J3272:J3273"/>
    <mergeCell ref="A3266:L3266"/>
    <mergeCell ref="A3267:L3267"/>
    <mergeCell ref="A3268:L3268"/>
    <mergeCell ref="D3224:D3225"/>
    <mergeCell ref="E3224:E3225"/>
    <mergeCell ref="F3224:F3225"/>
    <mergeCell ref="G3224:G3225"/>
    <mergeCell ref="L3176:L3177"/>
    <mergeCell ref="A3218:L3218"/>
    <mergeCell ref="A3219:L3219"/>
    <mergeCell ref="A3220:L3220"/>
    <mergeCell ref="A3222:B3225"/>
    <mergeCell ref="C3222:C3225"/>
    <mergeCell ref="D3222:F3223"/>
    <mergeCell ref="J3224:J3225"/>
    <mergeCell ref="K3224:K3225"/>
    <mergeCell ref="L3224:L3225"/>
    <mergeCell ref="H3176:H3177"/>
    <mergeCell ref="I3176:I3177"/>
    <mergeCell ref="J3176:J3177"/>
    <mergeCell ref="H3224:H3225"/>
    <mergeCell ref="I3224:I3225"/>
    <mergeCell ref="K3176:K3177"/>
    <mergeCell ref="A3174:B3177"/>
    <mergeCell ref="C3174:C3177"/>
    <mergeCell ref="D3174:F3175"/>
    <mergeCell ref="G3174:I3175"/>
    <mergeCell ref="J3174:L3175"/>
    <mergeCell ref="G3222:I3223"/>
    <mergeCell ref="J3222:L3223"/>
    <mergeCell ref="E3176:E3177"/>
    <mergeCell ref="F3176:F3177"/>
    <mergeCell ref="G3176:G3177"/>
    <mergeCell ref="J3128:J3129"/>
    <mergeCell ref="K3128:K3129"/>
    <mergeCell ref="L3128:L3129"/>
    <mergeCell ref="A3170:L3170"/>
    <mergeCell ref="A3171:L3171"/>
    <mergeCell ref="A3172:L3172"/>
    <mergeCell ref="D3128:D3129"/>
    <mergeCell ref="E3128:E3129"/>
    <mergeCell ref="F3128:F3129"/>
    <mergeCell ref="G3128:G3129"/>
    <mergeCell ref="H3128:H3129"/>
    <mergeCell ref="I3128:I3129"/>
    <mergeCell ref="K3080:K3081"/>
    <mergeCell ref="L3080:L3081"/>
    <mergeCell ref="A3122:L3122"/>
    <mergeCell ref="A3123:L3123"/>
    <mergeCell ref="A3124:L3124"/>
    <mergeCell ref="A3126:B3129"/>
    <mergeCell ref="C3126:C3129"/>
    <mergeCell ref="D3126:F3127"/>
    <mergeCell ref="G3126:I3127"/>
    <mergeCell ref="J3126:L3127"/>
    <mergeCell ref="E3080:E3081"/>
    <mergeCell ref="F3080:F3081"/>
    <mergeCell ref="G3080:G3081"/>
    <mergeCell ref="H3080:H3081"/>
    <mergeCell ref="I3080:I3081"/>
    <mergeCell ref="J3080:J3081"/>
    <mergeCell ref="L3032:L3033"/>
    <mergeCell ref="A3074:L3074"/>
    <mergeCell ref="A3075:L3075"/>
    <mergeCell ref="A3076:L3076"/>
    <mergeCell ref="A3078:B3081"/>
    <mergeCell ref="C3078:C3081"/>
    <mergeCell ref="D3078:F3079"/>
    <mergeCell ref="G3078:I3079"/>
    <mergeCell ref="J3078:L3079"/>
    <mergeCell ref="D3080:D3081"/>
    <mergeCell ref="F3032:F3033"/>
    <mergeCell ref="G3032:G3033"/>
    <mergeCell ref="H3032:H3033"/>
    <mergeCell ref="I3032:I3033"/>
    <mergeCell ref="J3032:J3033"/>
    <mergeCell ref="K3032:K3033"/>
    <mergeCell ref="A3026:L3026"/>
    <mergeCell ref="A3027:L3027"/>
    <mergeCell ref="A3028:L3028"/>
    <mergeCell ref="A3030:B3033"/>
    <mergeCell ref="C3030:C3033"/>
    <mergeCell ref="D3030:F3031"/>
    <mergeCell ref="G3030:I3031"/>
    <mergeCell ref="J3030:L3031"/>
    <mergeCell ref="D3032:D3033"/>
    <mergeCell ref="E3032:E3033"/>
    <mergeCell ref="A2982:B2985"/>
    <mergeCell ref="C2982:C2985"/>
    <mergeCell ref="D2982:F2983"/>
    <mergeCell ref="G2982:I2983"/>
    <mergeCell ref="J2982:L2983"/>
    <mergeCell ref="H2984:H2985"/>
    <mergeCell ref="I2984:I2985"/>
    <mergeCell ref="J2984:J2985"/>
    <mergeCell ref="K2984:K2985"/>
    <mergeCell ref="L2984:L2985"/>
    <mergeCell ref="J2936:J2937"/>
    <mergeCell ref="K2936:K2937"/>
    <mergeCell ref="L2936:L2937"/>
    <mergeCell ref="A2978:L2978"/>
    <mergeCell ref="A2979:L2979"/>
    <mergeCell ref="A2980:L2980"/>
    <mergeCell ref="D2936:D2937"/>
    <mergeCell ref="E2936:E2937"/>
    <mergeCell ref="F2936:F2937"/>
    <mergeCell ref="G2936:G2937"/>
    <mergeCell ref="H2936:H2937"/>
    <mergeCell ref="I2936:I2937"/>
    <mergeCell ref="K2888:K2889"/>
    <mergeCell ref="L2888:L2889"/>
    <mergeCell ref="A2930:L2930"/>
    <mergeCell ref="A2931:L2931"/>
    <mergeCell ref="A2932:L2932"/>
    <mergeCell ref="A2934:B2937"/>
    <mergeCell ref="C2934:C2937"/>
    <mergeCell ref="D2934:F2935"/>
    <mergeCell ref="G2934:I2935"/>
    <mergeCell ref="J2934:L2935"/>
    <mergeCell ref="A2886:B2889"/>
    <mergeCell ref="C2886:C2889"/>
    <mergeCell ref="D2886:F2887"/>
    <mergeCell ref="G2886:I2887"/>
    <mergeCell ref="J2886:L2887"/>
    <mergeCell ref="F2888:F2889"/>
    <mergeCell ref="G2888:G2889"/>
    <mergeCell ref="H2888:H2889"/>
    <mergeCell ref="I2888:I2889"/>
    <mergeCell ref="J2888:J2889"/>
    <mergeCell ref="D2888:D2889"/>
    <mergeCell ref="E2888:E2889"/>
    <mergeCell ref="J2840:J2841"/>
    <mergeCell ref="K2840:K2841"/>
    <mergeCell ref="L2840:L2841"/>
    <mergeCell ref="A2882:L2882"/>
    <mergeCell ref="A2883:L2883"/>
    <mergeCell ref="A2884:L2884"/>
    <mergeCell ref="D2840:D2841"/>
    <mergeCell ref="E2840:E2841"/>
    <mergeCell ref="F2840:F2841"/>
    <mergeCell ref="G2840:G2841"/>
    <mergeCell ref="H2840:H2841"/>
    <mergeCell ref="I2840:I2841"/>
    <mergeCell ref="C2790:C2793"/>
    <mergeCell ref="D2790:F2791"/>
    <mergeCell ref="G2790:I2791"/>
    <mergeCell ref="H2792:H2793"/>
    <mergeCell ref="I2792:I2793"/>
    <mergeCell ref="D2838:F2839"/>
    <mergeCell ref="D2792:D2793"/>
    <mergeCell ref="E2792:E2793"/>
    <mergeCell ref="F2792:F2793"/>
    <mergeCell ref="G2792:G2793"/>
    <mergeCell ref="C2838:C2841"/>
    <mergeCell ref="L2792:L2793"/>
    <mergeCell ref="A2834:L2834"/>
    <mergeCell ref="A2835:L2835"/>
    <mergeCell ref="A2836:L2836"/>
    <mergeCell ref="J2792:J2793"/>
    <mergeCell ref="K2792:K2793"/>
    <mergeCell ref="A2788:L2788"/>
    <mergeCell ref="A2790:B2793"/>
    <mergeCell ref="J2790:L2791"/>
    <mergeCell ref="G2838:I2839"/>
    <mergeCell ref="J2838:L2839"/>
    <mergeCell ref="E2744:E2745"/>
    <mergeCell ref="F2744:F2745"/>
    <mergeCell ref="G2744:G2745"/>
    <mergeCell ref="H2744:H2745"/>
    <mergeCell ref="I2744:I2745"/>
    <mergeCell ref="J2744:J2745"/>
    <mergeCell ref="K2744:K2745"/>
    <mergeCell ref="L2744:L2745"/>
    <mergeCell ref="L2696:L2697"/>
    <mergeCell ref="A2738:L2738"/>
    <mergeCell ref="A2739:L2739"/>
    <mergeCell ref="A2740:L2740"/>
    <mergeCell ref="A2742:B2745"/>
    <mergeCell ref="C2742:C2745"/>
    <mergeCell ref="D2742:F2743"/>
    <mergeCell ref="G2742:I2743"/>
    <mergeCell ref="J2742:L2743"/>
    <mergeCell ref="D2744:D2745"/>
    <mergeCell ref="F2696:F2697"/>
    <mergeCell ref="G2696:G2697"/>
    <mergeCell ref="H2696:H2697"/>
    <mergeCell ref="I2696:I2697"/>
    <mergeCell ref="J2696:J2697"/>
    <mergeCell ref="K2696:K2697"/>
    <mergeCell ref="A2786:L2786"/>
    <mergeCell ref="A2787:L2787"/>
    <mergeCell ref="A2838:B2841"/>
    <mergeCell ref="K2648:K2649"/>
    <mergeCell ref="L2648:L2649"/>
    <mergeCell ref="A2692:L2692"/>
    <mergeCell ref="A2694:B2697"/>
    <mergeCell ref="C2694:C2697"/>
    <mergeCell ref="D2694:F2695"/>
    <mergeCell ref="G2694:I2695"/>
    <mergeCell ref="J2694:L2695"/>
    <mergeCell ref="D2696:D2697"/>
    <mergeCell ref="E2696:E2697"/>
    <mergeCell ref="L2600:L2601"/>
    <mergeCell ref="A2642:L2642"/>
    <mergeCell ref="A2643:L2643"/>
    <mergeCell ref="A2644:L2644"/>
    <mergeCell ref="A2646:B2649"/>
    <mergeCell ref="C2646:C2649"/>
    <mergeCell ref="D2646:F2647"/>
    <mergeCell ref="G2646:I2647"/>
    <mergeCell ref="J2646:L2647"/>
    <mergeCell ref="D2648:D2649"/>
    <mergeCell ref="E2648:E2649"/>
    <mergeCell ref="F2648:F2649"/>
    <mergeCell ref="A2690:L2690"/>
    <mergeCell ref="A2691:L2691"/>
    <mergeCell ref="G2648:G2649"/>
    <mergeCell ref="H2648:H2649"/>
    <mergeCell ref="I2648:I2649"/>
    <mergeCell ref="J2648:J2649"/>
    <mergeCell ref="G2598:I2599"/>
    <mergeCell ref="J2598:L2599"/>
    <mergeCell ref="D2600:D2601"/>
    <mergeCell ref="E2600:E2601"/>
    <mergeCell ref="F2600:F2601"/>
    <mergeCell ref="G2600:G2601"/>
    <mergeCell ref="H2600:H2601"/>
    <mergeCell ref="I2600:I2601"/>
    <mergeCell ref="J2600:J2601"/>
    <mergeCell ref="K2600:K2601"/>
    <mergeCell ref="A2594:L2594"/>
    <mergeCell ref="A2595:L2595"/>
    <mergeCell ref="A2550:B2553"/>
    <mergeCell ref="C2550:C2553"/>
    <mergeCell ref="D2550:F2551"/>
    <mergeCell ref="G2550:I2551"/>
    <mergeCell ref="J2550:L2551"/>
    <mergeCell ref="D2552:D2553"/>
    <mergeCell ref="E2552:E2553"/>
    <mergeCell ref="F2552:F2553"/>
    <mergeCell ref="G2552:G2553"/>
    <mergeCell ref="H2552:H2553"/>
    <mergeCell ref="I2552:I2553"/>
    <mergeCell ref="J2552:J2553"/>
    <mergeCell ref="K2552:K2553"/>
    <mergeCell ref="L2552:L2553"/>
    <mergeCell ref="A2596:L2596"/>
    <mergeCell ref="A2598:B2601"/>
    <mergeCell ref="C2598:C2601"/>
    <mergeCell ref="D2598:F2599"/>
    <mergeCell ref="A2546:L2546"/>
    <mergeCell ref="A2547:L2547"/>
    <mergeCell ref="A2548:L2548"/>
    <mergeCell ref="C2502:C2505"/>
    <mergeCell ref="D2502:F2503"/>
    <mergeCell ref="G2502:I2503"/>
    <mergeCell ref="J2502:L2503"/>
    <mergeCell ref="L2456:L2457"/>
    <mergeCell ref="A2498:L2498"/>
    <mergeCell ref="A2499:L2499"/>
    <mergeCell ref="G2456:G2457"/>
    <mergeCell ref="H2456:H2457"/>
    <mergeCell ref="D2504:D2505"/>
    <mergeCell ref="E2504:E2505"/>
    <mergeCell ref="F2504:F2505"/>
    <mergeCell ref="G2504:G2505"/>
    <mergeCell ref="H2504:H2505"/>
    <mergeCell ref="D2456:D2457"/>
    <mergeCell ref="E2456:E2457"/>
    <mergeCell ref="F2456:F2457"/>
    <mergeCell ref="I2456:I2457"/>
    <mergeCell ref="J2456:J2457"/>
    <mergeCell ref="K2456:K2457"/>
    <mergeCell ref="A2502:B2505"/>
    <mergeCell ref="I2504:I2505"/>
    <mergeCell ref="J2504:J2505"/>
    <mergeCell ref="K2504:K2505"/>
    <mergeCell ref="L2504:L2505"/>
    <mergeCell ref="A2450:L2450"/>
    <mergeCell ref="A2451:L2451"/>
    <mergeCell ref="A2452:L2452"/>
    <mergeCell ref="A2454:B2457"/>
    <mergeCell ref="C2454:C2457"/>
    <mergeCell ref="D2454:F2455"/>
    <mergeCell ref="G2454:I2455"/>
    <mergeCell ref="J2454:L2455"/>
    <mergeCell ref="A2403:L2403"/>
    <mergeCell ref="A2404:L2404"/>
    <mergeCell ref="A2406:B2409"/>
    <mergeCell ref="C2406:C2409"/>
    <mergeCell ref="D2406:F2407"/>
    <mergeCell ref="G2406:I2407"/>
    <mergeCell ref="J2406:L2407"/>
    <mergeCell ref="H2408:H2409"/>
    <mergeCell ref="I2408:I2409"/>
    <mergeCell ref="J2408:J2409"/>
    <mergeCell ref="K2216:K2217"/>
    <mergeCell ref="L2216:L2217"/>
    <mergeCell ref="A2258:L2258"/>
    <mergeCell ref="A2262:B2265"/>
    <mergeCell ref="C2262:C2265"/>
    <mergeCell ref="D2262:F2263"/>
    <mergeCell ref="G2262:I2263"/>
    <mergeCell ref="J2262:L2263"/>
    <mergeCell ref="D2264:D2265"/>
    <mergeCell ref="D2216:D2217"/>
    <mergeCell ref="E2216:E2217"/>
    <mergeCell ref="F2216:F2217"/>
    <mergeCell ref="G2216:G2217"/>
    <mergeCell ref="H2216:H2217"/>
    <mergeCell ref="I2216:I2217"/>
    <mergeCell ref="K2408:K2409"/>
    <mergeCell ref="L2408:L2409"/>
    <mergeCell ref="L2120:L2121"/>
    <mergeCell ref="A2162:L2162"/>
    <mergeCell ref="A2163:L2163"/>
    <mergeCell ref="A2164:L2164"/>
    <mergeCell ref="A2166:B2169"/>
    <mergeCell ref="C2166:C2169"/>
    <mergeCell ref="D2166:F2167"/>
    <mergeCell ref="G2166:I2167"/>
    <mergeCell ref="J2166:L2167"/>
    <mergeCell ref="E2120:E2121"/>
    <mergeCell ref="F2120:F2121"/>
    <mergeCell ref="G2120:G2121"/>
    <mergeCell ref="H2120:H2121"/>
    <mergeCell ref="I2120:I2121"/>
    <mergeCell ref="J2120:J2121"/>
    <mergeCell ref="A2356:L2356"/>
    <mergeCell ref="A2358:B2361"/>
    <mergeCell ref="C2358:C2361"/>
    <mergeCell ref="D2358:F2359"/>
    <mergeCell ref="G2358:I2359"/>
    <mergeCell ref="J2358:L2359"/>
    <mergeCell ref="D2360:D2361"/>
    <mergeCell ref="E2360:E2361"/>
    <mergeCell ref="F2360:F2361"/>
    <mergeCell ref="G2360:G2361"/>
    <mergeCell ref="G2264:G2265"/>
    <mergeCell ref="H2264:H2265"/>
    <mergeCell ref="I2264:I2265"/>
    <mergeCell ref="J2264:J2265"/>
    <mergeCell ref="K2264:K2265"/>
    <mergeCell ref="L2264:L2265"/>
    <mergeCell ref="J2216:J2217"/>
    <mergeCell ref="J2072:J2073"/>
    <mergeCell ref="K2072:K2073"/>
    <mergeCell ref="L2072:L2073"/>
    <mergeCell ref="A2114:L2114"/>
    <mergeCell ref="A2115:L2115"/>
    <mergeCell ref="A2116:L2116"/>
    <mergeCell ref="D2072:D2073"/>
    <mergeCell ref="E2072:E2073"/>
    <mergeCell ref="F2072:F2073"/>
    <mergeCell ref="G2072:G2073"/>
    <mergeCell ref="H2072:H2073"/>
    <mergeCell ref="I2072:I2073"/>
    <mergeCell ref="K2024:K2025"/>
    <mergeCell ref="L2024:L2025"/>
    <mergeCell ref="A2066:L2066"/>
    <mergeCell ref="A2067:L2067"/>
    <mergeCell ref="A2068:L2068"/>
    <mergeCell ref="A2070:B2073"/>
    <mergeCell ref="C2070:C2073"/>
    <mergeCell ref="D2070:F2071"/>
    <mergeCell ref="D2024:D2025"/>
    <mergeCell ref="G2070:I2071"/>
    <mergeCell ref="J2070:L2071"/>
    <mergeCell ref="E2024:E2025"/>
    <mergeCell ref="F2024:F2025"/>
    <mergeCell ref="G2024:G2025"/>
    <mergeCell ref="H2024:H2025"/>
    <mergeCell ref="I2024:I2025"/>
    <mergeCell ref="J2024:J2025"/>
    <mergeCell ref="K1976:K1977"/>
    <mergeCell ref="L1976:L1977"/>
    <mergeCell ref="A2018:L2018"/>
    <mergeCell ref="A2019:L2019"/>
    <mergeCell ref="A2020:L2020"/>
    <mergeCell ref="A2022:B2025"/>
    <mergeCell ref="C2022:C2025"/>
    <mergeCell ref="D2022:F2023"/>
    <mergeCell ref="G2022:I2023"/>
    <mergeCell ref="J2022:L2023"/>
    <mergeCell ref="A1974:B1977"/>
    <mergeCell ref="C1974:C1977"/>
    <mergeCell ref="D1974:F1975"/>
    <mergeCell ref="G1974:I1975"/>
    <mergeCell ref="J1974:L1975"/>
    <mergeCell ref="F1976:F1977"/>
    <mergeCell ref="G1976:G1977"/>
    <mergeCell ref="H1976:H1977"/>
    <mergeCell ref="I1976:I1977"/>
    <mergeCell ref="J1976:J1977"/>
    <mergeCell ref="D1976:D1977"/>
    <mergeCell ref="E1976:E1977"/>
    <mergeCell ref="L1928:L1929"/>
    <mergeCell ref="A1970:L1970"/>
    <mergeCell ref="A1971:L1971"/>
    <mergeCell ref="A1972:L1972"/>
    <mergeCell ref="D1928:D1929"/>
    <mergeCell ref="E1928:E1929"/>
    <mergeCell ref="F1928:F1929"/>
    <mergeCell ref="G1928:G1929"/>
    <mergeCell ref="H1928:H1929"/>
    <mergeCell ref="I1928:I1929"/>
    <mergeCell ref="C1878:C1881"/>
    <mergeCell ref="D1878:F1879"/>
    <mergeCell ref="G1878:I1879"/>
    <mergeCell ref="J1878:L1879"/>
    <mergeCell ref="D1926:F1927"/>
    <mergeCell ref="G1926:I1927"/>
    <mergeCell ref="J1926:L1927"/>
    <mergeCell ref="J1880:J1881"/>
    <mergeCell ref="K1880:K1881"/>
    <mergeCell ref="J1928:J1929"/>
    <mergeCell ref="K1928:K1929"/>
    <mergeCell ref="A1926:B1929"/>
    <mergeCell ref="C1926:C1929"/>
    <mergeCell ref="A1922:L1922"/>
    <mergeCell ref="A1923:L1923"/>
    <mergeCell ref="A1924:L1924"/>
    <mergeCell ref="K1832:K1833"/>
    <mergeCell ref="L1832:L1833"/>
    <mergeCell ref="D1880:D1881"/>
    <mergeCell ref="E1880:E1881"/>
    <mergeCell ref="F1880:F1881"/>
    <mergeCell ref="G1880:G1881"/>
    <mergeCell ref="H1880:H1881"/>
    <mergeCell ref="I1880:I1881"/>
    <mergeCell ref="E1832:E1833"/>
    <mergeCell ref="F1832:F1833"/>
    <mergeCell ref="G1832:G1833"/>
    <mergeCell ref="H1832:H1833"/>
    <mergeCell ref="I1832:I1833"/>
    <mergeCell ref="J1832:J1833"/>
    <mergeCell ref="L1784:L1785"/>
    <mergeCell ref="A1826:L1826"/>
    <mergeCell ref="A1827:L1827"/>
    <mergeCell ref="A1828:L1828"/>
    <mergeCell ref="A1830:B1833"/>
    <mergeCell ref="C1830:C1833"/>
    <mergeCell ref="D1830:F1831"/>
    <mergeCell ref="G1830:I1831"/>
    <mergeCell ref="J1830:L1831"/>
    <mergeCell ref="D1832:D1833"/>
    <mergeCell ref="F1784:F1785"/>
    <mergeCell ref="G1784:G1785"/>
    <mergeCell ref="H1784:H1785"/>
    <mergeCell ref="I1784:I1785"/>
    <mergeCell ref="J1784:J1785"/>
    <mergeCell ref="K1784:K1785"/>
    <mergeCell ref="A1878:B1881"/>
    <mergeCell ref="L1880:L1881"/>
    <mergeCell ref="K1736:K1737"/>
    <mergeCell ref="L1736:L1737"/>
    <mergeCell ref="A1780:L1780"/>
    <mergeCell ref="A1782:B1785"/>
    <mergeCell ref="C1782:C1785"/>
    <mergeCell ref="D1782:F1783"/>
    <mergeCell ref="G1782:I1783"/>
    <mergeCell ref="J1782:L1783"/>
    <mergeCell ref="D1784:D1785"/>
    <mergeCell ref="E1784:E1785"/>
    <mergeCell ref="L1688:L1689"/>
    <mergeCell ref="A1730:L1730"/>
    <mergeCell ref="A1731:L1731"/>
    <mergeCell ref="A1732:L1732"/>
    <mergeCell ref="A1734:B1737"/>
    <mergeCell ref="C1734:C1737"/>
    <mergeCell ref="D1734:F1735"/>
    <mergeCell ref="G1734:I1735"/>
    <mergeCell ref="J1734:L1735"/>
    <mergeCell ref="D1736:D1737"/>
    <mergeCell ref="G1686:I1687"/>
    <mergeCell ref="J1686:L1687"/>
    <mergeCell ref="D1688:D1689"/>
    <mergeCell ref="E1688:E1689"/>
    <mergeCell ref="F1688:F1689"/>
    <mergeCell ref="G1688:G1689"/>
    <mergeCell ref="H1688:H1689"/>
    <mergeCell ref="I1688:I1689"/>
    <mergeCell ref="J1688:J1689"/>
    <mergeCell ref="K1688:K1689"/>
    <mergeCell ref="A1682:L1682"/>
    <mergeCell ref="A1683:L1683"/>
    <mergeCell ref="A1638:B1641"/>
    <mergeCell ref="C1638:C1641"/>
    <mergeCell ref="D1638:F1639"/>
    <mergeCell ref="G1638:I1639"/>
    <mergeCell ref="J1638:L1639"/>
    <mergeCell ref="D1640:D1641"/>
    <mergeCell ref="E1640:E1641"/>
    <mergeCell ref="F1640:F1641"/>
    <mergeCell ref="G1640:G1641"/>
    <mergeCell ref="H1640:H1641"/>
    <mergeCell ref="I1640:I1641"/>
    <mergeCell ref="J1640:J1641"/>
    <mergeCell ref="K1640:K1641"/>
    <mergeCell ref="L1640:L1641"/>
    <mergeCell ref="A1684:L1684"/>
    <mergeCell ref="A1686:B1689"/>
    <mergeCell ref="C1686:C1689"/>
    <mergeCell ref="D1686:F1687"/>
    <mergeCell ref="J1592:J1593"/>
    <mergeCell ref="K1592:K1593"/>
    <mergeCell ref="L1592:L1593"/>
    <mergeCell ref="A1634:L1634"/>
    <mergeCell ref="A1635:L1635"/>
    <mergeCell ref="A1636:L1636"/>
    <mergeCell ref="C1590:C1593"/>
    <mergeCell ref="D1590:F1591"/>
    <mergeCell ref="G1590:I1591"/>
    <mergeCell ref="J1590:L1591"/>
    <mergeCell ref="D1592:D1593"/>
    <mergeCell ref="E1592:E1593"/>
    <mergeCell ref="F1592:F1593"/>
    <mergeCell ref="G1592:G1593"/>
    <mergeCell ref="H1592:H1593"/>
    <mergeCell ref="I1592:I1593"/>
    <mergeCell ref="L1544:L1545"/>
    <mergeCell ref="A1586:L1586"/>
    <mergeCell ref="A1587:L1587"/>
    <mergeCell ref="A1542:B1545"/>
    <mergeCell ref="C1542:C1545"/>
    <mergeCell ref="D1542:F1543"/>
    <mergeCell ref="G1542:I1543"/>
    <mergeCell ref="F1544:F1545"/>
    <mergeCell ref="G1544:G1545"/>
    <mergeCell ref="H1544:H1545"/>
    <mergeCell ref="I1544:I1545"/>
    <mergeCell ref="J1544:J1545"/>
    <mergeCell ref="K1544:K1545"/>
    <mergeCell ref="A1588:L1588"/>
    <mergeCell ref="A1590:B1593"/>
    <mergeCell ref="D1544:D1545"/>
    <mergeCell ref="A1538:L1538"/>
    <mergeCell ref="D1496:D1497"/>
    <mergeCell ref="E1496:E1497"/>
    <mergeCell ref="F1496:F1497"/>
    <mergeCell ref="G1496:G1497"/>
    <mergeCell ref="J1542:L1543"/>
    <mergeCell ref="A1494:B1497"/>
    <mergeCell ref="C1494:C1497"/>
    <mergeCell ref="D1494:F1495"/>
    <mergeCell ref="G1494:I1495"/>
    <mergeCell ref="J1494:L1495"/>
    <mergeCell ref="H1496:H1497"/>
    <mergeCell ref="I1496:I1497"/>
    <mergeCell ref="J1496:J1497"/>
    <mergeCell ref="K1496:K1497"/>
    <mergeCell ref="L1496:L1497"/>
    <mergeCell ref="J1448:J1449"/>
    <mergeCell ref="K1448:K1449"/>
    <mergeCell ref="L1448:L1449"/>
    <mergeCell ref="A1490:L1490"/>
    <mergeCell ref="A1491:L1491"/>
    <mergeCell ref="A1492:L1492"/>
    <mergeCell ref="D1448:D1449"/>
    <mergeCell ref="E1448:E1449"/>
    <mergeCell ref="F1448:F1449"/>
    <mergeCell ref="G1448:G1449"/>
    <mergeCell ref="H1448:H1449"/>
    <mergeCell ref="I1448:I1449"/>
    <mergeCell ref="A1539:L1539"/>
    <mergeCell ref="A1540:L1540"/>
    <mergeCell ref="K1400:K1401"/>
    <mergeCell ref="L1400:L1401"/>
    <mergeCell ref="A1442:L1442"/>
    <mergeCell ref="A1443:L1443"/>
    <mergeCell ref="A1444:L1444"/>
    <mergeCell ref="A1446:B1449"/>
    <mergeCell ref="C1446:C1449"/>
    <mergeCell ref="D1446:F1447"/>
    <mergeCell ref="G1446:I1447"/>
    <mergeCell ref="J1446:L1447"/>
    <mergeCell ref="A1398:B1401"/>
    <mergeCell ref="C1398:C1401"/>
    <mergeCell ref="D1398:F1399"/>
    <mergeCell ref="G1398:I1399"/>
    <mergeCell ref="J1398:L1399"/>
    <mergeCell ref="F1400:F1401"/>
    <mergeCell ref="G1400:G1401"/>
    <mergeCell ref="H1400:H1401"/>
    <mergeCell ref="I1400:I1401"/>
    <mergeCell ref="J1400:J1401"/>
    <mergeCell ref="D1400:D1401"/>
    <mergeCell ref="E1400:E1401"/>
    <mergeCell ref="J1352:J1353"/>
    <mergeCell ref="K1352:K1353"/>
    <mergeCell ref="L1352:L1353"/>
    <mergeCell ref="A1394:L1394"/>
    <mergeCell ref="A1395:L1395"/>
    <mergeCell ref="A1396:L1396"/>
    <mergeCell ref="D1352:D1353"/>
    <mergeCell ref="E1352:E1353"/>
    <mergeCell ref="D1350:F1351"/>
    <mergeCell ref="F1304:F1305"/>
    <mergeCell ref="G1304:G1305"/>
    <mergeCell ref="G1350:I1351"/>
    <mergeCell ref="D1304:D1305"/>
    <mergeCell ref="E1304:E1305"/>
    <mergeCell ref="F1352:F1353"/>
    <mergeCell ref="G1352:G1353"/>
    <mergeCell ref="H1352:H1353"/>
    <mergeCell ref="I1352:I1353"/>
    <mergeCell ref="A1350:B1353"/>
    <mergeCell ref="C1350:C1353"/>
    <mergeCell ref="A1346:L1346"/>
    <mergeCell ref="A1347:L1347"/>
    <mergeCell ref="A1348:L1348"/>
    <mergeCell ref="J1350:L1351"/>
    <mergeCell ref="H1256:H1257"/>
    <mergeCell ref="I1256:I1257"/>
    <mergeCell ref="A1299:L1299"/>
    <mergeCell ref="C1302:C1305"/>
    <mergeCell ref="D1302:F1303"/>
    <mergeCell ref="G1302:I1303"/>
    <mergeCell ref="A1300:L1300"/>
    <mergeCell ref="J1302:L1303"/>
    <mergeCell ref="F1256:F1257"/>
    <mergeCell ref="G1256:G1257"/>
    <mergeCell ref="A1302:B1305"/>
    <mergeCell ref="K1304:K1305"/>
    <mergeCell ref="E1256:E1257"/>
    <mergeCell ref="J1256:J1257"/>
    <mergeCell ref="H1304:H1305"/>
    <mergeCell ref="I1304:I1305"/>
    <mergeCell ref="A1252:L1252"/>
    <mergeCell ref="A1254:B1257"/>
    <mergeCell ref="C1254:C1257"/>
    <mergeCell ref="D1254:F1255"/>
    <mergeCell ref="G1254:I1255"/>
    <mergeCell ref="J1254:L1255"/>
    <mergeCell ref="D1256:D1257"/>
    <mergeCell ref="K1256:K1257"/>
    <mergeCell ref="L1256:L1257"/>
    <mergeCell ref="L1304:L1305"/>
    <mergeCell ref="J1304:J1305"/>
    <mergeCell ref="A1298:L1298"/>
    <mergeCell ref="A1250:L1250"/>
    <mergeCell ref="A1251:L1251"/>
    <mergeCell ref="A1206:B1209"/>
    <mergeCell ref="C1206:C1209"/>
    <mergeCell ref="D1206:F1207"/>
    <mergeCell ref="G1206:I1207"/>
    <mergeCell ref="J1206:L1207"/>
    <mergeCell ref="D1208:D1209"/>
    <mergeCell ref="E1208:E1209"/>
    <mergeCell ref="F1208:F1209"/>
    <mergeCell ref="G1208:G1209"/>
    <mergeCell ref="H1208:H1209"/>
    <mergeCell ref="I1208:I1209"/>
    <mergeCell ref="J1208:J1209"/>
    <mergeCell ref="K1208:K1209"/>
    <mergeCell ref="L1208:L1209"/>
    <mergeCell ref="L1112:L1113"/>
    <mergeCell ref="A1154:L1154"/>
    <mergeCell ref="A1155:L1155"/>
    <mergeCell ref="A1156:L1156"/>
    <mergeCell ref="A1158:B1161"/>
    <mergeCell ref="C1158:C1161"/>
    <mergeCell ref="D1158:F1159"/>
    <mergeCell ref="G1158:I1159"/>
    <mergeCell ref="J1158:L1159"/>
    <mergeCell ref="E1160:E1161"/>
    <mergeCell ref="F1160:F1161"/>
    <mergeCell ref="A1202:L1202"/>
    <mergeCell ref="A1203:L1203"/>
    <mergeCell ref="G1160:G1161"/>
    <mergeCell ref="H1160:H1161"/>
    <mergeCell ref="I1160:I1161"/>
    <mergeCell ref="G1110:I1111"/>
    <mergeCell ref="J1110:L1111"/>
    <mergeCell ref="D1112:D1113"/>
    <mergeCell ref="E1112:E1113"/>
    <mergeCell ref="F1112:F1113"/>
    <mergeCell ref="G1112:G1113"/>
    <mergeCell ref="H1112:H1113"/>
    <mergeCell ref="I1112:I1113"/>
    <mergeCell ref="J1112:J1113"/>
    <mergeCell ref="K1112:K1113"/>
    <mergeCell ref="A1106:L1106"/>
    <mergeCell ref="A1107:L1107"/>
    <mergeCell ref="A1062:B1065"/>
    <mergeCell ref="C1062:C1065"/>
    <mergeCell ref="D1062:F1063"/>
    <mergeCell ref="G1062:I1063"/>
    <mergeCell ref="J1062:L1063"/>
    <mergeCell ref="D1064:D1065"/>
    <mergeCell ref="E1064:E1065"/>
    <mergeCell ref="F1064:F1065"/>
    <mergeCell ref="K1064:K1065"/>
    <mergeCell ref="C1110:C1113"/>
    <mergeCell ref="D1110:F1111"/>
    <mergeCell ref="L1064:L1065"/>
    <mergeCell ref="A1108:L1108"/>
    <mergeCell ref="A1110:B1113"/>
    <mergeCell ref="G920:G921"/>
    <mergeCell ref="E968:E969"/>
    <mergeCell ref="F968:F969"/>
    <mergeCell ref="G968:G969"/>
    <mergeCell ref="H968:H969"/>
    <mergeCell ref="I968:I969"/>
    <mergeCell ref="J968:J969"/>
    <mergeCell ref="A1012:L1012"/>
    <mergeCell ref="G1014:I1015"/>
    <mergeCell ref="J1014:L1015"/>
    <mergeCell ref="H1016:H1017"/>
    <mergeCell ref="I1016:I1017"/>
    <mergeCell ref="J1016:J1017"/>
    <mergeCell ref="K1016:K1017"/>
    <mergeCell ref="L1016:L1017"/>
    <mergeCell ref="A1014:B1017"/>
    <mergeCell ref="K968:K969"/>
    <mergeCell ref="L968:L969"/>
    <mergeCell ref="A1010:L1010"/>
    <mergeCell ref="A1011:L1011"/>
    <mergeCell ref="A966:B969"/>
    <mergeCell ref="C966:C969"/>
    <mergeCell ref="D966:F967"/>
    <mergeCell ref="G966:I967"/>
    <mergeCell ref="D968:D969"/>
    <mergeCell ref="D1016:D1017"/>
    <mergeCell ref="E1016:E1017"/>
    <mergeCell ref="F1016:F1017"/>
    <mergeCell ref="A914:L914"/>
    <mergeCell ref="A915:L915"/>
    <mergeCell ref="A916:L916"/>
    <mergeCell ref="A918:B921"/>
    <mergeCell ref="C918:C921"/>
    <mergeCell ref="D872:D873"/>
    <mergeCell ref="D918:F919"/>
    <mergeCell ref="G918:I919"/>
    <mergeCell ref="J918:L919"/>
    <mergeCell ref="E872:E873"/>
    <mergeCell ref="F872:F873"/>
    <mergeCell ref="G872:G873"/>
    <mergeCell ref="H872:H873"/>
    <mergeCell ref="I872:I873"/>
    <mergeCell ref="J872:J873"/>
    <mergeCell ref="A1058:L1058"/>
    <mergeCell ref="G1064:G1065"/>
    <mergeCell ref="H1064:H1065"/>
    <mergeCell ref="I1064:I1065"/>
    <mergeCell ref="J1064:J1065"/>
    <mergeCell ref="H920:H921"/>
    <mergeCell ref="I920:I921"/>
    <mergeCell ref="J920:J921"/>
    <mergeCell ref="A963:L963"/>
    <mergeCell ref="A964:L964"/>
    <mergeCell ref="J966:L967"/>
    <mergeCell ref="K920:K921"/>
    <mergeCell ref="L920:L921"/>
    <mergeCell ref="A962:L962"/>
    <mergeCell ref="D920:D921"/>
    <mergeCell ref="E920:E921"/>
    <mergeCell ref="F920:F921"/>
    <mergeCell ref="K824:K825"/>
    <mergeCell ref="L824:L825"/>
    <mergeCell ref="A866:L866"/>
    <mergeCell ref="A867:L867"/>
    <mergeCell ref="A868:L868"/>
    <mergeCell ref="A870:B873"/>
    <mergeCell ref="C870:C873"/>
    <mergeCell ref="D870:F871"/>
    <mergeCell ref="G870:I871"/>
    <mergeCell ref="J870:L871"/>
    <mergeCell ref="A822:B825"/>
    <mergeCell ref="C822:C825"/>
    <mergeCell ref="D822:F823"/>
    <mergeCell ref="G822:I823"/>
    <mergeCell ref="J822:L823"/>
    <mergeCell ref="F824:F825"/>
    <mergeCell ref="G824:G825"/>
    <mergeCell ref="H824:H825"/>
    <mergeCell ref="I824:I825"/>
    <mergeCell ref="J824:J825"/>
    <mergeCell ref="K872:K873"/>
    <mergeCell ref="L872:L873"/>
    <mergeCell ref="J776:J777"/>
    <mergeCell ref="K776:K777"/>
    <mergeCell ref="L776:L777"/>
    <mergeCell ref="A818:L818"/>
    <mergeCell ref="A819:L819"/>
    <mergeCell ref="A820:L820"/>
    <mergeCell ref="D776:D777"/>
    <mergeCell ref="E776:E777"/>
    <mergeCell ref="F776:F777"/>
    <mergeCell ref="G776:G777"/>
    <mergeCell ref="H776:H777"/>
    <mergeCell ref="I776:I777"/>
    <mergeCell ref="I728:I729"/>
    <mergeCell ref="K728:K729"/>
    <mergeCell ref="L728:L729"/>
    <mergeCell ref="F728:F729"/>
    <mergeCell ref="D774:F775"/>
    <mergeCell ref="G774:I775"/>
    <mergeCell ref="J774:L775"/>
    <mergeCell ref="J728:J729"/>
    <mergeCell ref="A772:L772"/>
    <mergeCell ref="C726:C729"/>
    <mergeCell ref="D726:F727"/>
    <mergeCell ref="G726:I727"/>
    <mergeCell ref="J726:L727"/>
    <mergeCell ref="G728:G729"/>
    <mergeCell ref="H728:H729"/>
    <mergeCell ref="A723:L723"/>
    <mergeCell ref="A724:L724"/>
    <mergeCell ref="A675:L675"/>
    <mergeCell ref="A676:L676"/>
    <mergeCell ref="A678:B681"/>
    <mergeCell ref="C678:C681"/>
    <mergeCell ref="D678:F679"/>
    <mergeCell ref="G678:I679"/>
    <mergeCell ref="J678:L679"/>
    <mergeCell ref="D680:D681"/>
    <mergeCell ref="E680:E681"/>
    <mergeCell ref="F680:F681"/>
    <mergeCell ref="H632:H633"/>
    <mergeCell ref="I632:I633"/>
    <mergeCell ref="J632:J633"/>
    <mergeCell ref="K632:K633"/>
    <mergeCell ref="F632:F633"/>
    <mergeCell ref="G632:G633"/>
    <mergeCell ref="G680:G681"/>
    <mergeCell ref="H680:H681"/>
    <mergeCell ref="L632:L633"/>
    <mergeCell ref="A674:L674"/>
    <mergeCell ref="A628:L628"/>
    <mergeCell ref="A630:B633"/>
    <mergeCell ref="C630:C633"/>
    <mergeCell ref="D630:F631"/>
    <mergeCell ref="G630:I631"/>
    <mergeCell ref="J630:L631"/>
    <mergeCell ref="D632:D633"/>
    <mergeCell ref="E632:E633"/>
    <mergeCell ref="I680:I681"/>
    <mergeCell ref="J680:J681"/>
    <mergeCell ref="K680:K681"/>
    <mergeCell ref="L680:L681"/>
    <mergeCell ref="G584:G585"/>
    <mergeCell ref="H584:H585"/>
    <mergeCell ref="I584:I585"/>
    <mergeCell ref="J584:J585"/>
    <mergeCell ref="K584:K585"/>
    <mergeCell ref="L584:L585"/>
    <mergeCell ref="L536:L537"/>
    <mergeCell ref="A578:L578"/>
    <mergeCell ref="A579:L579"/>
    <mergeCell ref="A580:L580"/>
    <mergeCell ref="A582:B585"/>
    <mergeCell ref="C582:C585"/>
    <mergeCell ref="D582:F583"/>
    <mergeCell ref="G582:I583"/>
    <mergeCell ref="J582:L583"/>
    <mergeCell ref="D584:D585"/>
    <mergeCell ref="F536:F537"/>
    <mergeCell ref="G536:G537"/>
    <mergeCell ref="H536:H537"/>
    <mergeCell ref="I536:I537"/>
    <mergeCell ref="J536:J537"/>
    <mergeCell ref="K536:K537"/>
    <mergeCell ref="A530:L530"/>
    <mergeCell ref="A531:L531"/>
    <mergeCell ref="A486:B489"/>
    <mergeCell ref="C486:C489"/>
    <mergeCell ref="D486:F487"/>
    <mergeCell ref="G486:I487"/>
    <mergeCell ref="J486:L487"/>
    <mergeCell ref="D488:D489"/>
    <mergeCell ref="E488:E489"/>
    <mergeCell ref="F488:F489"/>
    <mergeCell ref="G488:G489"/>
    <mergeCell ref="H488:H489"/>
    <mergeCell ref="I488:I489"/>
    <mergeCell ref="J488:J489"/>
    <mergeCell ref="K488:K489"/>
    <mergeCell ref="L488:L489"/>
    <mergeCell ref="J440:J441"/>
    <mergeCell ref="K440:K441"/>
    <mergeCell ref="L440:L441"/>
    <mergeCell ref="A482:L482"/>
    <mergeCell ref="A483:L483"/>
    <mergeCell ref="A484:L484"/>
    <mergeCell ref="C438:C441"/>
    <mergeCell ref="D438:F439"/>
    <mergeCell ref="G438:I439"/>
    <mergeCell ref="J438:L439"/>
    <mergeCell ref="D440:D441"/>
    <mergeCell ref="E440:E441"/>
    <mergeCell ref="F440:F441"/>
    <mergeCell ref="G440:G441"/>
    <mergeCell ref="H440:H441"/>
    <mergeCell ref="I440:I441"/>
    <mergeCell ref="A434:L434"/>
    <mergeCell ref="A435:L435"/>
    <mergeCell ref="A390:B393"/>
    <mergeCell ref="C390:C393"/>
    <mergeCell ref="D390:F391"/>
    <mergeCell ref="G390:I391"/>
    <mergeCell ref="J390:L391"/>
    <mergeCell ref="D392:D393"/>
    <mergeCell ref="E392:E393"/>
    <mergeCell ref="F392:F393"/>
    <mergeCell ref="G392:G393"/>
    <mergeCell ref="H392:H393"/>
    <mergeCell ref="I392:I393"/>
    <mergeCell ref="J392:J393"/>
    <mergeCell ref="K392:K393"/>
    <mergeCell ref="L392:L393"/>
    <mergeCell ref="H344:H345"/>
    <mergeCell ref="I344:I345"/>
    <mergeCell ref="J344:J345"/>
    <mergeCell ref="K344:K345"/>
    <mergeCell ref="L344:L345"/>
    <mergeCell ref="A386:L386"/>
    <mergeCell ref="A340:L340"/>
    <mergeCell ref="A342:B345"/>
    <mergeCell ref="C342:C345"/>
    <mergeCell ref="D342:F343"/>
    <mergeCell ref="G342:I343"/>
    <mergeCell ref="J342:L343"/>
    <mergeCell ref="D344:D345"/>
    <mergeCell ref="E344:E345"/>
    <mergeCell ref="F344:F345"/>
    <mergeCell ref="G344:G345"/>
    <mergeCell ref="G296:G297"/>
    <mergeCell ref="H296:H297"/>
    <mergeCell ref="I296:I297"/>
    <mergeCell ref="J296:J297"/>
    <mergeCell ref="K296:K297"/>
    <mergeCell ref="L296:L297"/>
    <mergeCell ref="A291:L291"/>
    <mergeCell ref="A292:L292"/>
    <mergeCell ref="A294:B297"/>
    <mergeCell ref="C294:C297"/>
    <mergeCell ref="D294:F295"/>
    <mergeCell ref="G294:I295"/>
    <mergeCell ref="J294:L295"/>
    <mergeCell ref="D296:D297"/>
    <mergeCell ref="E296:E297"/>
    <mergeCell ref="F296:F297"/>
    <mergeCell ref="H248:H249"/>
    <mergeCell ref="I248:I249"/>
    <mergeCell ref="J248:J249"/>
    <mergeCell ref="K248:K249"/>
    <mergeCell ref="L248:L249"/>
    <mergeCell ref="A290:L290"/>
    <mergeCell ref="A244:L244"/>
    <mergeCell ref="A246:B249"/>
    <mergeCell ref="C246:C249"/>
    <mergeCell ref="D246:F247"/>
    <mergeCell ref="G246:I247"/>
    <mergeCell ref="J246:L247"/>
    <mergeCell ref="D248:D249"/>
    <mergeCell ref="E248:E249"/>
    <mergeCell ref="F248:F249"/>
    <mergeCell ref="G248:G249"/>
    <mergeCell ref="A242:L242"/>
    <mergeCell ref="A243:L243"/>
    <mergeCell ref="F104:F105"/>
    <mergeCell ref="G104:G105"/>
    <mergeCell ref="H104:H105"/>
    <mergeCell ref="I104:I105"/>
    <mergeCell ref="A146:L146"/>
    <mergeCell ref="A198:B201"/>
    <mergeCell ref="C198:C201"/>
    <mergeCell ref="D198:F199"/>
    <mergeCell ref="G198:I199"/>
    <mergeCell ref="J198:L199"/>
    <mergeCell ref="D200:D201"/>
    <mergeCell ref="E200:E201"/>
    <mergeCell ref="F200:F201"/>
    <mergeCell ref="G200:G201"/>
    <mergeCell ref="H200:H201"/>
    <mergeCell ref="I200:I201"/>
    <mergeCell ref="J200:J201"/>
    <mergeCell ref="K200:K201"/>
    <mergeCell ref="L200:L201"/>
    <mergeCell ref="J152:J153"/>
    <mergeCell ref="K152:K153"/>
    <mergeCell ref="L152:L153"/>
    <mergeCell ref="A194:L194"/>
    <mergeCell ref="A195:L195"/>
    <mergeCell ref="A196:L196"/>
    <mergeCell ref="D152:D153"/>
    <mergeCell ref="E152:E153"/>
    <mergeCell ref="F152:F153"/>
    <mergeCell ref="G152:G153"/>
    <mergeCell ref="H152:H153"/>
    <mergeCell ref="I152:I153"/>
    <mergeCell ref="J6:L7"/>
    <mergeCell ref="D8:D9"/>
    <mergeCell ref="E8:E9"/>
    <mergeCell ref="F8:F9"/>
    <mergeCell ref="G8:G9"/>
    <mergeCell ref="I8:I9"/>
    <mergeCell ref="J8:J9"/>
    <mergeCell ref="K8:K9"/>
    <mergeCell ref="L8:L9"/>
    <mergeCell ref="A4275:L4275"/>
    <mergeCell ref="A4276:L4276"/>
    <mergeCell ref="A627:L627"/>
    <mergeCell ref="A722:L722"/>
    <mergeCell ref="G534:I535"/>
    <mergeCell ref="J534:L535"/>
    <mergeCell ref="D536:D537"/>
    <mergeCell ref="E536:E537"/>
    <mergeCell ref="A726:B729"/>
    <mergeCell ref="A774:B777"/>
    <mergeCell ref="C774:C777"/>
    <mergeCell ref="D824:D825"/>
    <mergeCell ref="E824:E825"/>
    <mergeCell ref="D728:D729"/>
    <mergeCell ref="E728:E729"/>
    <mergeCell ref="A770:L770"/>
    <mergeCell ref="A771:L771"/>
    <mergeCell ref="J104:J105"/>
    <mergeCell ref="K104:K105"/>
    <mergeCell ref="L104:L105"/>
    <mergeCell ref="A147:L147"/>
    <mergeCell ref="A148:L148"/>
    <mergeCell ref="A150:B153"/>
    <mergeCell ref="A4278:B4281"/>
    <mergeCell ref="D3992:D3993"/>
    <mergeCell ref="E3992:E3993"/>
    <mergeCell ref="A2:L2"/>
    <mergeCell ref="A6:B9"/>
    <mergeCell ref="C6:C9"/>
    <mergeCell ref="D6:F7"/>
    <mergeCell ref="G6:I7"/>
    <mergeCell ref="A3795:L3795"/>
    <mergeCell ref="A3604:L3604"/>
    <mergeCell ref="A3606:B3609"/>
    <mergeCell ref="D3416:D3417"/>
    <mergeCell ref="E3416:E3417"/>
    <mergeCell ref="A4274:L4274"/>
    <mergeCell ref="F3416:F3417"/>
    <mergeCell ref="G3416:G3417"/>
    <mergeCell ref="H3416:H3417"/>
    <mergeCell ref="I3416:I3417"/>
    <mergeCell ref="D3176:D3177"/>
    <mergeCell ref="A338:L338"/>
    <mergeCell ref="A339:L339"/>
    <mergeCell ref="A387:L387"/>
    <mergeCell ref="A388:L388"/>
    <mergeCell ref="A436:L436"/>
    <mergeCell ref="A438:B441"/>
    <mergeCell ref="A532:L532"/>
    <mergeCell ref="A534:B537"/>
    <mergeCell ref="C534:C537"/>
    <mergeCell ref="D534:F535"/>
    <mergeCell ref="E584:E585"/>
    <mergeCell ref="F584:F585"/>
    <mergeCell ref="A626:L626"/>
    <mergeCell ref="A2500:L2500"/>
    <mergeCell ref="A2118:B2121"/>
    <mergeCell ref="C2118:C2121"/>
    <mergeCell ref="A2212:L2212"/>
    <mergeCell ref="A2259:L2259"/>
    <mergeCell ref="A2260:L2260"/>
    <mergeCell ref="A2306:L2306"/>
    <mergeCell ref="D2118:F2119"/>
    <mergeCell ref="G2118:I2119"/>
    <mergeCell ref="J2118:L2119"/>
    <mergeCell ref="D2120:D2121"/>
    <mergeCell ref="A2307:L2307"/>
    <mergeCell ref="E2264:E2265"/>
    <mergeCell ref="F2264:F2265"/>
    <mergeCell ref="A2308:L2308"/>
    <mergeCell ref="A2310:B2313"/>
    <mergeCell ref="C2310:C2313"/>
    <mergeCell ref="D2310:F2311"/>
    <mergeCell ref="G2310:I2311"/>
    <mergeCell ref="J2310:L2311"/>
    <mergeCell ref="D2312:D2313"/>
    <mergeCell ref="E2312:E2313"/>
    <mergeCell ref="D2214:F2215"/>
    <mergeCell ref="G2214:I2215"/>
    <mergeCell ref="J2214:L2215"/>
    <mergeCell ref="D2168:D2169"/>
    <mergeCell ref="E2168:E2169"/>
    <mergeCell ref="F2168:F2169"/>
    <mergeCell ref="G2168:G2169"/>
    <mergeCell ref="H2168:H2169"/>
    <mergeCell ref="I2168:I2169"/>
    <mergeCell ref="K2120:K2121"/>
    <mergeCell ref="D56:D57"/>
    <mergeCell ref="E56:E57"/>
    <mergeCell ref="F56:F57"/>
    <mergeCell ref="A50:L50"/>
    <mergeCell ref="A2354:L2354"/>
    <mergeCell ref="A2355:L2355"/>
    <mergeCell ref="H2312:H2313"/>
    <mergeCell ref="I2312:I2313"/>
    <mergeCell ref="J2312:J2313"/>
    <mergeCell ref="K2312:K2313"/>
    <mergeCell ref="J1160:J1161"/>
    <mergeCell ref="D1160:D1161"/>
    <mergeCell ref="K1160:K1161"/>
    <mergeCell ref="L1160:L1161"/>
    <mergeCell ref="A1204:L1204"/>
    <mergeCell ref="G1016:G1017"/>
    <mergeCell ref="A1059:L1059"/>
    <mergeCell ref="A1060:L1060"/>
    <mergeCell ref="C1014:C1017"/>
    <mergeCell ref="D1014:F1015"/>
    <mergeCell ref="A100:L100"/>
    <mergeCell ref="A102:B105"/>
    <mergeCell ref="C102:C105"/>
    <mergeCell ref="D102:F103"/>
    <mergeCell ref="G102:I103"/>
    <mergeCell ref="J102:L103"/>
    <mergeCell ref="C150:C153"/>
    <mergeCell ref="D150:F151"/>
    <mergeCell ref="G150:I151"/>
    <mergeCell ref="J150:L151"/>
    <mergeCell ref="D104:D105"/>
    <mergeCell ref="E104:E105"/>
    <mergeCell ref="H2360:H2361"/>
    <mergeCell ref="I2360:I2361"/>
    <mergeCell ref="A2402:L2402"/>
    <mergeCell ref="D2408:D2409"/>
    <mergeCell ref="E2408:E2409"/>
    <mergeCell ref="F2408:F2409"/>
    <mergeCell ref="G2408:G2409"/>
    <mergeCell ref="J2360:J2361"/>
    <mergeCell ref="K2360:K2361"/>
    <mergeCell ref="L2360:L2361"/>
    <mergeCell ref="E1544:E1545"/>
    <mergeCell ref="E1736:E1737"/>
    <mergeCell ref="F1736:F1737"/>
    <mergeCell ref="A1778:L1778"/>
    <mergeCell ref="A1779:L1779"/>
    <mergeCell ref="A1874:L1874"/>
    <mergeCell ref="A1875:L1875"/>
    <mergeCell ref="G1736:G1737"/>
    <mergeCell ref="H1736:H1737"/>
    <mergeCell ref="I1736:I1737"/>
    <mergeCell ref="J1736:J1737"/>
    <mergeCell ref="A1876:L1876"/>
    <mergeCell ref="F2312:F2313"/>
    <mergeCell ref="G2312:G2313"/>
    <mergeCell ref="L2312:L2313"/>
    <mergeCell ref="J2168:J2169"/>
    <mergeCell ref="K2168:K2169"/>
    <mergeCell ref="L2168:L2169"/>
    <mergeCell ref="A2210:L2210"/>
    <mergeCell ref="A2211:L2211"/>
    <mergeCell ref="A2214:B2217"/>
    <mergeCell ref="C2214:C2217"/>
    <mergeCell ref="H8:H9"/>
    <mergeCell ref="J56:J57"/>
    <mergeCell ref="A3:L3"/>
    <mergeCell ref="A4:L4"/>
    <mergeCell ref="D2984:D2985"/>
    <mergeCell ref="E2984:E2985"/>
    <mergeCell ref="F2984:F2985"/>
    <mergeCell ref="G2984:G2985"/>
    <mergeCell ref="A51:L51"/>
    <mergeCell ref="A4470:B4473"/>
    <mergeCell ref="C4470:C4473"/>
    <mergeCell ref="D3320:D3321"/>
    <mergeCell ref="E3320:E3321"/>
    <mergeCell ref="A3270:B3273"/>
    <mergeCell ref="C3270:C3273"/>
    <mergeCell ref="A4468:L4468"/>
    <mergeCell ref="A4466:L4466"/>
    <mergeCell ref="A4467:L4467"/>
    <mergeCell ref="A3794:L3794"/>
    <mergeCell ref="A99:L99"/>
    <mergeCell ref="K56:K57"/>
    <mergeCell ref="L56:L57"/>
    <mergeCell ref="A98:L98"/>
    <mergeCell ref="G56:G57"/>
    <mergeCell ref="H56:H57"/>
    <mergeCell ref="I56:I57"/>
    <mergeCell ref="A52:L52"/>
    <mergeCell ref="A54:B57"/>
    <mergeCell ref="C54:C57"/>
    <mergeCell ref="D54:F55"/>
    <mergeCell ref="G54:I55"/>
    <mergeCell ref="J54:L55"/>
    <mergeCell ref="A4658:L4658"/>
    <mergeCell ref="A4659:L4659"/>
    <mergeCell ref="A4660:L4660"/>
    <mergeCell ref="A4662:B4665"/>
    <mergeCell ref="C4662:C4665"/>
    <mergeCell ref="D4662:F4663"/>
    <mergeCell ref="G4662:I4663"/>
    <mergeCell ref="J4662:L4663"/>
    <mergeCell ref="D4664:D4665"/>
    <mergeCell ref="E4664:E4665"/>
    <mergeCell ref="F4664:F4665"/>
    <mergeCell ref="G4664:G4665"/>
    <mergeCell ref="H4664:H4665"/>
    <mergeCell ref="I4664:I4665"/>
    <mergeCell ref="J4664:J4665"/>
    <mergeCell ref="K4664:K4665"/>
    <mergeCell ref="L4664:L4665"/>
    <mergeCell ref="A4706:L4706"/>
    <mergeCell ref="A4707:L4707"/>
    <mergeCell ref="A4708:L4708"/>
    <mergeCell ref="A4710:B4713"/>
    <mergeCell ref="C4710:C4713"/>
    <mergeCell ref="D4710:F4711"/>
    <mergeCell ref="G4710:I4711"/>
    <mergeCell ref="J4710:L4711"/>
    <mergeCell ref="D4712:D4713"/>
    <mergeCell ref="G4758:I4759"/>
    <mergeCell ref="J4758:L4759"/>
    <mergeCell ref="E4712:E4713"/>
    <mergeCell ref="F4712:F4713"/>
    <mergeCell ref="G4712:G4713"/>
    <mergeCell ref="H4712:H4713"/>
    <mergeCell ref="I4712:I4713"/>
    <mergeCell ref="J4712:J4713"/>
    <mergeCell ref="H4760:H4761"/>
    <mergeCell ref="I4760:I4761"/>
    <mergeCell ref="K4712:K4713"/>
    <mergeCell ref="L4712:L4713"/>
    <mergeCell ref="A4754:L4754"/>
    <mergeCell ref="A4755:L4755"/>
    <mergeCell ref="A4756:L4756"/>
    <mergeCell ref="A4758:B4761"/>
    <mergeCell ref="C4758:C4761"/>
    <mergeCell ref="D4758:F4759"/>
    <mergeCell ref="J4760:J4761"/>
    <mergeCell ref="K4760:K4761"/>
    <mergeCell ref="L4760:L4761"/>
    <mergeCell ref="A4802:L4802"/>
    <mergeCell ref="A4803:L4803"/>
    <mergeCell ref="A4804:L4804"/>
    <mergeCell ref="D4760:D4761"/>
    <mergeCell ref="E4760:E4761"/>
    <mergeCell ref="F4760:F4761"/>
    <mergeCell ref="G4760:G4761"/>
    <mergeCell ref="G4808:G4809"/>
    <mergeCell ref="H4808:H4809"/>
    <mergeCell ref="I4808:I4809"/>
    <mergeCell ref="J4808:J4809"/>
    <mergeCell ref="K4808:K4809"/>
    <mergeCell ref="L4808:L4809"/>
    <mergeCell ref="A4850:L4850"/>
    <mergeCell ref="A4851:L4851"/>
    <mergeCell ref="A4806:B4809"/>
    <mergeCell ref="C4806:C4809"/>
    <mergeCell ref="D4806:F4807"/>
    <mergeCell ref="G4806:I4807"/>
    <mergeCell ref="J4806:L4807"/>
    <mergeCell ref="D4808:D4809"/>
    <mergeCell ref="E4808:E4809"/>
    <mergeCell ref="F4808:F4809"/>
    <mergeCell ref="A4852:L4852"/>
    <mergeCell ref="A4854:B4857"/>
    <mergeCell ref="C4854:C4857"/>
    <mergeCell ref="D4854:F4855"/>
    <mergeCell ref="G4854:I4855"/>
    <mergeCell ref="J4854:L4855"/>
    <mergeCell ref="D4856:D4857"/>
    <mergeCell ref="E4856:E4857"/>
    <mergeCell ref="F4856:F4857"/>
    <mergeCell ref="G4856:G4857"/>
    <mergeCell ref="H4856:H4857"/>
    <mergeCell ref="I4856:I4857"/>
    <mergeCell ref="J4856:J4857"/>
    <mergeCell ref="K4856:K4857"/>
    <mergeCell ref="L4856:L4857"/>
    <mergeCell ref="A4898:L4898"/>
    <mergeCell ref="A4899:L4899"/>
    <mergeCell ref="A4900:L4900"/>
    <mergeCell ref="A4902:B4905"/>
    <mergeCell ref="C4902:C4905"/>
    <mergeCell ref="D4902:F4903"/>
    <mergeCell ref="G4902:I4903"/>
    <mergeCell ref="J4902:L4903"/>
    <mergeCell ref="D4904:D4905"/>
    <mergeCell ref="E4904:E4905"/>
    <mergeCell ref="F4904:F4905"/>
    <mergeCell ref="G4904:G4905"/>
    <mergeCell ref="H4904:H4905"/>
    <mergeCell ref="I4904:I4905"/>
    <mergeCell ref="J4904:J4905"/>
    <mergeCell ref="K4904:K4905"/>
    <mergeCell ref="L4904:L4905"/>
    <mergeCell ref="A4946:L4946"/>
    <mergeCell ref="A4947:L4947"/>
    <mergeCell ref="A4948:L4948"/>
    <mergeCell ref="A4950:B4953"/>
    <mergeCell ref="C4950:C4953"/>
    <mergeCell ref="D4950:F4951"/>
    <mergeCell ref="G4950:I4951"/>
    <mergeCell ref="J4950:L4951"/>
    <mergeCell ref="D4952:D4953"/>
    <mergeCell ref="E4952:E4953"/>
    <mergeCell ref="F4952:F4953"/>
    <mergeCell ref="G4952:G4953"/>
    <mergeCell ref="H4952:H4953"/>
    <mergeCell ref="I4952:I4953"/>
    <mergeCell ref="J4952:J4953"/>
    <mergeCell ref="K4952:K4953"/>
    <mergeCell ref="L4952:L4953"/>
    <mergeCell ref="A4994:L4994"/>
    <mergeCell ref="A4995:L4995"/>
    <mergeCell ref="A4996:L4996"/>
    <mergeCell ref="A5046:B5049"/>
    <mergeCell ref="C5046:C5049"/>
    <mergeCell ref="D5046:F5047"/>
    <mergeCell ref="G5046:I5047"/>
    <mergeCell ref="J5046:L5047"/>
    <mergeCell ref="J5048:J5049"/>
    <mergeCell ref="K5048:K5049"/>
    <mergeCell ref="L5048:L5049"/>
    <mergeCell ref="D5048:D5049"/>
    <mergeCell ref="E5048:E5049"/>
    <mergeCell ref="F5048:F5049"/>
    <mergeCell ref="G5048:G5049"/>
    <mergeCell ref="H5048:H5049"/>
    <mergeCell ref="I5048:I5049"/>
    <mergeCell ref="A4998:B5001"/>
    <mergeCell ref="C4998:C5001"/>
    <mergeCell ref="D4998:F4999"/>
    <mergeCell ref="G4998:I4999"/>
    <mergeCell ref="J4998:L4999"/>
    <mergeCell ref="D5000:D5001"/>
    <mergeCell ref="E5000:E5001"/>
    <mergeCell ref="F5000:F5001"/>
    <mergeCell ref="G5000:G5001"/>
    <mergeCell ref="H5000:H5001"/>
    <mergeCell ref="I5000:I5001"/>
    <mergeCell ref="J5000:J5001"/>
    <mergeCell ref="K5000:K5001"/>
    <mergeCell ref="L5000:L5001"/>
    <mergeCell ref="A5042:L5042"/>
    <mergeCell ref="A5043:L5043"/>
    <mergeCell ref="A5044:L5044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95" firstPageNumber="32" fitToWidth="0" orientation="landscape" useFirstPageNumber="1" r:id="rId1"/>
  <headerFooter scaleWithDoc="0">
    <oddHeader>&amp;LCEB/2015/HLCM/HR/19</oddHeader>
    <oddFooter>&amp;CPage &amp;P</oddFooter>
  </headerFooter>
  <rowBreaks count="105" manualBreakCount="105">
    <brk id="48" max="11" man="1"/>
    <brk id="96" max="16383" man="1"/>
    <brk id="144" max="16383" man="1"/>
    <brk id="192" max="16383" man="1"/>
    <brk id="240" max="16383" man="1"/>
    <brk id="288" max="16383" man="1"/>
    <brk id="336" max="16383" man="1"/>
    <brk id="384" max="16383" man="1"/>
    <brk id="432" max="16383" man="1"/>
    <brk id="480" max="16383" man="1"/>
    <brk id="528" max="16383" man="1"/>
    <brk id="576" max="16383" man="1"/>
    <brk id="624" max="16383" man="1"/>
    <brk id="672" max="11" man="1"/>
    <brk id="720" max="11" man="1"/>
    <brk id="768" max="11" man="1"/>
    <brk id="816" max="11" man="1"/>
    <brk id="864" max="11" man="1"/>
    <brk id="912" max="11" man="1"/>
    <brk id="960" max="11" man="1"/>
    <brk id="1008" max="11" man="1"/>
    <brk id="1056" max="11" man="1"/>
    <brk id="1104" max="11" man="1"/>
    <brk id="1152" max="11" man="1"/>
    <brk id="1200" max="11" man="1"/>
    <brk id="1248" max="11" man="1"/>
    <brk id="1296" max="11" man="1"/>
    <brk id="1344" max="11" man="1"/>
    <brk id="1392" max="11" man="1"/>
    <brk id="1440" max="11" man="1"/>
    <brk id="1488" max="11" man="1"/>
    <brk id="1536" max="11" man="1"/>
    <brk id="1584" max="11" man="1"/>
    <brk id="1632" max="11" man="1"/>
    <brk id="1680" max="11" man="1"/>
    <brk id="1728" max="11" man="1"/>
    <brk id="1776" max="11" man="1"/>
    <brk id="1824" max="11" man="1"/>
    <brk id="1872" max="11" man="1"/>
    <brk id="1920" max="11" man="1"/>
    <brk id="1968" max="11" man="1"/>
    <brk id="2016" max="11" man="1"/>
    <brk id="2064" max="11" man="1"/>
    <brk id="2112" max="11" man="1"/>
    <brk id="2160" max="11" man="1"/>
    <brk id="2208" max="11" man="1"/>
    <brk id="2256" max="11" man="1"/>
    <brk id="2304" max="11" man="1"/>
    <brk id="2352" max="11" man="1"/>
    <brk id="2400" max="11" man="1"/>
    <brk id="2448" max="11" man="1"/>
    <brk id="2496" max="11" man="1"/>
    <brk id="2544" max="11" man="1"/>
    <brk id="2592" max="11" man="1"/>
    <brk id="2640" max="11" man="1"/>
    <brk id="2688" max="11" man="1"/>
    <brk id="2736" max="11" man="1"/>
    <brk id="2784" max="11" man="1"/>
    <brk id="2832" max="11" man="1"/>
    <brk id="2880" max="11" man="1"/>
    <brk id="2928" max="11" man="1"/>
    <brk id="2976" max="11" man="1"/>
    <brk id="3024" max="11" man="1"/>
    <brk id="3072" max="11" man="1"/>
    <brk id="3120" max="11" man="1"/>
    <brk id="3168" max="11" man="1"/>
    <brk id="3216" max="11" man="1"/>
    <brk id="3264" max="11" man="1"/>
    <brk id="3312" max="11" man="1"/>
    <brk id="3360" max="11" man="1"/>
    <brk id="3408" max="11" man="1"/>
    <brk id="3456" max="11" man="1"/>
    <brk id="3504" max="11" man="1"/>
    <brk id="3552" max="11" man="1"/>
    <brk id="3600" max="11" man="1"/>
    <brk id="3648" max="11" man="1"/>
    <brk id="3696" max="11" man="1"/>
    <brk id="3744" max="11" man="1"/>
    <brk id="3792" max="11" man="1"/>
    <brk id="3840" max="11" man="1"/>
    <brk id="3888" max="11" man="1"/>
    <brk id="3936" max="11" man="1"/>
    <brk id="3984" max="11" man="1"/>
    <brk id="4032" max="11" man="1"/>
    <brk id="4080" max="11" man="1"/>
    <brk id="4128" max="11" man="1"/>
    <brk id="4176" max="11" man="1"/>
    <brk id="4224" max="11" man="1"/>
    <brk id="4272" max="11" man="1"/>
    <brk id="4320" max="11" man="1"/>
    <brk id="4368" max="11" man="1"/>
    <brk id="4416" max="11" man="1"/>
    <brk id="4464" max="11" man="1"/>
    <brk id="4512" max="11" man="1"/>
    <brk id="4560" max="11" man="1"/>
    <brk id="4608" max="16383" man="1"/>
    <brk id="4656" max="16383" man="1"/>
    <brk id="4704" max="16383" man="1"/>
    <brk id="4752" max="16383" man="1"/>
    <brk id="4800" max="16383" man="1"/>
    <brk id="4848" max="16383" man="1"/>
    <brk id="4896" max="16383" man="1"/>
    <brk id="4944" max="16383" man="1"/>
    <brk id="4992" max="16383" man="1"/>
    <brk id="5040" max="16383" man="1"/>
  </rowBreaks>
  <extLst>
    <ext xmlns:mx="http://schemas.microsoft.com/office/mac/excel/2008/main" uri="{64002731-A6B0-56B0-2670-7721B7C09600}">
      <mx:PLV Mode="1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>
    <pageSetUpPr fitToPage="1"/>
  </sheetPr>
  <dimension ref="A1:AH201"/>
  <sheetViews>
    <sheetView view="pageLayout" zoomScaleSheetLayoutView="70" workbookViewId="0">
      <selection sqref="A1:O1"/>
    </sheetView>
  </sheetViews>
  <sheetFormatPr defaultColWidth="8.85546875" defaultRowHeight="12.75" x14ac:dyDescent="0.2"/>
  <cols>
    <col min="1" max="1" width="3.7109375" customWidth="1"/>
    <col min="2" max="2" width="10" customWidth="1"/>
    <col min="3" max="4" width="8.28515625" customWidth="1"/>
    <col min="5" max="5" width="8.85546875" customWidth="1"/>
    <col min="6" max="8" width="8.28515625" customWidth="1"/>
    <col min="9" max="9" width="8.85546875" customWidth="1"/>
    <col min="10" max="10" width="8.28515625" customWidth="1"/>
    <col min="11" max="12" width="8.7109375" hidden="1" customWidth="1"/>
    <col min="13" max="13" width="9.7109375" hidden="1" customWidth="1"/>
    <col min="14" max="14" width="8.7109375" hidden="1" customWidth="1"/>
    <col min="15" max="15" width="8.28515625" customWidth="1"/>
    <col min="16" max="16" width="3.7109375" customWidth="1"/>
    <col min="17" max="17" width="10" customWidth="1"/>
    <col min="18" max="19" width="8.28515625" customWidth="1"/>
    <col min="20" max="20" width="8.85546875" customWidth="1"/>
    <col min="21" max="21" width="20.7109375" hidden="1" customWidth="1"/>
    <col min="22" max="23" width="8.28515625" customWidth="1"/>
    <col min="24" max="24" width="8.85546875" customWidth="1"/>
    <col min="25" max="25" width="11.7109375" hidden="1" customWidth="1"/>
    <col min="26" max="27" width="10" hidden="1" customWidth="1"/>
    <col min="28" max="28" width="10.42578125" hidden="1" customWidth="1"/>
    <col min="29" max="29" width="0.140625" customWidth="1"/>
    <col min="30" max="30" width="8.28515625" customWidth="1"/>
    <col min="31" max="31" width="17.42578125" bestFit="1" customWidth="1"/>
  </cols>
  <sheetData>
    <row r="1" spans="1:34" x14ac:dyDescent="0.2">
      <c r="A1" s="85" t="s">
        <v>110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 t="s">
        <v>111</v>
      </c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33"/>
    </row>
    <row r="2" spans="1:34" x14ac:dyDescent="0.2">
      <c r="A2" s="86" t="s">
        <v>115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 t="s">
        <v>38</v>
      </c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33"/>
    </row>
    <row r="3" spans="1:34" x14ac:dyDescent="0.2">
      <c r="A3" s="86" t="s">
        <v>1066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 t="s">
        <v>1066</v>
      </c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33"/>
    </row>
    <row r="4" spans="1:34" ht="13.5" thickBot="1" x14ac:dyDescent="0.25">
      <c r="A4" s="75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33"/>
    </row>
    <row r="5" spans="1:34" s="79" customFormat="1" ht="13.5" thickBot="1" x14ac:dyDescent="0.25">
      <c r="A5" s="87" t="s">
        <v>122</v>
      </c>
      <c r="B5" s="88"/>
      <c r="C5" s="163" t="s">
        <v>355</v>
      </c>
      <c r="D5" s="164"/>
      <c r="E5" s="164"/>
      <c r="F5" s="165"/>
      <c r="G5" s="163" t="s">
        <v>729</v>
      </c>
      <c r="H5" s="164"/>
      <c r="I5" s="164"/>
      <c r="J5" s="165"/>
      <c r="K5" s="117" t="s">
        <v>730</v>
      </c>
      <c r="L5" s="118"/>
      <c r="M5" s="118"/>
      <c r="N5" s="119"/>
      <c r="O5" s="83" t="s">
        <v>2</v>
      </c>
      <c r="P5" s="87" t="s">
        <v>122</v>
      </c>
      <c r="Q5" s="88"/>
      <c r="R5" s="163" t="s">
        <v>355</v>
      </c>
      <c r="S5" s="164"/>
      <c r="T5" s="164"/>
      <c r="U5" s="165"/>
      <c r="V5" s="163" t="s">
        <v>729</v>
      </c>
      <c r="W5" s="164"/>
      <c r="X5" s="164"/>
      <c r="Y5" s="165"/>
      <c r="Z5" s="117" t="s">
        <v>730</v>
      </c>
      <c r="AA5" s="118"/>
      <c r="AB5" s="118"/>
      <c r="AC5" s="119"/>
      <c r="AD5" s="83" t="s">
        <v>2</v>
      </c>
      <c r="AE5" s="82"/>
    </row>
    <row r="6" spans="1:34" s="79" customFormat="1" ht="9.9499999999999993" customHeight="1" x14ac:dyDescent="0.2">
      <c r="A6" s="89"/>
      <c r="B6" s="90"/>
      <c r="C6" s="166" t="s">
        <v>46</v>
      </c>
      <c r="D6" s="168" t="s">
        <v>47</v>
      </c>
      <c r="E6" s="168" t="s">
        <v>349</v>
      </c>
      <c r="F6" s="170" t="s">
        <v>48</v>
      </c>
      <c r="G6" s="166" t="s">
        <v>46</v>
      </c>
      <c r="H6" s="168" t="s">
        <v>47</v>
      </c>
      <c r="I6" s="168" t="s">
        <v>349</v>
      </c>
      <c r="J6" s="170" t="s">
        <v>48</v>
      </c>
      <c r="K6" s="166" t="s">
        <v>46</v>
      </c>
      <c r="L6" s="168" t="s">
        <v>47</v>
      </c>
      <c r="M6" s="168" t="s">
        <v>349</v>
      </c>
      <c r="N6" s="170" t="s">
        <v>48</v>
      </c>
      <c r="O6" s="172" t="s">
        <v>49</v>
      </c>
      <c r="P6" s="89"/>
      <c r="Q6" s="90"/>
      <c r="R6" s="166" t="s">
        <v>46</v>
      </c>
      <c r="S6" s="168" t="s">
        <v>47</v>
      </c>
      <c r="T6" s="168" t="s">
        <v>349</v>
      </c>
      <c r="U6" s="170"/>
      <c r="V6" s="166" t="s">
        <v>46</v>
      </c>
      <c r="W6" s="168" t="s">
        <v>47</v>
      </c>
      <c r="X6" s="168" t="s">
        <v>349</v>
      </c>
      <c r="Y6" s="170"/>
      <c r="Z6" s="166" t="s">
        <v>46</v>
      </c>
      <c r="AA6" s="168" t="s">
        <v>47</v>
      </c>
      <c r="AB6" s="168" t="s">
        <v>349</v>
      </c>
      <c r="AC6" s="170"/>
      <c r="AD6" s="172" t="s">
        <v>49</v>
      </c>
      <c r="AE6" s="82"/>
    </row>
    <row r="7" spans="1:34" s="79" customFormat="1" ht="9.9499999999999993" customHeight="1" x14ac:dyDescent="0.2">
      <c r="A7" s="89"/>
      <c r="B7" s="90"/>
      <c r="C7" s="167"/>
      <c r="D7" s="169"/>
      <c r="E7" s="169"/>
      <c r="F7" s="171"/>
      <c r="G7" s="167"/>
      <c r="H7" s="169"/>
      <c r="I7" s="169"/>
      <c r="J7" s="171"/>
      <c r="K7" s="167"/>
      <c r="L7" s="169"/>
      <c r="M7" s="169"/>
      <c r="N7" s="171"/>
      <c r="O7" s="173"/>
      <c r="P7" s="89"/>
      <c r="Q7" s="90"/>
      <c r="R7" s="167"/>
      <c r="S7" s="169"/>
      <c r="T7" s="169"/>
      <c r="U7" s="171"/>
      <c r="V7" s="167"/>
      <c r="W7" s="169"/>
      <c r="X7" s="169"/>
      <c r="Y7" s="171"/>
      <c r="Z7" s="167"/>
      <c r="AA7" s="169"/>
      <c r="AB7" s="169"/>
      <c r="AC7" s="171"/>
      <c r="AD7" s="173"/>
      <c r="AE7" s="82"/>
      <c r="AF7" s="84"/>
      <c r="AG7" s="84"/>
      <c r="AH7" s="84"/>
    </row>
    <row r="8" spans="1:34" s="79" customFormat="1" ht="9.9499999999999993" customHeight="1" x14ac:dyDescent="0.2">
      <c r="A8" s="89"/>
      <c r="B8" s="90"/>
      <c r="C8" s="167"/>
      <c r="D8" s="169"/>
      <c r="E8" s="169"/>
      <c r="F8" s="171"/>
      <c r="G8" s="167"/>
      <c r="H8" s="169"/>
      <c r="I8" s="169"/>
      <c r="J8" s="171"/>
      <c r="K8" s="167"/>
      <c r="L8" s="169"/>
      <c r="M8" s="169"/>
      <c r="N8" s="171"/>
      <c r="O8" s="173"/>
      <c r="P8" s="89"/>
      <c r="Q8" s="90"/>
      <c r="R8" s="167"/>
      <c r="S8" s="169"/>
      <c r="T8" s="169"/>
      <c r="U8" s="171"/>
      <c r="V8" s="167"/>
      <c r="W8" s="169"/>
      <c r="X8" s="169"/>
      <c r="Y8" s="171"/>
      <c r="Z8" s="167"/>
      <c r="AA8" s="169"/>
      <c r="AB8" s="169"/>
      <c r="AC8" s="171"/>
      <c r="AD8" s="173"/>
      <c r="AE8" s="82"/>
      <c r="AF8" s="84"/>
      <c r="AG8" s="84"/>
      <c r="AH8" s="84"/>
    </row>
    <row r="9" spans="1:34" s="79" customFormat="1" ht="9.9499999999999993" customHeight="1" thickBot="1" x14ac:dyDescent="0.25">
      <c r="A9" s="89"/>
      <c r="B9" s="90"/>
      <c r="C9" s="167"/>
      <c r="D9" s="169"/>
      <c r="E9" s="169"/>
      <c r="F9" s="171"/>
      <c r="G9" s="167"/>
      <c r="H9" s="169"/>
      <c r="I9" s="169"/>
      <c r="J9" s="171"/>
      <c r="K9" s="167"/>
      <c r="L9" s="169"/>
      <c r="M9" s="169"/>
      <c r="N9" s="171"/>
      <c r="O9" s="173"/>
      <c r="P9" s="89"/>
      <c r="Q9" s="90"/>
      <c r="R9" s="167"/>
      <c r="S9" s="169"/>
      <c r="T9" s="169"/>
      <c r="U9" s="171"/>
      <c r="V9" s="167"/>
      <c r="W9" s="169"/>
      <c r="X9" s="169"/>
      <c r="Y9" s="171"/>
      <c r="Z9" s="167"/>
      <c r="AA9" s="169"/>
      <c r="AB9" s="169"/>
      <c r="AC9" s="171"/>
      <c r="AD9" s="173"/>
      <c r="AE9" s="82"/>
      <c r="AF9" s="84"/>
      <c r="AG9" s="84"/>
      <c r="AH9" s="84"/>
    </row>
    <row r="10" spans="1:34" x14ac:dyDescent="0.2">
      <c r="A10" s="3"/>
      <c r="B10" s="6" t="s">
        <v>124</v>
      </c>
      <c r="C10" s="3">
        <v>3355</v>
      </c>
      <c r="D10" s="4">
        <v>1337</v>
      </c>
      <c r="E10" s="4">
        <v>386</v>
      </c>
      <c r="F10" s="5">
        <v>6569</v>
      </c>
      <c r="G10" s="3">
        <v>4260</v>
      </c>
      <c r="H10" s="4">
        <v>1632</v>
      </c>
      <c r="I10" s="4">
        <v>288</v>
      </c>
      <c r="J10" s="5">
        <v>9457</v>
      </c>
      <c r="K10" s="3"/>
      <c r="L10" s="4"/>
      <c r="M10" s="4"/>
      <c r="N10" s="5"/>
      <c r="O10" s="20">
        <f t="shared" ref="O10:O44" si="0">C10 + G10 + K10</f>
        <v>7615</v>
      </c>
      <c r="P10" s="3"/>
      <c r="Q10" s="6" t="s">
        <v>124</v>
      </c>
      <c r="R10" s="3">
        <f>INT(((3355/4692)+0.005)*100)</f>
        <v>72</v>
      </c>
      <c r="S10" s="4">
        <f>INT(((1337/4692)+0.005)*100)</f>
        <v>28</v>
      </c>
      <c r="T10" s="4">
        <f>INT(((1337/4692)+0.005)*100)</f>
        <v>28</v>
      </c>
      <c r="U10" s="5"/>
      <c r="V10" s="3">
        <f>INT(((4260/5892)+0.005)*100)</f>
        <v>72</v>
      </c>
      <c r="W10" s="4">
        <f>INT(((1632/5892)+0.005)*100)</f>
        <v>28</v>
      </c>
      <c r="X10" s="4">
        <f>INT(((1632/5892)+0.005)*100)</f>
        <v>28</v>
      </c>
      <c r="Y10" s="5"/>
      <c r="Z10" s="3"/>
      <c r="AA10" s="4"/>
      <c r="AB10" s="4"/>
      <c r="AC10" s="5"/>
      <c r="AD10" s="20">
        <f>INT(((7615/10584)+0.005)*100)</f>
        <v>72</v>
      </c>
      <c r="AE10" s="33"/>
      <c r="AF10" s="30"/>
      <c r="AG10" s="30"/>
      <c r="AH10" s="30"/>
    </row>
    <row r="11" spans="1:34" x14ac:dyDescent="0.2">
      <c r="A11" s="44"/>
      <c r="B11" s="63" t="s">
        <v>3</v>
      </c>
      <c r="C11" s="44">
        <v>0</v>
      </c>
      <c r="D11" s="45">
        <v>0</v>
      </c>
      <c r="E11" s="45">
        <v>0</v>
      </c>
      <c r="F11" s="46">
        <v>0</v>
      </c>
      <c r="G11" s="44">
        <v>1776</v>
      </c>
      <c r="H11" s="45">
        <v>692</v>
      </c>
      <c r="I11" s="45">
        <v>71</v>
      </c>
      <c r="J11" s="46">
        <v>2915</v>
      </c>
      <c r="K11" s="44"/>
      <c r="L11" s="45"/>
      <c r="M11" s="45"/>
      <c r="N11" s="46"/>
      <c r="O11" s="64">
        <f t="shared" si="0"/>
        <v>1776</v>
      </c>
      <c r="P11" s="44"/>
      <c r="Q11" s="63" t="s">
        <v>3</v>
      </c>
      <c r="R11" s="44">
        <v>0</v>
      </c>
      <c r="S11" s="45">
        <v>0</v>
      </c>
      <c r="T11" s="45">
        <v>0</v>
      </c>
      <c r="U11" s="46"/>
      <c r="V11" s="44">
        <f>INT(((1776/2468)+0.005)*100)</f>
        <v>72</v>
      </c>
      <c r="W11" s="45">
        <f>INT(((692/2468)+0.005)*100)</f>
        <v>28</v>
      </c>
      <c r="X11" s="45">
        <f>INT(((692/2468)+0.005)*100)</f>
        <v>28</v>
      </c>
      <c r="Y11" s="46"/>
      <c r="Z11" s="44"/>
      <c r="AA11" s="45"/>
      <c r="AB11" s="45"/>
      <c r="AC11" s="46"/>
      <c r="AD11" s="64">
        <f>INT(((1776/2468)+0.005)*100)</f>
        <v>72</v>
      </c>
      <c r="AE11" s="33"/>
      <c r="AF11" s="30"/>
      <c r="AG11" s="34"/>
      <c r="AH11" s="30"/>
    </row>
    <row r="12" spans="1:34" x14ac:dyDescent="0.2">
      <c r="A12" s="7"/>
      <c r="B12" s="10" t="s">
        <v>125</v>
      </c>
      <c r="C12" s="7">
        <v>0</v>
      </c>
      <c r="D12" s="8">
        <v>0</v>
      </c>
      <c r="E12" s="8">
        <v>0</v>
      </c>
      <c r="F12" s="9">
        <v>0</v>
      </c>
      <c r="G12" s="7">
        <v>525</v>
      </c>
      <c r="H12" s="8">
        <v>133</v>
      </c>
      <c r="I12" s="8">
        <v>14</v>
      </c>
      <c r="J12" s="9">
        <v>1030</v>
      </c>
      <c r="K12" s="7"/>
      <c r="L12" s="8"/>
      <c r="M12" s="8"/>
      <c r="N12" s="9"/>
      <c r="O12" s="15">
        <f t="shared" si="0"/>
        <v>525</v>
      </c>
      <c r="P12" s="7"/>
      <c r="Q12" s="10" t="s">
        <v>125</v>
      </c>
      <c r="R12" s="7">
        <v>0</v>
      </c>
      <c r="S12" s="8">
        <v>0</v>
      </c>
      <c r="T12" s="8">
        <v>0</v>
      </c>
      <c r="U12" s="9"/>
      <c r="V12" s="7">
        <f>INT(((525/658)+0.005)*100)</f>
        <v>80</v>
      </c>
      <c r="W12" s="8">
        <f>INT(((133/658)+0.005)*100)</f>
        <v>20</v>
      </c>
      <c r="X12" s="8">
        <f>INT(((133/658)+0.005)*100)</f>
        <v>20</v>
      </c>
      <c r="Y12" s="9"/>
      <c r="Z12" s="7"/>
      <c r="AA12" s="8"/>
      <c r="AB12" s="8"/>
      <c r="AC12" s="9"/>
      <c r="AD12" s="15">
        <f>INT(((525/658)+0.005)*100)</f>
        <v>80</v>
      </c>
      <c r="AE12" s="33"/>
      <c r="AF12" s="30"/>
      <c r="AG12" s="30"/>
      <c r="AH12" s="30"/>
    </row>
    <row r="13" spans="1:34" x14ac:dyDescent="0.2">
      <c r="A13" s="44"/>
      <c r="B13" s="63" t="s">
        <v>126</v>
      </c>
      <c r="C13" s="44">
        <v>0</v>
      </c>
      <c r="D13" s="45">
        <v>0</v>
      </c>
      <c r="E13" s="45">
        <v>0</v>
      </c>
      <c r="F13" s="46">
        <v>0</v>
      </c>
      <c r="G13" s="44">
        <v>363</v>
      </c>
      <c r="H13" s="45">
        <v>111</v>
      </c>
      <c r="I13" s="45">
        <v>6</v>
      </c>
      <c r="J13" s="46">
        <v>517</v>
      </c>
      <c r="K13" s="44"/>
      <c r="L13" s="45"/>
      <c r="M13" s="45"/>
      <c r="N13" s="46"/>
      <c r="O13" s="64">
        <f t="shared" si="0"/>
        <v>363</v>
      </c>
      <c r="P13" s="44"/>
      <c r="Q13" s="63" t="s">
        <v>126</v>
      </c>
      <c r="R13" s="44">
        <v>0</v>
      </c>
      <c r="S13" s="45">
        <v>0</v>
      </c>
      <c r="T13" s="45">
        <v>0</v>
      </c>
      <c r="U13" s="46"/>
      <c r="V13" s="44">
        <f>INT(((363/474)+0.005)*100)</f>
        <v>77</v>
      </c>
      <c r="W13" s="45">
        <f>INT(((111/474)+0.005)*100)</f>
        <v>23</v>
      </c>
      <c r="X13" s="45">
        <f>INT(((111/474)+0.005)*100)</f>
        <v>23</v>
      </c>
      <c r="Y13" s="46"/>
      <c r="Z13" s="44"/>
      <c r="AA13" s="45"/>
      <c r="AB13" s="45"/>
      <c r="AC13" s="46"/>
      <c r="AD13" s="64">
        <f>INT(((363/474)+0.005)*100)</f>
        <v>77</v>
      </c>
      <c r="AE13" s="33"/>
      <c r="AF13" s="30"/>
      <c r="AG13" s="30"/>
      <c r="AH13" s="30"/>
    </row>
    <row r="14" spans="1:34" x14ac:dyDescent="0.2">
      <c r="A14" s="7"/>
      <c r="B14" s="10" t="s">
        <v>127</v>
      </c>
      <c r="C14" s="7">
        <v>72</v>
      </c>
      <c r="D14" s="8">
        <v>15</v>
      </c>
      <c r="E14" s="8">
        <v>4</v>
      </c>
      <c r="F14" s="9">
        <v>155</v>
      </c>
      <c r="G14" s="7">
        <v>1368</v>
      </c>
      <c r="H14" s="8">
        <v>463</v>
      </c>
      <c r="I14" s="8">
        <v>96</v>
      </c>
      <c r="J14" s="9">
        <v>3294</v>
      </c>
      <c r="K14" s="7"/>
      <c r="L14" s="8"/>
      <c r="M14" s="8"/>
      <c r="N14" s="9"/>
      <c r="O14" s="15">
        <f t="shared" si="0"/>
        <v>1440</v>
      </c>
      <c r="P14" s="7"/>
      <c r="Q14" s="10" t="s">
        <v>127</v>
      </c>
      <c r="R14" s="7">
        <f>INT(((72/87)+0.005)*100)</f>
        <v>83</v>
      </c>
      <c r="S14" s="8">
        <f>INT(((15/87)+0.005)*100)</f>
        <v>17</v>
      </c>
      <c r="T14" s="8">
        <f>INT(((15/87)+0.005)*100)</f>
        <v>17</v>
      </c>
      <c r="U14" s="9"/>
      <c r="V14" s="7">
        <f>INT(((1368/1831)+0.005)*100)</f>
        <v>75</v>
      </c>
      <c r="W14" s="8">
        <f>INT(((463/1831)+0.005)*100)</f>
        <v>25</v>
      </c>
      <c r="X14" s="8">
        <f>INT(((463/1831)+0.005)*100)</f>
        <v>25</v>
      </c>
      <c r="Y14" s="9"/>
      <c r="Z14" s="7"/>
      <c r="AA14" s="8"/>
      <c r="AB14" s="8"/>
      <c r="AC14" s="9"/>
      <c r="AD14" s="15">
        <f>INT(((1440/1918)+0.005)*100)</f>
        <v>75</v>
      </c>
      <c r="AE14" s="33"/>
      <c r="AF14" s="30"/>
      <c r="AG14" s="30"/>
      <c r="AH14" s="30"/>
    </row>
    <row r="15" spans="1:34" x14ac:dyDescent="0.2">
      <c r="A15" s="44"/>
      <c r="B15" s="63" t="s">
        <v>128</v>
      </c>
      <c r="C15" s="44">
        <v>0</v>
      </c>
      <c r="D15" s="45">
        <v>0</v>
      </c>
      <c r="E15" s="45">
        <v>0</v>
      </c>
      <c r="F15" s="46">
        <v>0</v>
      </c>
      <c r="G15" s="44">
        <v>2398</v>
      </c>
      <c r="H15" s="45">
        <v>936</v>
      </c>
      <c r="I15" s="45">
        <v>143</v>
      </c>
      <c r="J15" s="46">
        <v>7605</v>
      </c>
      <c r="K15" s="44"/>
      <c r="L15" s="45"/>
      <c r="M15" s="45"/>
      <c r="N15" s="46"/>
      <c r="O15" s="64">
        <f t="shared" si="0"/>
        <v>2398</v>
      </c>
      <c r="P15" s="44"/>
      <c r="Q15" s="63" t="s">
        <v>128</v>
      </c>
      <c r="R15" s="44">
        <v>0</v>
      </c>
      <c r="S15" s="45">
        <v>0</v>
      </c>
      <c r="T15" s="45">
        <v>0</v>
      </c>
      <c r="U15" s="46"/>
      <c r="V15" s="44">
        <f>INT(((2398/3334)+0.005)*100)</f>
        <v>72</v>
      </c>
      <c r="W15" s="45">
        <f>INT(((936/3334)+0.005)*100)</f>
        <v>28</v>
      </c>
      <c r="X15" s="45">
        <f>INT(((936/3334)+0.005)*100)</f>
        <v>28</v>
      </c>
      <c r="Y15" s="46"/>
      <c r="Z15" s="44"/>
      <c r="AA15" s="45"/>
      <c r="AB15" s="45"/>
      <c r="AC15" s="46"/>
      <c r="AD15" s="64">
        <f>INT(((2398/3334)+0.005)*100)</f>
        <v>72</v>
      </c>
      <c r="AE15" s="33"/>
      <c r="AF15" s="30"/>
      <c r="AG15" s="30"/>
      <c r="AH15" s="30"/>
    </row>
    <row r="16" spans="1:34" x14ac:dyDescent="0.2">
      <c r="A16" s="7"/>
      <c r="B16" s="10" t="s">
        <v>931</v>
      </c>
      <c r="C16" s="7">
        <v>0</v>
      </c>
      <c r="D16" s="8">
        <v>0</v>
      </c>
      <c r="E16" s="8">
        <v>0</v>
      </c>
      <c r="F16" s="9">
        <v>0</v>
      </c>
      <c r="G16" s="7">
        <v>222</v>
      </c>
      <c r="H16" s="8">
        <v>110</v>
      </c>
      <c r="I16" s="8">
        <v>9</v>
      </c>
      <c r="J16" s="9">
        <v>334</v>
      </c>
      <c r="K16" s="7"/>
      <c r="L16" s="8"/>
      <c r="M16" s="8"/>
      <c r="N16" s="9"/>
      <c r="O16" s="15">
        <f t="shared" si="0"/>
        <v>222</v>
      </c>
      <c r="P16" s="7"/>
      <c r="Q16" s="10" t="s">
        <v>931</v>
      </c>
      <c r="R16" s="7">
        <v>0</v>
      </c>
      <c r="S16" s="8">
        <v>0</v>
      </c>
      <c r="T16" s="8">
        <v>0</v>
      </c>
      <c r="U16" s="9"/>
      <c r="V16" s="7">
        <f>INT(((222/332)+0.005)*100)</f>
        <v>67</v>
      </c>
      <c r="W16" s="8">
        <f>INT(((110/332)+0.005)*100)</f>
        <v>33</v>
      </c>
      <c r="X16" s="8">
        <f>INT(((110/332)+0.005)*100)</f>
        <v>33</v>
      </c>
      <c r="Y16" s="9"/>
      <c r="Z16" s="7"/>
      <c r="AA16" s="8"/>
      <c r="AB16" s="8"/>
      <c r="AC16" s="9"/>
      <c r="AD16" s="15">
        <f>INT(((222/332)+0.005)*100)</f>
        <v>67</v>
      </c>
      <c r="AE16" s="33"/>
      <c r="AF16" s="30"/>
      <c r="AG16" s="30"/>
      <c r="AH16" s="30"/>
    </row>
    <row r="17" spans="1:34" x14ac:dyDescent="0.2">
      <c r="A17" s="44"/>
      <c r="B17" s="63" t="s">
        <v>129</v>
      </c>
      <c r="C17" s="44">
        <v>0</v>
      </c>
      <c r="D17" s="45">
        <v>0</v>
      </c>
      <c r="E17" s="45">
        <v>0</v>
      </c>
      <c r="F17" s="46">
        <v>0</v>
      </c>
      <c r="G17" s="44">
        <v>18</v>
      </c>
      <c r="H17" s="45">
        <v>13</v>
      </c>
      <c r="I17" s="45">
        <v>4</v>
      </c>
      <c r="J17" s="46">
        <v>35</v>
      </c>
      <c r="K17" s="44"/>
      <c r="L17" s="45"/>
      <c r="M17" s="45"/>
      <c r="N17" s="46"/>
      <c r="O17" s="64">
        <f t="shared" si="0"/>
        <v>18</v>
      </c>
      <c r="P17" s="44"/>
      <c r="Q17" s="63" t="s">
        <v>129</v>
      </c>
      <c r="R17" s="44">
        <v>0</v>
      </c>
      <c r="S17" s="45">
        <v>0</v>
      </c>
      <c r="T17" s="45">
        <v>0</v>
      </c>
      <c r="U17" s="46"/>
      <c r="V17" s="44">
        <f>INT(((18/31)+0.005)*100)</f>
        <v>58</v>
      </c>
      <c r="W17" s="45">
        <f>INT(((13/31)+0.005)*100)</f>
        <v>42</v>
      </c>
      <c r="X17" s="45">
        <f>INT(((13/31)+0.005)*100)</f>
        <v>42</v>
      </c>
      <c r="Y17" s="46"/>
      <c r="Z17" s="44"/>
      <c r="AA17" s="45"/>
      <c r="AB17" s="45"/>
      <c r="AC17" s="46"/>
      <c r="AD17" s="64">
        <f>INT(((18/31)+0.005)*100)</f>
        <v>58</v>
      </c>
      <c r="AE17" s="33"/>
      <c r="AF17" s="30"/>
      <c r="AG17" s="30"/>
      <c r="AH17" s="30"/>
    </row>
    <row r="18" spans="1:34" x14ac:dyDescent="0.2">
      <c r="A18" s="7"/>
      <c r="B18" s="10" t="s">
        <v>130</v>
      </c>
      <c r="C18" s="7">
        <v>92</v>
      </c>
      <c r="D18" s="8">
        <v>34</v>
      </c>
      <c r="E18" s="8">
        <v>5</v>
      </c>
      <c r="F18" s="9">
        <v>144</v>
      </c>
      <c r="G18" s="7">
        <v>50</v>
      </c>
      <c r="H18" s="8">
        <v>31</v>
      </c>
      <c r="I18" s="8">
        <v>3</v>
      </c>
      <c r="J18" s="9">
        <v>89</v>
      </c>
      <c r="K18" s="7"/>
      <c r="L18" s="8"/>
      <c r="M18" s="8"/>
      <c r="N18" s="9"/>
      <c r="O18" s="15">
        <f t="shared" si="0"/>
        <v>142</v>
      </c>
      <c r="P18" s="7"/>
      <c r="Q18" s="10" t="s">
        <v>130</v>
      </c>
      <c r="R18" s="7">
        <f>INT(((92/126)+0.005)*100)</f>
        <v>73</v>
      </c>
      <c r="S18" s="8">
        <f>INT(((34/126)+0.005)*100)</f>
        <v>27</v>
      </c>
      <c r="T18" s="8">
        <f>INT(((34/126)+0.005)*100)</f>
        <v>27</v>
      </c>
      <c r="U18" s="9"/>
      <c r="V18" s="7">
        <f>INT(((50/81)+0.005)*100)</f>
        <v>62</v>
      </c>
      <c r="W18" s="8">
        <f>INT(((31/81)+0.005)*100)</f>
        <v>38</v>
      </c>
      <c r="X18" s="8">
        <f>INT(((31/81)+0.005)*100)</f>
        <v>38</v>
      </c>
      <c r="Y18" s="9"/>
      <c r="Z18" s="7"/>
      <c r="AA18" s="8"/>
      <c r="AB18" s="8"/>
      <c r="AC18" s="9"/>
      <c r="AD18" s="15">
        <f>INT(((142/207)+0.005)*100)</f>
        <v>69</v>
      </c>
      <c r="AE18" s="33"/>
      <c r="AF18" s="30"/>
      <c r="AG18" s="30"/>
      <c r="AH18" s="30"/>
    </row>
    <row r="19" spans="1:34" x14ac:dyDescent="0.2">
      <c r="A19" s="44"/>
      <c r="B19" s="63" t="s">
        <v>131</v>
      </c>
      <c r="C19" s="44">
        <v>72</v>
      </c>
      <c r="D19" s="45">
        <v>16</v>
      </c>
      <c r="E19" s="45">
        <v>20</v>
      </c>
      <c r="F19" s="46">
        <v>123</v>
      </c>
      <c r="G19" s="44">
        <v>59</v>
      </c>
      <c r="H19" s="45">
        <v>19</v>
      </c>
      <c r="I19" s="45">
        <v>12</v>
      </c>
      <c r="J19" s="46">
        <v>76</v>
      </c>
      <c r="K19" s="44"/>
      <c r="L19" s="45"/>
      <c r="M19" s="45"/>
      <c r="N19" s="46"/>
      <c r="O19" s="64">
        <f t="shared" si="0"/>
        <v>131</v>
      </c>
      <c r="P19" s="44"/>
      <c r="Q19" s="63" t="s">
        <v>131</v>
      </c>
      <c r="R19" s="44">
        <f>INT(((72/88)+0.005)*100)</f>
        <v>82</v>
      </c>
      <c r="S19" s="45">
        <f>INT(((16/88)+0.005)*100)</f>
        <v>18</v>
      </c>
      <c r="T19" s="45">
        <f>INT(((16/88)+0.005)*100)</f>
        <v>18</v>
      </c>
      <c r="U19" s="46"/>
      <c r="V19" s="44">
        <f>INT(((59/78)+0.005)*100)</f>
        <v>76</v>
      </c>
      <c r="W19" s="45">
        <f>INT(((19/78)+0.005)*100)</f>
        <v>24</v>
      </c>
      <c r="X19" s="45">
        <f>INT(((19/78)+0.005)*100)</f>
        <v>24</v>
      </c>
      <c r="Y19" s="46"/>
      <c r="Z19" s="44"/>
      <c r="AA19" s="45"/>
      <c r="AB19" s="45"/>
      <c r="AC19" s="46"/>
      <c r="AD19" s="64">
        <f>INT(((131/166)+0.005)*100)</f>
        <v>79</v>
      </c>
      <c r="AE19" s="33"/>
    </row>
    <row r="20" spans="1:34" x14ac:dyDescent="0.2">
      <c r="A20" s="7"/>
      <c r="B20" s="10" t="s">
        <v>132</v>
      </c>
      <c r="C20" s="7">
        <v>0</v>
      </c>
      <c r="D20" s="8">
        <v>0</v>
      </c>
      <c r="E20" s="8">
        <v>0</v>
      </c>
      <c r="F20" s="9">
        <v>0</v>
      </c>
      <c r="G20" s="7">
        <v>18</v>
      </c>
      <c r="H20" s="8">
        <v>5</v>
      </c>
      <c r="I20" s="8">
        <v>2</v>
      </c>
      <c r="J20" s="9">
        <v>34</v>
      </c>
      <c r="K20" s="7"/>
      <c r="L20" s="8"/>
      <c r="M20" s="8"/>
      <c r="N20" s="9"/>
      <c r="O20" s="15">
        <f t="shared" si="0"/>
        <v>18</v>
      </c>
      <c r="P20" s="7"/>
      <c r="Q20" s="10" t="s">
        <v>132</v>
      </c>
      <c r="R20" s="7">
        <v>0</v>
      </c>
      <c r="S20" s="8">
        <v>0</v>
      </c>
      <c r="T20" s="8">
        <v>0</v>
      </c>
      <c r="U20" s="9"/>
      <c r="V20" s="7">
        <f>INT(((18/23)+0.005)*100)</f>
        <v>78</v>
      </c>
      <c r="W20" s="8">
        <f>INT(((5/23)+0.005)*100)</f>
        <v>22</v>
      </c>
      <c r="X20" s="8">
        <f>INT(((5/23)+0.005)*100)</f>
        <v>22</v>
      </c>
      <c r="Y20" s="9"/>
      <c r="Z20" s="7"/>
      <c r="AA20" s="8"/>
      <c r="AB20" s="8"/>
      <c r="AC20" s="9"/>
      <c r="AD20" s="15">
        <f>INT(((18/23)+0.005)*100)</f>
        <v>78</v>
      </c>
      <c r="AE20" s="33"/>
    </row>
    <row r="21" spans="1:34" x14ac:dyDescent="0.2">
      <c r="A21" s="44"/>
      <c r="B21" s="63" t="s">
        <v>133</v>
      </c>
      <c r="C21" s="44">
        <v>30</v>
      </c>
      <c r="D21" s="45">
        <v>27</v>
      </c>
      <c r="E21" s="45">
        <v>2</v>
      </c>
      <c r="F21" s="46">
        <v>42</v>
      </c>
      <c r="G21" s="44">
        <v>0</v>
      </c>
      <c r="H21" s="45">
        <v>0</v>
      </c>
      <c r="I21" s="45">
        <v>0</v>
      </c>
      <c r="J21" s="46">
        <v>0</v>
      </c>
      <c r="K21" s="44"/>
      <c r="L21" s="45"/>
      <c r="M21" s="45"/>
      <c r="N21" s="46"/>
      <c r="O21" s="64">
        <f t="shared" si="0"/>
        <v>30</v>
      </c>
      <c r="P21" s="44"/>
      <c r="Q21" s="63" t="s">
        <v>133</v>
      </c>
      <c r="R21" s="44">
        <f>INT(((30/57)+0.005)*100)</f>
        <v>53</v>
      </c>
      <c r="S21" s="45">
        <f>INT(((27/57)+0.005)*100)</f>
        <v>47</v>
      </c>
      <c r="T21" s="45">
        <f>INT(((27/57)+0.005)*100)</f>
        <v>47</v>
      </c>
      <c r="U21" s="46"/>
      <c r="V21" s="44">
        <v>0</v>
      </c>
      <c r="W21" s="45">
        <v>0</v>
      </c>
      <c r="X21" s="45">
        <v>0</v>
      </c>
      <c r="Y21" s="46"/>
      <c r="Z21" s="44"/>
      <c r="AA21" s="45"/>
      <c r="AB21" s="45"/>
      <c r="AC21" s="46"/>
      <c r="AD21" s="64">
        <f>INT(((30/57)+0.005)*100)</f>
        <v>53</v>
      </c>
      <c r="AE21" s="33"/>
    </row>
    <row r="22" spans="1:34" x14ac:dyDescent="0.2">
      <c r="A22" s="7"/>
      <c r="B22" s="10" t="s">
        <v>692</v>
      </c>
      <c r="C22" s="7">
        <v>0</v>
      </c>
      <c r="D22" s="8">
        <v>0</v>
      </c>
      <c r="E22" s="8">
        <v>0</v>
      </c>
      <c r="F22" s="9">
        <v>0</v>
      </c>
      <c r="G22" s="7">
        <v>73</v>
      </c>
      <c r="H22" s="8">
        <v>24</v>
      </c>
      <c r="I22" s="8">
        <v>3</v>
      </c>
      <c r="J22" s="9">
        <v>113</v>
      </c>
      <c r="K22" s="7"/>
      <c r="L22" s="8"/>
      <c r="M22" s="8"/>
      <c r="N22" s="9"/>
      <c r="O22" s="15">
        <f t="shared" si="0"/>
        <v>73</v>
      </c>
      <c r="P22" s="7"/>
      <c r="Q22" s="10" t="s">
        <v>692</v>
      </c>
      <c r="R22" s="7">
        <v>0</v>
      </c>
      <c r="S22" s="8">
        <v>0</v>
      </c>
      <c r="T22" s="8">
        <v>0</v>
      </c>
      <c r="U22" s="9"/>
      <c r="V22" s="7">
        <f>INT(((73/97)+0.005)*100)</f>
        <v>75</v>
      </c>
      <c r="W22" s="8">
        <f>INT(((24/97)+0.005)*100)</f>
        <v>25</v>
      </c>
      <c r="X22" s="8">
        <f>INT(((24/97)+0.005)*100)</f>
        <v>25</v>
      </c>
      <c r="Y22" s="9"/>
      <c r="Z22" s="7"/>
      <c r="AA22" s="8"/>
      <c r="AB22" s="8"/>
      <c r="AC22" s="9"/>
      <c r="AD22" s="15">
        <f>INT(((73/97)+0.005)*100)</f>
        <v>75</v>
      </c>
      <c r="AE22" s="33"/>
    </row>
    <row r="23" spans="1:34" x14ac:dyDescent="0.2">
      <c r="A23" s="44"/>
      <c r="B23" s="63" t="s">
        <v>134</v>
      </c>
      <c r="C23" s="44">
        <v>0</v>
      </c>
      <c r="D23" s="45">
        <v>0</v>
      </c>
      <c r="E23" s="45">
        <v>0</v>
      </c>
      <c r="F23" s="46">
        <v>0</v>
      </c>
      <c r="G23" s="44">
        <v>53</v>
      </c>
      <c r="H23" s="45">
        <v>20</v>
      </c>
      <c r="I23" s="45">
        <v>0</v>
      </c>
      <c r="J23" s="46">
        <v>83</v>
      </c>
      <c r="K23" s="44"/>
      <c r="L23" s="45"/>
      <c r="M23" s="45"/>
      <c r="N23" s="46"/>
      <c r="O23" s="64">
        <f t="shared" si="0"/>
        <v>53</v>
      </c>
      <c r="P23" s="44"/>
      <c r="Q23" s="63" t="s">
        <v>134</v>
      </c>
      <c r="R23" s="44">
        <v>0</v>
      </c>
      <c r="S23" s="45">
        <v>0</v>
      </c>
      <c r="T23" s="45">
        <v>0</v>
      </c>
      <c r="U23" s="46"/>
      <c r="V23" s="44">
        <f>INT(((53/73)+0.005)*100)</f>
        <v>73</v>
      </c>
      <c r="W23" s="45">
        <f>INT(((20/73)+0.005)*100)</f>
        <v>27</v>
      </c>
      <c r="X23" s="45">
        <f>INT(((20/73)+0.005)*100)</f>
        <v>27</v>
      </c>
      <c r="Y23" s="46"/>
      <c r="Z23" s="44"/>
      <c r="AA23" s="45"/>
      <c r="AB23" s="45"/>
      <c r="AC23" s="46"/>
      <c r="AD23" s="64">
        <f>INT(((53/73)+0.005)*100)</f>
        <v>73</v>
      </c>
      <c r="AE23" s="33"/>
    </row>
    <row r="24" spans="1:34" x14ac:dyDescent="0.2">
      <c r="A24" s="7"/>
      <c r="B24" s="10" t="s">
        <v>135</v>
      </c>
      <c r="C24" s="7">
        <v>510</v>
      </c>
      <c r="D24" s="8">
        <v>219</v>
      </c>
      <c r="E24" s="8">
        <v>27</v>
      </c>
      <c r="F24" s="9">
        <v>703</v>
      </c>
      <c r="G24" s="7">
        <v>199</v>
      </c>
      <c r="H24" s="8">
        <v>123</v>
      </c>
      <c r="I24" s="8">
        <v>7</v>
      </c>
      <c r="J24" s="9">
        <v>284</v>
      </c>
      <c r="K24" s="7"/>
      <c r="L24" s="8"/>
      <c r="M24" s="8"/>
      <c r="N24" s="9"/>
      <c r="O24" s="15">
        <f t="shared" si="0"/>
        <v>709</v>
      </c>
      <c r="P24" s="7"/>
      <c r="Q24" s="10" t="s">
        <v>135</v>
      </c>
      <c r="R24" s="7">
        <f>INT(((510/729)+0.005)*100)</f>
        <v>70</v>
      </c>
      <c r="S24" s="8">
        <f>INT(((219/729)+0.005)*100)</f>
        <v>30</v>
      </c>
      <c r="T24" s="8">
        <f>INT(((219/729)+0.005)*100)</f>
        <v>30</v>
      </c>
      <c r="U24" s="9"/>
      <c r="V24" s="7">
        <f>INT(((199/322)+0.005)*100)</f>
        <v>62</v>
      </c>
      <c r="W24" s="8">
        <f>INT(((123/322)+0.005)*100)</f>
        <v>38</v>
      </c>
      <c r="X24" s="8">
        <f>INT(((123/322)+0.005)*100)</f>
        <v>38</v>
      </c>
      <c r="Y24" s="9"/>
      <c r="Z24" s="7"/>
      <c r="AA24" s="8"/>
      <c r="AB24" s="8"/>
      <c r="AC24" s="9"/>
      <c r="AD24" s="15">
        <f>INT(((709/1051)+0.005)*100)</f>
        <v>67</v>
      </c>
      <c r="AE24" s="33"/>
    </row>
    <row r="25" spans="1:34" x14ac:dyDescent="0.2">
      <c r="A25" s="44"/>
      <c r="B25" s="63" t="s">
        <v>932</v>
      </c>
      <c r="C25" s="44">
        <v>38</v>
      </c>
      <c r="D25" s="45">
        <v>16</v>
      </c>
      <c r="E25" s="45">
        <v>1</v>
      </c>
      <c r="F25" s="46">
        <v>57</v>
      </c>
      <c r="G25" s="44">
        <v>8</v>
      </c>
      <c r="H25" s="45">
        <v>5</v>
      </c>
      <c r="I25" s="45">
        <v>0</v>
      </c>
      <c r="J25" s="46">
        <v>7</v>
      </c>
      <c r="K25" s="44"/>
      <c r="L25" s="45"/>
      <c r="M25" s="45"/>
      <c r="N25" s="46"/>
      <c r="O25" s="64">
        <f t="shared" si="0"/>
        <v>46</v>
      </c>
      <c r="P25" s="44"/>
      <c r="Q25" s="63" t="s">
        <v>932</v>
      </c>
      <c r="R25" s="44">
        <f>INT(((38/54)+0.005)*100)</f>
        <v>70</v>
      </c>
      <c r="S25" s="45">
        <f>INT(((16/54)+0.005)*100)</f>
        <v>30</v>
      </c>
      <c r="T25" s="45">
        <f>INT(((16/54)+0.005)*100)</f>
        <v>30</v>
      </c>
      <c r="U25" s="46"/>
      <c r="V25" s="44">
        <f>INT(((8/13)+0.005)*100)</f>
        <v>62</v>
      </c>
      <c r="W25" s="45">
        <f>INT(((5/13)+0.005)*100)</f>
        <v>38</v>
      </c>
      <c r="X25" s="45">
        <f>INT(((5/13)+0.005)*100)</f>
        <v>38</v>
      </c>
      <c r="Y25" s="46"/>
      <c r="Z25" s="44"/>
      <c r="AA25" s="45"/>
      <c r="AB25" s="45"/>
      <c r="AC25" s="46"/>
      <c r="AD25" s="64">
        <f>INT(((46/67)+0.005)*100)</f>
        <v>69</v>
      </c>
      <c r="AE25" s="33"/>
    </row>
    <row r="26" spans="1:34" x14ac:dyDescent="0.2">
      <c r="A26" s="7"/>
      <c r="B26" s="10" t="s">
        <v>136</v>
      </c>
      <c r="C26" s="7">
        <v>668</v>
      </c>
      <c r="D26" s="8">
        <v>305</v>
      </c>
      <c r="E26" s="8">
        <v>112</v>
      </c>
      <c r="F26" s="9">
        <v>875</v>
      </c>
      <c r="G26" s="7">
        <v>352</v>
      </c>
      <c r="H26" s="8">
        <v>196</v>
      </c>
      <c r="I26" s="8">
        <v>56</v>
      </c>
      <c r="J26" s="9">
        <v>504</v>
      </c>
      <c r="K26" s="7"/>
      <c r="L26" s="8"/>
      <c r="M26" s="8"/>
      <c r="N26" s="9"/>
      <c r="O26" s="15">
        <f t="shared" si="0"/>
        <v>1020</v>
      </c>
      <c r="P26" s="7"/>
      <c r="Q26" s="10" t="s">
        <v>136</v>
      </c>
      <c r="R26" s="7">
        <f>INT(((668/973)+0.005)*100)</f>
        <v>69</v>
      </c>
      <c r="S26" s="8">
        <f>INT(((305/973)+0.005)*100)</f>
        <v>31</v>
      </c>
      <c r="T26" s="8">
        <f>INT(((305/973)+0.005)*100)</f>
        <v>31</v>
      </c>
      <c r="U26" s="9"/>
      <c r="V26" s="7">
        <f>INT(((352/548)+0.005)*100)</f>
        <v>64</v>
      </c>
      <c r="W26" s="8">
        <f>INT(((196/548)+0.005)*100)</f>
        <v>36</v>
      </c>
      <c r="X26" s="8">
        <f>INT(((196/548)+0.005)*100)</f>
        <v>36</v>
      </c>
      <c r="Y26" s="9"/>
      <c r="Z26" s="7"/>
      <c r="AA26" s="8"/>
      <c r="AB26" s="8"/>
      <c r="AC26" s="9"/>
      <c r="AD26" s="15">
        <f>INT(((1020/1521)+0.005)*100)</f>
        <v>67</v>
      </c>
      <c r="AE26" s="33"/>
    </row>
    <row r="27" spans="1:34" x14ac:dyDescent="0.2">
      <c r="A27" s="44"/>
      <c r="B27" s="63" t="s">
        <v>137</v>
      </c>
      <c r="C27" s="44">
        <v>407</v>
      </c>
      <c r="D27" s="45">
        <v>149</v>
      </c>
      <c r="E27" s="45">
        <v>40</v>
      </c>
      <c r="F27" s="46">
        <v>769</v>
      </c>
      <c r="G27" s="44">
        <v>609</v>
      </c>
      <c r="H27" s="45">
        <v>226</v>
      </c>
      <c r="I27" s="45">
        <v>37</v>
      </c>
      <c r="J27" s="46">
        <v>1339</v>
      </c>
      <c r="K27" s="44"/>
      <c r="L27" s="45"/>
      <c r="M27" s="45"/>
      <c r="N27" s="46"/>
      <c r="O27" s="64">
        <f t="shared" si="0"/>
        <v>1016</v>
      </c>
      <c r="P27" s="44"/>
      <c r="Q27" s="63" t="s">
        <v>137</v>
      </c>
      <c r="R27" s="44">
        <f>INT(((407/556)+0.005)*100)</f>
        <v>73</v>
      </c>
      <c r="S27" s="45">
        <f>INT(((149/556)+0.005)*100)</f>
        <v>27</v>
      </c>
      <c r="T27" s="45">
        <f>INT(((149/556)+0.005)*100)</f>
        <v>27</v>
      </c>
      <c r="U27" s="46"/>
      <c r="V27" s="44">
        <f>INT(((609/835)+0.005)*100)</f>
        <v>73</v>
      </c>
      <c r="W27" s="45">
        <f>INT(((226/835)+0.005)*100)</f>
        <v>27</v>
      </c>
      <c r="X27" s="45">
        <f>INT(((226/835)+0.005)*100)</f>
        <v>27</v>
      </c>
      <c r="Y27" s="46"/>
      <c r="Z27" s="44"/>
      <c r="AA27" s="45"/>
      <c r="AB27" s="45"/>
      <c r="AC27" s="46"/>
      <c r="AD27" s="64">
        <f>INT(((1016/1391)+0.005)*100)</f>
        <v>73</v>
      </c>
      <c r="AE27" s="33"/>
    </row>
    <row r="28" spans="1:34" x14ac:dyDescent="0.2">
      <c r="A28" s="7"/>
      <c r="B28" s="10" t="s">
        <v>138</v>
      </c>
      <c r="C28" s="7">
        <v>448</v>
      </c>
      <c r="D28" s="8">
        <v>179</v>
      </c>
      <c r="E28" s="8">
        <v>41</v>
      </c>
      <c r="F28" s="9">
        <v>642</v>
      </c>
      <c r="G28" s="7">
        <v>227</v>
      </c>
      <c r="H28" s="8">
        <v>126</v>
      </c>
      <c r="I28" s="8">
        <v>9</v>
      </c>
      <c r="J28" s="9">
        <v>336</v>
      </c>
      <c r="K28" s="7"/>
      <c r="L28" s="8"/>
      <c r="M28" s="8"/>
      <c r="N28" s="9"/>
      <c r="O28" s="15">
        <f t="shared" si="0"/>
        <v>675</v>
      </c>
      <c r="P28" s="7"/>
      <c r="Q28" s="10" t="s">
        <v>138</v>
      </c>
      <c r="R28" s="7">
        <f>INT(((448/627)+0.005)*100)</f>
        <v>71</v>
      </c>
      <c r="S28" s="8">
        <f>INT(((179/627)+0.005)*100)</f>
        <v>29</v>
      </c>
      <c r="T28" s="8">
        <f>INT(((179/627)+0.005)*100)</f>
        <v>29</v>
      </c>
      <c r="U28" s="9"/>
      <c r="V28" s="7">
        <f>INT(((227/353)+0.005)*100)</f>
        <v>64</v>
      </c>
      <c r="W28" s="8">
        <f>INT(((126/353)+0.005)*100)</f>
        <v>36</v>
      </c>
      <c r="X28" s="8">
        <f>INT(((126/353)+0.005)*100)</f>
        <v>36</v>
      </c>
      <c r="Y28" s="9"/>
      <c r="Z28" s="7"/>
      <c r="AA28" s="8"/>
      <c r="AB28" s="8"/>
      <c r="AC28" s="9"/>
      <c r="AD28" s="15">
        <f>INT(((675/980)+0.005)*100)</f>
        <v>69</v>
      </c>
      <c r="AE28" s="33"/>
    </row>
    <row r="29" spans="1:34" x14ac:dyDescent="0.2">
      <c r="A29" s="44"/>
      <c r="B29" s="63" t="s">
        <v>139</v>
      </c>
      <c r="C29" s="44">
        <v>294</v>
      </c>
      <c r="D29" s="45">
        <v>35</v>
      </c>
      <c r="E29" s="45">
        <v>4</v>
      </c>
      <c r="F29" s="46">
        <v>583</v>
      </c>
      <c r="G29" s="44">
        <v>1383</v>
      </c>
      <c r="H29" s="45">
        <v>298</v>
      </c>
      <c r="I29" s="45">
        <v>32</v>
      </c>
      <c r="J29" s="46">
        <v>2924</v>
      </c>
      <c r="K29" s="44"/>
      <c r="L29" s="45"/>
      <c r="M29" s="45"/>
      <c r="N29" s="46"/>
      <c r="O29" s="64">
        <f t="shared" si="0"/>
        <v>1677</v>
      </c>
      <c r="P29" s="44"/>
      <c r="Q29" s="63" t="s">
        <v>139</v>
      </c>
      <c r="R29" s="44">
        <f>INT(((294/329)+0.005)*100)</f>
        <v>89</v>
      </c>
      <c r="S29" s="45">
        <f>INT(((35/329)+0.005)*100)</f>
        <v>11</v>
      </c>
      <c r="T29" s="45">
        <f>INT(((35/329)+0.005)*100)</f>
        <v>11</v>
      </c>
      <c r="U29" s="46"/>
      <c r="V29" s="44">
        <f>INT(((1383/1681)+0.005)*100)</f>
        <v>82</v>
      </c>
      <c r="W29" s="45">
        <f>INT(((298/1681)+0.005)*100)</f>
        <v>18</v>
      </c>
      <c r="X29" s="45">
        <f>INT(((298/1681)+0.005)*100)</f>
        <v>18</v>
      </c>
      <c r="Y29" s="46"/>
      <c r="Z29" s="44"/>
      <c r="AA29" s="45"/>
      <c r="AB29" s="45"/>
      <c r="AC29" s="46"/>
      <c r="AD29" s="64">
        <f>INT(((1677/2010)+0.005)*100)</f>
        <v>83</v>
      </c>
      <c r="AE29" s="33"/>
    </row>
    <row r="30" spans="1:34" x14ac:dyDescent="0.2">
      <c r="A30" s="7"/>
      <c r="B30" s="10" t="s">
        <v>140</v>
      </c>
      <c r="C30" s="7">
        <v>255</v>
      </c>
      <c r="D30" s="8">
        <v>95</v>
      </c>
      <c r="E30" s="8">
        <v>20</v>
      </c>
      <c r="F30" s="9">
        <v>509</v>
      </c>
      <c r="G30" s="7">
        <v>83</v>
      </c>
      <c r="H30" s="8">
        <v>38</v>
      </c>
      <c r="I30" s="8">
        <v>13</v>
      </c>
      <c r="J30" s="9">
        <v>125</v>
      </c>
      <c r="K30" s="7"/>
      <c r="L30" s="8"/>
      <c r="M30" s="8"/>
      <c r="N30" s="9"/>
      <c r="O30" s="15">
        <f t="shared" si="0"/>
        <v>338</v>
      </c>
      <c r="P30" s="7"/>
      <c r="Q30" s="10" t="s">
        <v>140</v>
      </c>
      <c r="R30" s="7">
        <f>INT(((255/350)+0.005)*100)</f>
        <v>73</v>
      </c>
      <c r="S30" s="8">
        <f>INT(((95/350)+0.005)*100)</f>
        <v>27</v>
      </c>
      <c r="T30" s="8">
        <f>INT(((95/350)+0.005)*100)</f>
        <v>27</v>
      </c>
      <c r="U30" s="9"/>
      <c r="V30" s="7">
        <f>INT(((83/121)+0.005)*100)</f>
        <v>69</v>
      </c>
      <c r="W30" s="8">
        <f>INT(((38/121)+0.005)*100)</f>
        <v>31</v>
      </c>
      <c r="X30" s="8">
        <f>INT(((38/121)+0.005)*100)</f>
        <v>31</v>
      </c>
      <c r="Y30" s="9"/>
      <c r="Z30" s="7"/>
      <c r="AA30" s="8"/>
      <c r="AB30" s="8"/>
      <c r="AC30" s="9"/>
      <c r="AD30" s="15">
        <f>INT(((338/471)+0.005)*100)</f>
        <v>72</v>
      </c>
      <c r="AE30" s="33"/>
    </row>
    <row r="31" spans="1:34" x14ac:dyDescent="0.2">
      <c r="A31" s="44"/>
      <c r="B31" s="63" t="s">
        <v>141</v>
      </c>
      <c r="C31" s="44">
        <v>0</v>
      </c>
      <c r="D31" s="45">
        <v>0</v>
      </c>
      <c r="E31" s="45">
        <v>0</v>
      </c>
      <c r="F31" s="46">
        <v>0</v>
      </c>
      <c r="G31" s="44">
        <v>305</v>
      </c>
      <c r="H31" s="45">
        <v>86</v>
      </c>
      <c r="I31" s="45">
        <v>11</v>
      </c>
      <c r="J31" s="46">
        <v>641</v>
      </c>
      <c r="K31" s="44"/>
      <c r="L31" s="45"/>
      <c r="M31" s="45"/>
      <c r="N31" s="46"/>
      <c r="O31" s="64">
        <f t="shared" si="0"/>
        <v>305</v>
      </c>
      <c r="P31" s="44"/>
      <c r="Q31" s="63" t="s">
        <v>141</v>
      </c>
      <c r="R31" s="44">
        <v>0</v>
      </c>
      <c r="S31" s="45">
        <v>0</v>
      </c>
      <c r="T31" s="45">
        <v>0</v>
      </c>
      <c r="U31" s="46"/>
      <c r="V31" s="44">
        <f>INT(((305/391)+0.005)*100)</f>
        <v>78</v>
      </c>
      <c r="W31" s="45">
        <f>INT(((86/391)+0.005)*100)</f>
        <v>22</v>
      </c>
      <c r="X31" s="45">
        <f>INT(((86/391)+0.005)*100)</f>
        <v>22</v>
      </c>
      <c r="Y31" s="46"/>
      <c r="Z31" s="44"/>
      <c r="AA31" s="45"/>
      <c r="AB31" s="45"/>
      <c r="AC31" s="46"/>
      <c r="AD31" s="64">
        <f>INT(((305/391)+0.005)*100)</f>
        <v>78</v>
      </c>
      <c r="AE31" s="33"/>
    </row>
    <row r="32" spans="1:34" x14ac:dyDescent="0.2">
      <c r="A32" s="7"/>
      <c r="B32" s="10" t="s">
        <v>142</v>
      </c>
      <c r="C32" s="7">
        <v>195</v>
      </c>
      <c r="D32" s="8">
        <v>58</v>
      </c>
      <c r="E32" s="8">
        <v>2</v>
      </c>
      <c r="F32" s="9">
        <v>263</v>
      </c>
      <c r="G32" s="7">
        <v>71</v>
      </c>
      <c r="H32" s="8">
        <v>43</v>
      </c>
      <c r="I32" s="8">
        <v>2</v>
      </c>
      <c r="J32" s="9">
        <v>99</v>
      </c>
      <c r="K32" s="7"/>
      <c r="L32" s="8"/>
      <c r="M32" s="8"/>
      <c r="N32" s="9"/>
      <c r="O32" s="15">
        <f t="shared" si="0"/>
        <v>266</v>
      </c>
      <c r="P32" s="7"/>
      <c r="Q32" s="10" t="s">
        <v>142</v>
      </c>
      <c r="R32" s="7">
        <f>INT(((195/253)+0.005)*100)</f>
        <v>77</v>
      </c>
      <c r="S32" s="8">
        <f>INT(((58/253)+0.005)*100)</f>
        <v>23</v>
      </c>
      <c r="T32" s="8">
        <f>INT(((58/253)+0.005)*100)</f>
        <v>23</v>
      </c>
      <c r="U32" s="9"/>
      <c r="V32" s="7">
        <f>INT(((71/114)+0.005)*100)</f>
        <v>62</v>
      </c>
      <c r="W32" s="8">
        <f>INT(((43/114)+0.005)*100)</f>
        <v>38</v>
      </c>
      <c r="X32" s="8">
        <f>INT(((43/114)+0.005)*100)</f>
        <v>38</v>
      </c>
      <c r="Y32" s="9"/>
      <c r="Z32" s="7"/>
      <c r="AA32" s="8"/>
      <c r="AB32" s="8"/>
      <c r="AC32" s="9"/>
      <c r="AD32" s="15">
        <f>INT(((266/367)+0.005)*100)</f>
        <v>72</v>
      </c>
      <c r="AE32" s="33"/>
    </row>
    <row r="33" spans="1:31" x14ac:dyDescent="0.2">
      <c r="A33" s="44"/>
      <c r="B33" s="63" t="s">
        <v>143</v>
      </c>
      <c r="C33" s="44">
        <v>41</v>
      </c>
      <c r="D33" s="45">
        <v>20</v>
      </c>
      <c r="E33" s="45">
        <v>2</v>
      </c>
      <c r="F33" s="46">
        <v>51</v>
      </c>
      <c r="G33" s="44">
        <v>22</v>
      </c>
      <c r="H33" s="45">
        <v>9</v>
      </c>
      <c r="I33" s="45">
        <v>1</v>
      </c>
      <c r="J33" s="46">
        <v>32</v>
      </c>
      <c r="K33" s="44"/>
      <c r="L33" s="45"/>
      <c r="M33" s="45"/>
      <c r="N33" s="46"/>
      <c r="O33" s="64">
        <f t="shared" si="0"/>
        <v>63</v>
      </c>
      <c r="P33" s="44"/>
      <c r="Q33" s="63" t="s">
        <v>143</v>
      </c>
      <c r="R33" s="44">
        <f>INT(((41/61)+0.005)*100)</f>
        <v>67</v>
      </c>
      <c r="S33" s="45">
        <f>INT(((20/61)+0.005)*100)</f>
        <v>33</v>
      </c>
      <c r="T33" s="45">
        <f>INT(((20/61)+0.005)*100)</f>
        <v>33</v>
      </c>
      <c r="U33" s="46"/>
      <c r="V33" s="44">
        <f>INT(((22/31)+0.005)*100)</f>
        <v>71</v>
      </c>
      <c r="W33" s="45">
        <f>INT(((9/31)+0.005)*100)</f>
        <v>29</v>
      </c>
      <c r="X33" s="45">
        <f>INT(((9/31)+0.005)*100)</f>
        <v>29</v>
      </c>
      <c r="Y33" s="46"/>
      <c r="Z33" s="44"/>
      <c r="AA33" s="45"/>
      <c r="AB33" s="45"/>
      <c r="AC33" s="46"/>
      <c r="AD33" s="64">
        <f>INT(((63/92)+0.005)*100)</f>
        <v>68</v>
      </c>
      <c r="AE33" s="33"/>
    </row>
    <row r="34" spans="1:31" x14ac:dyDescent="0.2">
      <c r="A34" s="7"/>
      <c r="B34" s="10" t="s">
        <v>144</v>
      </c>
      <c r="C34" s="7">
        <v>241</v>
      </c>
      <c r="D34" s="8">
        <v>114</v>
      </c>
      <c r="E34" s="8">
        <v>39</v>
      </c>
      <c r="F34" s="9">
        <v>338</v>
      </c>
      <c r="G34" s="7">
        <v>34</v>
      </c>
      <c r="H34" s="8">
        <v>5</v>
      </c>
      <c r="I34" s="8">
        <v>1</v>
      </c>
      <c r="J34" s="9">
        <v>46</v>
      </c>
      <c r="K34" s="7"/>
      <c r="L34" s="8"/>
      <c r="M34" s="8"/>
      <c r="N34" s="9"/>
      <c r="O34" s="15">
        <f t="shared" si="0"/>
        <v>275</v>
      </c>
      <c r="P34" s="7"/>
      <c r="Q34" s="10" t="s">
        <v>144</v>
      </c>
      <c r="R34" s="7">
        <f>INT(((241/355)+0.005)*100)</f>
        <v>68</v>
      </c>
      <c r="S34" s="8">
        <f>INT(((114/355)+0.005)*100)</f>
        <v>32</v>
      </c>
      <c r="T34" s="8">
        <f>INT(((114/355)+0.005)*100)</f>
        <v>32</v>
      </c>
      <c r="U34" s="9"/>
      <c r="V34" s="7">
        <f>INT(((34/39)+0.005)*100)</f>
        <v>87</v>
      </c>
      <c r="W34" s="8">
        <f>INT(((5/39)+0.005)*100)</f>
        <v>13</v>
      </c>
      <c r="X34" s="8">
        <f>INT(((5/39)+0.005)*100)</f>
        <v>13</v>
      </c>
      <c r="Y34" s="9"/>
      <c r="Z34" s="7"/>
      <c r="AA34" s="8"/>
      <c r="AB34" s="8"/>
      <c r="AC34" s="9"/>
      <c r="AD34" s="15">
        <f>INT(((275/394)+0.005)*100)</f>
        <v>70</v>
      </c>
      <c r="AE34" s="33"/>
    </row>
    <row r="35" spans="1:31" x14ac:dyDescent="0.2">
      <c r="A35" s="44"/>
      <c r="B35" s="63" t="s">
        <v>145</v>
      </c>
      <c r="C35" s="44">
        <v>102</v>
      </c>
      <c r="D35" s="45">
        <v>31</v>
      </c>
      <c r="E35" s="45">
        <v>5</v>
      </c>
      <c r="F35" s="46">
        <v>114</v>
      </c>
      <c r="G35" s="44">
        <v>18</v>
      </c>
      <c r="H35" s="45">
        <v>13</v>
      </c>
      <c r="I35" s="45">
        <v>1</v>
      </c>
      <c r="J35" s="46">
        <v>19</v>
      </c>
      <c r="K35" s="44"/>
      <c r="L35" s="45"/>
      <c r="M35" s="45"/>
      <c r="N35" s="46"/>
      <c r="O35" s="64">
        <f t="shared" si="0"/>
        <v>120</v>
      </c>
      <c r="P35" s="44"/>
      <c r="Q35" s="63" t="s">
        <v>145</v>
      </c>
      <c r="R35" s="44">
        <f>INT(((102/133)+0.005)*100)</f>
        <v>77</v>
      </c>
      <c r="S35" s="45">
        <f>INT(((31/133)+0.005)*100)</f>
        <v>23</v>
      </c>
      <c r="T35" s="45">
        <f>INT(((31/133)+0.005)*100)</f>
        <v>23</v>
      </c>
      <c r="U35" s="46"/>
      <c r="V35" s="44">
        <f>INT(((18/31)+0.005)*100)</f>
        <v>58</v>
      </c>
      <c r="W35" s="45">
        <f>INT(((13/31)+0.005)*100)</f>
        <v>42</v>
      </c>
      <c r="X35" s="45">
        <f>INT(((13/31)+0.005)*100)</f>
        <v>42</v>
      </c>
      <c r="Y35" s="46"/>
      <c r="Z35" s="44"/>
      <c r="AA35" s="45"/>
      <c r="AB35" s="45"/>
      <c r="AC35" s="46"/>
      <c r="AD35" s="64">
        <f>INT(((120/164)+0.005)*100)</f>
        <v>73</v>
      </c>
      <c r="AE35" s="33"/>
    </row>
    <row r="36" spans="1:31" x14ac:dyDescent="0.2">
      <c r="A36" s="7"/>
      <c r="B36" s="10" t="s">
        <v>146</v>
      </c>
      <c r="C36" s="7">
        <v>88</v>
      </c>
      <c r="D36" s="8">
        <v>41</v>
      </c>
      <c r="E36" s="8">
        <v>2</v>
      </c>
      <c r="F36" s="9">
        <v>95</v>
      </c>
      <c r="G36" s="7">
        <v>12</v>
      </c>
      <c r="H36" s="8">
        <v>10</v>
      </c>
      <c r="I36" s="8">
        <v>0</v>
      </c>
      <c r="J36" s="9">
        <v>16</v>
      </c>
      <c r="K36" s="7"/>
      <c r="L36" s="8"/>
      <c r="M36" s="8"/>
      <c r="N36" s="9"/>
      <c r="O36" s="15">
        <f t="shared" si="0"/>
        <v>100</v>
      </c>
      <c r="P36" s="7"/>
      <c r="Q36" s="10" t="s">
        <v>146</v>
      </c>
      <c r="R36" s="7">
        <f>INT(((88/129)+0.005)*100)</f>
        <v>68</v>
      </c>
      <c r="S36" s="8">
        <f>INT(((41/129)+0.005)*100)</f>
        <v>32</v>
      </c>
      <c r="T36" s="8">
        <f>INT(((41/129)+0.005)*100)</f>
        <v>32</v>
      </c>
      <c r="U36" s="9"/>
      <c r="V36" s="7">
        <f>INT(((12/22)+0.005)*100)</f>
        <v>55</v>
      </c>
      <c r="W36" s="8">
        <f>INT(((10/22)+0.005)*100)</f>
        <v>45</v>
      </c>
      <c r="X36" s="8">
        <f>INT(((10/22)+0.005)*100)</f>
        <v>45</v>
      </c>
      <c r="Y36" s="9"/>
      <c r="Z36" s="7"/>
      <c r="AA36" s="8"/>
      <c r="AB36" s="8"/>
      <c r="AC36" s="9"/>
      <c r="AD36" s="15">
        <f>INT(((100/151)+0.005)*100)</f>
        <v>66</v>
      </c>
      <c r="AE36" s="33"/>
    </row>
    <row r="37" spans="1:31" x14ac:dyDescent="0.2">
      <c r="A37" s="44"/>
      <c r="B37" s="63" t="s">
        <v>147</v>
      </c>
      <c r="C37" s="44">
        <v>452</v>
      </c>
      <c r="D37" s="45">
        <v>59</v>
      </c>
      <c r="E37" s="45">
        <v>70</v>
      </c>
      <c r="F37" s="46">
        <v>598</v>
      </c>
      <c r="G37" s="44">
        <v>7</v>
      </c>
      <c r="H37" s="45">
        <v>3</v>
      </c>
      <c r="I37" s="45">
        <v>0</v>
      </c>
      <c r="J37" s="46">
        <v>5</v>
      </c>
      <c r="K37" s="44"/>
      <c r="L37" s="45"/>
      <c r="M37" s="45"/>
      <c r="N37" s="46"/>
      <c r="O37" s="64">
        <f t="shared" si="0"/>
        <v>459</v>
      </c>
      <c r="P37" s="44"/>
      <c r="Q37" s="63" t="s">
        <v>147</v>
      </c>
      <c r="R37" s="44">
        <f>INT(((452/511)+0.005)*100)</f>
        <v>88</v>
      </c>
      <c r="S37" s="45">
        <f>INT(((59/511)+0.005)*100)</f>
        <v>12</v>
      </c>
      <c r="T37" s="45">
        <f>INT(((59/511)+0.005)*100)</f>
        <v>12</v>
      </c>
      <c r="U37" s="46"/>
      <c r="V37" s="44">
        <f>INT(((7/10)+0.005)*100)</f>
        <v>70</v>
      </c>
      <c r="W37" s="45">
        <f>INT(((3/10)+0.005)*100)</f>
        <v>30</v>
      </c>
      <c r="X37" s="45">
        <f>INT(((3/10)+0.005)*100)</f>
        <v>30</v>
      </c>
      <c r="Y37" s="46"/>
      <c r="Z37" s="44"/>
      <c r="AA37" s="45"/>
      <c r="AB37" s="45"/>
      <c r="AC37" s="46"/>
      <c r="AD37" s="64">
        <f>INT(((459/521)+0.005)*100)</f>
        <v>88</v>
      </c>
      <c r="AE37" s="33"/>
    </row>
    <row r="38" spans="1:31" x14ac:dyDescent="0.2">
      <c r="A38" s="7"/>
      <c r="B38" s="10" t="s">
        <v>148</v>
      </c>
      <c r="C38" s="7">
        <v>241</v>
      </c>
      <c r="D38" s="8">
        <v>64</v>
      </c>
      <c r="E38" s="8">
        <v>15</v>
      </c>
      <c r="F38" s="9">
        <v>471</v>
      </c>
      <c r="G38" s="7">
        <v>4</v>
      </c>
      <c r="H38" s="8">
        <v>6</v>
      </c>
      <c r="I38" s="8">
        <v>0</v>
      </c>
      <c r="J38" s="9">
        <v>1</v>
      </c>
      <c r="K38" s="7"/>
      <c r="L38" s="8"/>
      <c r="M38" s="8"/>
      <c r="N38" s="9"/>
      <c r="O38" s="15">
        <f t="shared" si="0"/>
        <v>245</v>
      </c>
      <c r="P38" s="7"/>
      <c r="Q38" s="10" t="s">
        <v>148</v>
      </c>
      <c r="R38" s="7">
        <f>INT(((241/305)+0.005)*100)</f>
        <v>79</v>
      </c>
      <c r="S38" s="8">
        <f>INT(((64/305)+0.005)*100)</f>
        <v>21</v>
      </c>
      <c r="T38" s="8">
        <f>INT(((64/305)+0.005)*100)</f>
        <v>21</v>
      </c>
      <c r="U38" s="9"/>
      <c r="V38" s="7">
        <f>INT(((4/10)+0.005)*100)</f>
        <v>40</v>
      </c>
      <c r="W38" s="8">
        <f>INT(((6/10)+0.005)*100)</f>
        <v>60</v>
      </c>
      <c r="X38" s="8">
        <f>INT(((6/10)+0.005)*100)</f>
        <v>60</v>
      </c>
      <c r="Y38" s="9"/>
      <c r="Z38" s="7"/>
      <c r="AA38" s="8"/>
      <c r="AB38" s="8"/>
      <c r="AC38" s="9"/>
      <c r="AD38" s="15">
        <f>INT(((245/315)+0.005)*100)</f>
        <v>78</v>
      </c>
      <c r="AE38" s="33"/>
    </row>
    <row r="39" spans="1:31" x14ac:dyDescent="0.2">
      <c r="A39" s="44"/>
      <c r="B39" s="63" t="s">
        <v>149</v>
      </c>
      <c r="C39" s="44">
        <v>163</v>
      </c>
      <c r="D39" s="45">
        <v>69</v>
      </c>
      <c r="E39" s="45">
        <v>18</v>
      </c>
      <c r="F39" s="46">
        <v>230</v>
      </c>
      <c r="G39" s="44">
        <v>19</v>
      </c>
      <c r="H39" s="45">
        <v>8</v>
      </c>
      <c r="I39" s="45">
        <v>0</v>
      </c>
      <c r="J39" s="46">
        <v>21</v>
      </c>
      <c r="K39" s="44"/>
      <c r="L39" s="45"/>
      <c r="M39" s="45"/>
      <c r="N39" s="46"/>
      <c r="O39" s="64">
        <f t="shared" si="0"/>
        <v>182</v>
      </c>
      <c r="P39" s="44"/>
      <c r="Q39" s="63" t="s">
        <v>149</v>
      </c>
      <c r="R39" s="44">
        <f>INT(((163/232)+0.005)*100)</f>
        <v>70</v>
      </c>
      <c r="S39" s="45">
        <f>INT(((69/232)+0.005)*100)</f>
        <v>30</v>
      </c>
      <c r="T39" s="45">
        <f>INT(((69/232)+0.005)*100)</f>
        <v>30</v>
      </c>
      <c r="U39" s="46"/>
      <c r="V39" s="44">
        <f>INT(((19/27)+0.005)*100)</f>
        <v>70</v>
      </c>
      <c r="W39" s="45">
        <f>INT(((8/27)+0.005)*100)</f>
        <v>30</v>
      </c>
      <c r="X39" s="45">
        <f>INT(((8/27)+0.005)*100)</f>
        <v>30</v>
      </c>
      <c r="Y39" s="46"/>
      <c r="Z39" s="44"/>
      <c r="AA39" s="45"/>
      <c r="AB39" s="45"/>
      <c r="AC39" s="46"/>
      <c r="AD39" s="64">
        <f>INT(((182/259)+0.005)*100)</f>
        <v>70</v>
      </c>
      <c r="AE39" s="33"/>
    </row>
    <row r="40" spans="1:31" x14ac:dyDescent="0.2">
      <c r="A40" s="7"/>
      <c r="B40" s="10" t="s">
        <v>150</v>
      </c>
      <c r="C40" s="7">
        <v>800</v>
      </c>
      <c r="D40" s="8">
        <v>325</v>
      </c>
      <c r="E40" s="8">
        <v>78</v>
      </c>
      <c r="F40" s="9">
        <v>954</v>
      </c>
      <c r="G40" s="7">
        <v>96</v>
      </c>
      <c r="H40" s="8">
        <v>64</v>
      </c>
      <c r="I40" s="8">
        <v>10</v>
      </c>
      <c r="J40" s="9">
        <v>111</v>
      </c>
      <c r="K40" s="7"/>
      <c r="L40" s="8"/>
      <c r="M40" s="8"/>
      <c r="N40" s="9"/>
      <c r="O40" s="15">
        <f t="shared" si="0"/>
        <v>896</v>
      </c>
      <c r="P40" s="7"/>
      <c r="Q40" s="10" t="s">
        <v>150</v>
      </c>
      <c r="R40" s="7">
        <f>INT(((800/1125)+0.005)*100)</f>
        <v>71</v>
      </c>
      <c r="S40" s="8">
        <f>INT(((325/1125)+0.005)*100)</f>
        <v>29</v>
      </c>
      <c r="T40" s="8">
        <f>INT(((325/1125)+0.005)*100)</f>
        <v>29</v>
      </c>
      <c r="U40" s="9"/>
      <c r="V40" s="7">
        <f>INT(((96/160)+0.005)*100)</f>
        <v>60</v>
      </c>
      <c r="W40" s="8">
        <f>INT(((64/160)+0.005)*100)</f>
        <v>40</v>
      </c>
      <c r="X40" s="8">
        <f>INT(((64/160)+0.005)*100)</f>
        <v>40</v>
      </c>
      <c r="Y40" s="9"/>
      <c r="Z40" s="7"/>
      <c r="AA40" s="8"/>
      <c r="AB40" s="8"/>
      <c r="AC40" s="9"/>
      <c r="AD40" s="15">
        <f>INT(((896/1285)+0.005)*100)</f>
        <v>70</v>
      </c>
      <c r="AE40" s="33"/>
    </row>
    <row r="41" spans="1:31" x14ac:dyDescent="0.2">
      <c r="A41" s="44"/>
      <c r="B41" s="63" t="s">
        <v>933</v>
      </c>
      <c r="C41" s="44">
        <v>33</v>
      </c>
      <c r="D41" s="45">
        <v>12</v>
      </c>
      <c r="E41" s="45">
        <v>3</v>
      </c>
      <c r="F41" s="46">
        <v>43</v>
      </c>
      <c r="G41" s="44">
        <v>0</v>
      </c>
      <c r="H41" s="45">
        <v>0</v>
      </c>
      <c r="I41" s="45">
        <v>0</v>
      </c>
      <c r="J41" s="46">
        <v>0</v>
      </c>
      <c r="K41" s="44"/>
      <c r="L41" s="45"/>
      <c r="M41" s="45"/>
      <c r="N41" s="46"/>
      <c r="O41" s="64">
        <f t="shared" si="0"/>
        <v>33</v>
      </c>
      <c r="P41" s="44"/>
      <c r="Q41" s="63" t="s">
        <v>933</v>
      </c>
      <c r="R41" s="44">
        <f>INT(((33/45)+0.005)*100)</f>
        <v>73</v>
      </c>
      <c r="S41" s="45">
        <f>INT(((12/45)+0.005)*100)</f>
        <v>27</v>
      </c>
      <c r="T41" s="45">
        <f>INT(((12/45)+0.005)*100)</f>
        <v>27</v>
      </c>
      <c r="U41" s="46"/>
      <c r="V41" s="44">
        <v>0</v>
      </c>
      <c r="W41" s="45">
        <v>0</v>
      </c>
      <c r="X41" s="45">
        <v>0</v>
      </c>
      <c r="Y41" s="46"/>
      <c r="Z41" s="44"/>
      <c r="AA41" s="45"/>
      <c r="AB41" s="45"/>
      <c r="AC41" s="46"/>
      <c r="AD41" s="64">
        <f>INT(((33/45)+0.005)*100)</f>
        <v>73</v>
      </c>
      <c r="AE41" s="33"/>
    </row>
    <row r="42" spans="1:31" x14ac:dyDescent="0.2">
      <c r="A42" s="7"/>
      <c r="B42" s="10" t="s">
        <v>934</v>
      </c>
      <c r="C42" s="7">
        <v>0</v>
      </c>
      <c r="D42" s="8">
        <v>0</v>
      </c>
      <c r="E42" s="8">
        <v>0</v>
      </c>
      <c r="F42" s="9">
        <v>0</v>
      </c>
      <c r="G42" s="7">
        <v>197</v>
      </c>
      <c r="H42" s="8">
        <v>93</v>
      </c>
      <c r="I42" s="8">
        <v>43</v>
      </c>
      <c r="J42" s="9">
        <v>332</v>
      </c>
      <c r="K42" s="7"/>
      <c r="L42" s="8"/>
      <c r="M42" s="8"/>
      <c r="N42" s="9"/>
      <c r="O42" s="15">
        <f t="shared" si="0"/>
        <v>197</v>
      </c>
      <c r="P42" s="7"/>
      <c r="Q42" s="10" t="s">
        <v>934</v>
      </c>
      <c r="R42" s="7">
        <v>0</v>
      </c>
      <c r="S42" s="8">
        <v>0</v>
      </c>
      <c r="T42" s="8">
        <v>0</v>
      </c>
      <c r="U42" s="9"/>
      <c r="V42" s="7">
        <f>INT(((197/290)+0.005)*100)</f>
        <v>68</v>
      </c>
      <c r="W42" s="8">
        <f>INT(((93/290)+0.005)*100)</f>
        <v>32</v>
      </c>
      <c r="X42" s="8">
        <f>INT(((93/290)+0.005)*100)</f>
        <v>32</v>
      </c>
      <c r="Y42" s="9"/>
      <c r="Z42" s="7"/>
      <c r="AA42" s="8"/>
      <c r="AB42" s="8"/>
      <c r="AC42" s="9"/>
      <c r="AD42" s="15">
        <f>INT(((197/290)+0.005)*100)</f>
        <v>68</v>
      </c>
      <c r="AE42" s="33"/>
    </row>
    <row r="43" spans="1:31" x14ac:dyDescent="0.2">
      <c r="A43" s="44"/>
      <c r="B43" s="63" t="s">
        <v>935</v>
      </c>
      <c r="C43" s="44">
        <v>0</v>
      </c>
      <c r="D43" s="45">
        <v>0</v>
      </c>
      <c r="E43" s="45">
        <v>0</v>
      </c>
      <c r="F43" s="46">
        <v>0</v>
      </c>
      <c r="G43" s="44">
        <v>90</v>
      </c>
      <c r="H43" s="45">
        <v>20</v>
      </c>
      <c r="I43" s="45">
        <v>1</v>
      </c>
      <c r="J43" s="46">
        <v>157</v>
      </c>
      <c r="K43" s="44"/>
      <c r="L43" s="45"/>
      <c r="M43" s="45"/>
      <c r="N43" s="46"/>
      <c r="O43" s="64">
        <f t="shared" si="0"/>
        <v>90</v>
      </c>
      <c r="P43" s="44"/>
      <c r="Q43" s="63" t="s">
        <v>935</v>
      </c>
      <c r="R43" s="44">
        <v>0</v>
      </c>
      <c r="S43" s="45">
        <v>0</v>
      </c>
      <c r="T43" s="45">
        <v>0</v>
      </c>
      <c r="U43" s="46"/>
      <c r="V43" s="44">
        <f>INT(((90/110)+0.005)*100)</f>
        <v>82</v>
      </c>
      <c r="W43" s="45">
        <f>INT(((20/110)+0.005)*100)</f>
        <v>18</v>
      </c>
      <c r="X43" s="45">
        <f>INT(((20/110)+0.005)*100)</f>
        <v>18</v>
      </c>
      <c r="Y43" s="46"/>
      <c r="Z43" s="44"/>
      <c r="AA43" s="45"/>
      <c r="AB43" s="45"/>
      <c r="AC43" s="46"/>
      <c r="AD43" s="64">
        <f>INT(((90/110)+0.005)*100)</f>
        <v>82</v>
      </c>
      <c r="AE43" s="33"/>
    </row>
    <row r="44" spans="1:31" ht="12.75" customHeight="1" x14ac:dyDescent="0.2">
      <c r="A44" s="7"/>
      <c r="B44" s="10" t="s">
        <v>936</v>
      </c>
      <c r="C44" s="7">
        <v>0</v>
      </c>
      <c r="D44" s="8">
        <v>0</v>
      </c>
      <c r="E44" s="8">
        <v>0</v>
      </c>
      <c r="F44" s="9">
        <v>0</v>
      </c>
      <c r="G44" s="7">
        <v>16</v>
      </c>
      <c r="H44" s="8">
        <v>4</v>
      </c>
      <c r="I44" s="8">
        <v>0</v>
      </c>
      <c r="J44" s="9">
        <v>25</v>
      </c>
      <c r="K44" s="7"/>
      <c r="L44" s="8"/>
      <c r="M44" s="8"/>
      <c r="N44" s="9"/>
      <c r="O44" s="15">
        <f t="shared" si="0"/>
        <v>16</v>
      </c>
      <c r="P44" s="7"/>
      <c r="Q44" s="10" t="s">
        <v>936</v>
      </c>
      <c r="R44" s="7">
        <v>0</v>
      </c>
      <c r="S44" s="8">
        <v>0</v>
      </c>
      <c r="T44" s="8">
        <v>0</v>
      </c>
      <c r="U44" s="9"/>
      <c r="V44" s="7">
        <f>INT(((16/20)+0.005)*100)</f>
        <v>80</v>
      </c>
      <c r="W44" s="8">
        <f>INT(((4/20)+0.005)*100)</f>
        <v>20</v>
      </c>
      <c r="X44" s="8">
        <f>INT(((4/20)+0.005)*100)</f>
        <v>20</v>
      </c>
      <c r="Y44" s="9"/>
      <c r="Z44" s="7"/>
      <c r="AA44" s="8"/>
      <c r="AB44" s="8"/>
      <c r="AC44" s="9"/>
      <c r="AD44" s="15">
        <f>INT(((16/20)+0.005)*100)</f>
        <v>80</v>
      </c>
      <c r="AE44" s="33"/>
    </row>
    <row r="45" spans="1:31" x14ac:dyDescent="0.2">
      <c r="A45" s="7"/>
      <c r="B45" s="40"/>
      <c r="C45" s="7"/>
      <c r="D45" s="8"/>
      <c r="E45" s="8"/>
      <c r="F45" s="9"/>
      <c r="G45" s="7"/>
      <c r="H45" s="8"/>
      <c r="I45" s="8"/>
      <c r="J45" s="9"/>
      <c r="K45" s="7"/>
      <c r="L45" s="8"/>
      <c r="M45" s="8"/>
      <c r="N45" s="9"/>
      <c r="O45" s="74"/>
      <c r="P45" s="7"/>
      <c r="Q45" s="40"/>
      <c r="R45" s="7"/>
      <c r="S45" s="8"/>
      <c r="T45" s="8"/>
      <c r="U45" s="9"/>
      <c r="V45" s="7"/>
      <c r="W45" s="8"/>
      <c r="X45" s="8"/>
      <c r="Y45" s="9"/>
      <c r="Z45" s="7"/>
      <c r="AA45" s="8"/>
      <c r="AB45" s="8"/>
      <c r="AC45" s="9"/>
      <c r="AD45" s="74"/>
      <c r="AE45" s="33"/>
    </row>
    <row r="46" spans="1:31" ht="13.5" thickBot="1" x14ac:dyDescent="0.25">
      <c r="A46" s="52"/>
      <c r="B46" s="11" t="s">
        <v>2</v>
      </c>
      <c r="C46" s="55">
        <f t="shared" ref="C46:O46" si="1">SUM(C10:C44)</f>
        <v>8597</v>
      </c>
      <c r="D46" s="19">
        <f t="shared" si="1"/>
        <v>3220</v>
      </c>
      <c r="E46" s="19">
        <f t="shared" si="1"/>
        <v>896</v>
      </c>
      <c r="F46" s="11">
        <f t="shared" si="1"/>
        <v>14328</v>
      </c>
      <c r="G46" s="55">
        <f t="shared" si="1"/>
        <v>14935</v>
      </c>
      <c r="H46" s="19">
        <f t="shared" si="1"/>
        <v>5565</v>
      </c>
      <c r="I46" s="19">
        <f t="shared" si="1"/>
        <v>875</v>
      </c>
      <c r="J46" s="11">
        <f t="shared" si="1"/>
        <v>32606</v>
      </c>
      <c r="K46" s="55">
        <f t="shared" si="1"/>
        <v>0</v>
      </c>
      <c r="L46" s="19">
        <f t="shared" si="1"/>
        <v>0</v>
      </c>
      <c r="M46" s="19">
        <f t="shared" si="1"/>
        <v>0</v>
      </c>
      <c r="N46" s="19">
        <f t="shared" si="1"/>
        <v>0</v>
      </c>
      <c r="O46" s="16">
        <f t="shared" si="1"/>
        <v>23532</v>
      </c>
      <c r="P46" s="52"/>
      <c r="Q46" s="11" t="s">
        <v>2</v>
      </c>
      <c r="R46" s="55">
        <v>73</v>
      </c>
      <c r="S46" s="19">
        <v>27</v>
      </c>
      <c r="T46" s="19">
        <v>8</v>
      </c>
      <c r="U46" s="11"/>
      <c r="V46" s="55">
        <v>73</v>
      </c>
      <c r="W46" s="19">
        <v>27</v>
      </c>
      <c r="X46" s="19">
        <v>4</v>
      </c>
      <c r="Y46" s="11"/>
      <c r="Z46" s="55">
        <v>74</v>
      </c>
      <c r="AA46" s="19">
        <v>26</v>
      </c>
      <c r="AB46" s="19">
        <v>7</v>
      </c>
      <c r="AC46" s="19"/>
      <c r="AD46" s="16">
        <v>73</v>
      </c>
      <c r="AE46" s="33"/>
    </row>
    <row r="47" spans="1:3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33"/>
    </row>
    <row r="48" spans="1:3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33"/>
    </row>
    <row r="49" spans="1:3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33"/>
    </row>
    <row r="50" spans="1:3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33"/>
    </row>
    <row r="51" spans="1:3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33"/>
    </row>
    <row r="52" spans="1:3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33"/>
    </row>
    <row r="53" spans="1:3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33"/>
    </row>
    <row r="54" spans="1:3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33"/>
    </row>
    <row r="55" spans="1:3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33"/>
    </row>
    <row r="56" spans="1:3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33"/>
    </row>
    <row r="57" spans="1:3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33"/>
    </row>
    <row r="58" spans="1:3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33"/>
    </row>
    <row r="59" spans="1:3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33"/>
    </row>
    <row r="60" spans="1:3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33"/>
    </row>
    <row r="61" spans="1:3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33"/>
    </row>
    <row r="62" spans="1:3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33"/>
    </row>
    <row r="63" spans="1:3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33"/>
    </row>
    <row r="64" spans="1:3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33"/>
    </row>
    <row r="65" spans="1:3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33"/>
    </row>
    <row r="66" spans="1:3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33"/>
    </row>
    <row r="67" spans="1:3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33"/>
    </row>
    <row r="68" spans="1:3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33"/>
    </row>
    <row r="69" spans="1:3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33"/>
    </row>
    <row r="70" spans="1:3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33"/>
    </row>
    <row r="71" spans="1:3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33"/>
    </row>
    <row r="72" spans="1:3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33"/>
    </row>
    <row r="73" spans="1:3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33"/>
    </row>
    <row r="74" spans="1:3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33"/>
    </row>
    <row r="75" spans="1:3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33"/>
    </row>
    <row r="76" spans="1:3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33"/>
    </row>
    <row r="77" spans="1:3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33"/>
    </row>
    <row r="78" spans="1:3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33"/>
    </row>
    <row r="79" spans="1:3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33"/>
    </row>
    <row r="80" spans="1:3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33"/>
    </row>
    <row r="81" spans="1:3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33"/>
    </row>
    <row r="82" spans="1:3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33"/>
    </row>
    <row r="83" spans="1:3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33"/>
    </row>
    <row r="84" spans="1:3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33"/>
    </row>
    <row r="85" spans="1:3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33"/>
    </row>
    <row r="86" spans="1:3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33"/>
    </row>
    <row r="87" spans="1:3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33"/>
    </row>
    <row r="88" spans="1:3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33"/>
    </row>
    <row r="89" spans="1:3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33"/>
    </row>
    <row r="90" spans="1:3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33"/>
    </row>
    <row r="91" spans="1:3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33"/>
    </row>
    <row r="92" spans="1:3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33"/>
    </row>
    <row r="93" spans="1:3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33"/>
    </row>
    <row r="94" spans="1:3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33"/>
    </row>
    <row r="95" spans="1:3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33"/>
    </row>
    <row r="96" spans="1:3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33"/>
    </row>
    <row r="97" spans="1:3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33"/>
    </row>
    <row r="98" spans="1:3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33"/>
    </row>
    <row r="99" spans="1:3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33"/>
    </row>
    <row r="100" spans="1:3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33"/>
    </row>
    <row r="101" spans="1:3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33"/>
    </row>
    <row r="102" spans="1:3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33"/>
    </row>
    <row r="103" spans="1:3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33"/>
    </row>
    <row r="104" spans="1:3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33"/>
    </row>
    <row r="105" spans="1:3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33"/>
    </row>
    <row r="106" spans="1:3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33"/>
    </row>
    <row r="107" spans="1:3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33"/>
    </row>
    <row r="108" spans="1:3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33"/>
    </row>
    <row r="109" spans="1:3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33"/>
    </row>
    <row r="110" spans="1:3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33"/>
    </row>
    <row r="111" spans="1:3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33"/>
    </row>
    <row r="112" spans="1:3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33"/>
    </row>
    <row r="113" spans="1:3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33"/>
    </row>
    <row r="114" spans="1:3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33"/>
    </row>
    <row r="115" spans="1:3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33"/>
    </row>
    <row r="116" spans="1:3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33"/>
    </row>
    <row r="117" spans="1:3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33"/>
    </row>
    <row r="118" spans="1:3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33"/>
    </row>
    <row r="119" spans="1:3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33"/>
    </row>
    <row r="120" spans="1:3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33"/>
    </row>
    <row r="121" spans="1:3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33"/>
    </row>
    <row r="122" spans="1:3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33"/>
    </row>
    <row r="123" spans="1:3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33"/>
    </row>
    <row r="124" spans="1:3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33"/>
    </row>
    <row r="125" spans="1:3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33"/>
    </row>
    <row r="126" spans="1:3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33"/>
    </row>
    <row r="127" spans="1:3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33"/>
    </row>
    <row r="128" spans="1:3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33"/>
    </row>
    <row r="129" spans="1:3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33"/>
    </row>
    <row r="130" spans="1:3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33"/>
    </row>
    <row r="131" spans="1:3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33"/>
    </row>
    <row r="132" spans="1:3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33"/>
    </row>
    <row r="133" spans="1:3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33"/>
    </row>
    <row r="134" spans="1:3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33"/>
    </row>
    <row r="135" spans="1:3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33"/>
    </row>
    <row r="136" spans="1:3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33"/>
    </row>
    <row r="137" spans="1:3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33"/>
    </row>
    <row r="138" spans="1:3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33"/>
    </row>
    <row r="139" spans="1:3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33"/>
    </row>
    <row r="140" spans="1:3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33"/>
    </row>
    <row r="141" spans="1:3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33"/>
    </row>
    <row r="142" spans="1:3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33"/>
    </row>
    <row r="143" spans="1:3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33"/>
    </row>
    <row r="144" spans="1:3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33"/>
    </row>
    <row r="145" spans="1:3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33"/>
    </row>
    <row r="146" spans="1:3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33"/>
    </row>
    <row r="147" spans="1:3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33"/>
    </row>
    <row r="148" spans="1:3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33"/>
    </row>
    <row r="149" spans="1:3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33"/>
    </row>
    <row r="150" spans="1:3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33"/>
    </row>
    <row r="151" spans="1:3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33"/>
    </row>
    <row r="152" spans="1:3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33"/>
    </row>
    <row r="153" spans="1:3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33"/>
    </row>
    <row r="154" spans="1:3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33"/>
    </row>
    <row r="155" spans="1:3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33"/>
    </row>
    <row r="156" spans="1:3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33"/>
    </row>
    <row r="157" spans="1:3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33"/>
    </row>
    <row r="158" spans="1:3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33"/>
    </row>
    <row r="159" spans="1:3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33"/>
    </row>
    <row r="160" spans="1:3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33"/>
    </row>
    <row r="161" spans="1:3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33"/>
    </row>
    <row r="162" spans="1:3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33"/>
    </row>
    <row r="163" spans="1:3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33"/>
    </row>
    <row r="164" spans="1:3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33"/>
    </row>
    <row r="165" spans="1:3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33"/>
    </row>
    <row r="166" spans="1:3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33"/>
    </row>
    <row r="167" spans="1:3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33"/>
    </row>
    <row r="168" spans="1:3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33"/>
    </row>
    <row r="169" spans="1:3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33"/>
    </row>
    <row r="170" spans="1:3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33"/>
    </row>
    <row r="171" spans="1:3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33"/>
    </row>
    <row r="172" spans="1:3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33"/>
    </row>
    <row r="173" spans="1:3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33"/>
    </row>
    <row r="174" spans="1:3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33"/>
    </row>
    <row r="175" spans="1:3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33"/>
    </row>
    <row r="176" spans="1:3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33"/>
    </row>
    <row r="177" spans="1:3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33"/>
    </row>
    <row r="178" spans="1:3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33"/>
    </row>
    <row r="179" spans="1:3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33"/>
    </row>
    <row r="180" spans="1:3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33"/>
    </row>
    <row r="181" spans="1:3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33"/>
    </row>
    <row r="182" spans="1:3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33"/>
    </row>
    <row r="183" spans="1:3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33"/>
    </row>
    <row r="184" spans="1:3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33"/>
    </row>
    <row r="185" spans="1:3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33"/>
    </row>
    <row r="186" spans="1:3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33"/>
    </row>
    <row r="187" spans="1:3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33"/>
    </row>
    <row r="188" spans="1:3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33"/>
    </row>
    <row r="189" spans="1:3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33"/>
    </row>
    <row r="190" spans="1:3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33"/>
    </row>
    <row r="191" spans="1:3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33"/>
    </row>
    <row r="192" spans="1:3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33"/>
    </row>
    <row r="193" spans="1:3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33"/>
    </row>
    <row r="194" spans="1:3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33"/>
    </row>
    <row r="195" spans="1:3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33"/>
    </row>
    <row r="196" spans="1:3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33"/>
    </row>
    <row r="197" spans="1:3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33"/>
    </row>
    <row r="198" spans="1:3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33"/>
    </row>
    <row r="199" spans="1:3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33"/>
    </row>
    <row r="200" spans="1:3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33"/>
    </row>
    <row r="201" spans="1:3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33"/>
    </row>
  </sheetData>
  <mergeCells count="40">
    <mergeCell ref="AA6:AA9"/>
    <mergeCell ref="AC6:AC9"/>
    <mergeCell ref="AD6:AD9"/>
    <mergeCell ref="W6:W9"/>
    <mergeCell ref="X6:X9"/>
    <mergeCell ref="Y6:Y9"/>
    <mergeCell ref="Z6:Z9"/>
    <mergeCell ref="AB6:AB9"/>
    <mergeCell ref="H6:H9"/>
    <mergeCell ref="I6:I9"/>
    <mergeCell ref="P1:AD1"/>
    <mergeCell ref="P2:AD2"/>
    <mergeCell ref="P3:AD3"/>
    <mergeCell ref="P5:Q9"/>
    <mergeCell ref="R5:U5"/>
    <mergeCell ref="V5:Y5"/>
    <mergeCell ref="Z5:AC5"/>
    <mergeCell ref="R6:R9"/>
    <mergeCell ref="S6:S9"/>
    <mergeCell ref="T6:T9"/>
    <mergeCell ref="U6:U9"/>
    <mergeCell ref="V6:V9"/>
    <mergeCell ref="N6:N9"/>
    <mergeCell ref="O6:O9"/>
    <mergeCell ref="A1:O1"/>
    <mergeCell ref="A2:O2"/>
    <mergeCell ref="A3:O3"/>
    <mergeCell ref="A5:B9"/>
    <mergeCell ref="C5:F5"/>
    <mergeCell ref="G5:J5"/>
    <mergeCell ref="K5:N5"/>
    <mergeCell ref="C6:C9"/>
    <mergeCell ref="D6:D9"/>
    <mergeCell ref="E6:E9"/>
    <mergeCell ref="J6:J9"/>
    <mergeCell ref="K6:K9"/>
    <mergeCell ref="L6:L9"/>
    <mergeCell ref="M6:M9"/>
    <mergeCell ref="F6:F9"/>
    <mergeCell ref="G6:G9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89" firstPageNumber="138" fitToWidth="0" orientation="landscape" useFirstPageNumber="1" r:id="rId1"/>
  <headerFooter scaleWithDoc="0">
    <oddHeader>&amp;LCEB/2015/HLCM/HR/19</oddHeader>
    <oddFooter>&amp;CPage &amp;P</oddFooter>
  </headerFooter>
  <colBreaks count="1" manualBreakCount="1">
    <brk id="15" max="1048575" man="1"/>
  </colBreaks>
  <extLst>
    <ext xmlns:mx="http://schemas.microsoft.com/office/mac/excel/2008/main" uri="{64002731-A6B0-56B0-2670-7721B7C09600}">
      <mx:PLV Mode="1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>
    <pageSetUpPr fitToPage="1"/>
  </sheetPr>
  <dimension ref="A1:N201"/>
  <sheetViews>
    <sheetView view="pageLayout" workbookViewId="0">
      <selection sqref="A1:N1"/>
    </sheetView>
  </sheetViews>
  <sheetFormatPr defaultColWidth="8.85546875" defaultRowHeight="12.75" x14ac:dyDescent="0.2"/>
  <cols>
    <col min="1" max="1" width="3.7109375" customWidth="1"/>
    <col min="2" max="2" width="10" customWidth="1"/>
    <col min="3" max="4" width="7.140625" customWidth="1"/>
    <col min="5" max="6" width="9.7109375" customWidth="1"/>
    <col min="7" max="8" width="7.140625" customWidth="1"/>
    <col min="9" max="10" width="9.7109375" customWidth="1"/>
    <col min="11" max="12" width="7.140625" customWidth="1"/>
    <col min="13" max="14" width="9.7109375" customWidth="1"/>
  </cols>
  <sheetData>
    <row r="1" spans="1:14" x14ac:dyDescent="0.2">
      <c r="A1" s="85" t="s">
        <v>112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x14ac:dyDescent="0.2">
      <c r="A2" s="86" t="s">
        <v>350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</row>
    <row r="3" spans="1:14" x14ac:dyDescent="0.2">
      <c r="A3" s="86" t="s">
        <v>1066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</row>
    <row r="4" spans="1:14" ht="13.5" thickBot="1" x14ac:dyDescent="0.25">
      <c r="A4" s="75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</row>
    <row r="5" spans="1:14" s="79" customFormat="1" ht="9" customHeight="1" x14ac:dyDescent="0.2">
      <c r="A5" s="87" t="s">
        <v>122</v>
      </c>
      <c r="B5" s="88"/>
      <c r="C5" s="91" t="s">
        <v>57</v>
      </c>
      <c r="D5" s="92"/>
      <c r="E5" s="92"/>
      <c r="F5" s="93"/>
      <c r="G5" s="91" t="s">
        <v>23</v>
      </c>
      <c r="H5" s="92"/>
      <c r="I5" s="92"/>
      <c r="J5" s="93"/>
      <c r="K5" s="91" t="s">
        <v>7</v>
      </c>
      <c r="L5" s="92"/>
      <c r="M5" s="92"/>
      <c r="N5" s="93"/>
    </row>
    <row r="6" spans="1:14" s="79" customFormat="1" ht="9" customHeight="1" thickBot="1" x14ac:dyDescent="0.25">
      <c r="A6" s="89"/>
      <c r="B6" s="90"/>
      <c r="C6" s="94"/>
      <c r="D6" s="95"/>
      <c r="E6" s="95"/>
      <c r="F6" s="96"/>
      <c r="G6" s="94"/>
      <c r="H6" s="95"/>
      <c r="I6" s="95"/>
      <c r="J6" s="96"/>
      <c r="K6" s="94"/>
      <c r="L6" s="95"/>
      <c r="M6" s="95"/>
      <c r="N6" s="96"/>
    </row>
    <row r="7" spans="1:14" s="79" customFormat="1" x14ac:dyDescent="0.2">
      <c r="A7" s="89"/>
      <c r="B7" s="90"/>
      <c r="C7" s="174" t="s">
        <v>1209</v>
      </c>
      <c r="D7" s="176" t="s">
        <v>56</v>
      </c>
      <c r="E7" s="176" t="s">
        <v>1210</v>
      </c>
      <c r="F7" s="99" t="s">
        <v>1211</v>
      </c>
      <c r="G7" s="174" t="s">
        <v>1209</v>
      </c>
      <c r="H7" s="176" t="s">
        <v>56</v>
      </c>
      <c r="I7" s="176" t="s">
        <v>1210</v>
      </c>
      <c r="J7" s="99" t="s">
        <v>1211</v>
      </c>
      <c r="K7" s="174" t="s">
        <v>1209</v>
      </c>
      <c r="L7" s="176" t="s">
        <v>56</v>
      </c>
      <c r="M7" s="176" t="s">
        <v>1210</v>
      </c>
      <c r="N7" s="99" t="s">
        <v>1211</v>
      </c>
    </row>
    <row r="8" spans="1:14" s="79" customFormat="1" x14ac:dyDescent="0.2">
      <c r="A8" s="89"/>
      <c r="B8" s="90"/>
      <c r="C8" s="175"/>
      <c r="D8" s="177"/>
      <c r="E8" s="177"/>
      <c r="F8" s="100"/>
      <c r="G8" s="175"/>
      <c r="H8" s="177"/>
      <c r="I8" s="177"/>
      <c r="J8" s="100"/>
      <c r="K8" s="175"/>
      <c r="L8" s="177"/>
      <c r="M8" s="177"/>
      <c r="N8" s="100"/>
    </row>
    <row r="9" spans="1:14" s="79" customFormat="1" ht="13.5" thickBot="1" x14ac:dyDescent="0.25">
      <c r="A9" s="89"/>
      <c r="B9" s="90"/>
      <c r="C9" s="175"/>
      <c r="D9" s="177"/>
      <c r="E9" s="177"/>
      <c r="F9" s="100"/>
      <c r="G9" s="175"/>
      <c r="H9" s="177"/>
      <c r="I9" s="177"/>
      <c r="J9" s="100"/>
      <c r="K9" s="175"/>
      <c r="L9" s="177"/>
      <c r="M9" s="177"/>
      <c r="N9" s="100"/>
    </row>
    <row r="10" spans="1:14" x14ac:dyDescent="0.2">
      <c r="A10" s="35"/>
      <c r="B10" s="38" t="s">
        <v>124</v>
      </c>
      <c r="C10" s="3">
        <v>5735</v>
      </c>
      <c r="D10" s="4">
        <v>8</v>
      </c>
      <c r="E10" s="4">
        <v>1388</v>
      </c>
      <c r="F10" s="18">
        <v>342</v>
      </c>
      <c r="G10" s="3">
        <v>15775</v>
      </c>
      <c r="H10" s="4">
        <v>0</v>
      </c>
      <c r="I10" s="4">
        <v>646</v>
      </c>
      <c r="J10" s="18">
        <v>98</v>
      </c>
      <c r="K10" s="3">
        <v>0</v>
      </c>
      <c r="L10" s="4">
        <v>0</v>
      </c>
      <c r="M10" s="4">
        <v>0</v>
      </c>
      <c r="N10" s="5">
        <v>0</v>
      </c>
    </row>
    <row r="11" spans="1:14" x14ac:dyDescent="0.2">
      <c r="A11" s="41"/>
      <c r="B11" s="49" t="s">
        <v>3</v>
      </c>
      <c r="C11" s="44">
        <v>293</v>
      </c>
      <c r="D11" s="45">
        <v>0</v>
      </c>
      <c r="E11" s="45">
        <v>77</v>
      </c>
      <c r="F11" s="47">
        <v>21</v>
      </c>
      <c r="G11" s="44">
        <v>3232</v>
      </c>
      <c r="H11" s="45">
        <v>0</v>
      </c>
      <c r="I11" s="45">
        <v>453</v>
      </c>
      <c r="J11" s="47">
        <v>52</v>
      </c>
      <c r="K11" s="44">
        <v>0</v>
      </c>
      <c r="L11" s="45">
        <v>0</v>
      </c>
      <c r="M11" s="45">
        <v>0</v>
      </c>
      <c r="N11" s="46">
        <v>0</v>
      </c>
    </row>
    <row r="12" spans="1:14" x14ac:dyDescent="0.2">
      <c r="A12" s="39"/>
      <c r="B12" s="51" t="s">
        <v>125</v>
      </c>
      <c r="C12" s="7">
        <v>105</v>
      </c>
      <c r="D12" s="8">
        <v>0</v>
      </c>
      <c r="E12" s="8">
        <v>24</v>
      </c>
      <c r="F12" s="17">
        <v>0</v>
      </c>
      <c r="G12" s="7">
        <v>1088</v>
      </c>
      <c r="H12" s="8">
        <v>0</v>
      </c>
      <c r="I12" s="8">
        <v>93</v>
      </c>
      <c r="J12" s="17">
        <v>6</v>
      </c>
      <c r="K12" s="7">
        <v>0</v>
      </c>
      <c r="L12" s="8">
        <v>0</v>
      </c>
      <c r="M12" s="8">
        <v>0</v>
      </c>
      <c r="N12" s="9">
        <v>0</v>
      </c>
    </row>
    <row r="13" spans="1:14" x14ac:dyDescent="0.2">
      <c r="A13" s="41"/>
      <c r="B13" s="49" t="s">
        <v>126</v>
      </c>
      <c r="C13" s="44">
        <v>37</v>
      </c>
      <c r="D13" s="45">
        <v>0</v>
      </c>
      <c r="E13" s="45">
        <v>6</v>
      </c>
      <c r="F13" s="47">
        <v>0</v>
      </c>
      <c r="G13" s="44">
        <v>182</v>
      </c>
      <c r="H13" s="45">
        <v>0</v>
      </c>
      <c r="I13" s="45">
        <v>10</v>
      </c>
      <c r="J13" s="47">
        <v>0</v>
      </c>
      <c r="K13" s="44">
        <v>0</v>
      </c>
      <c r="L13" s="45">
        <v>0</v>
      </c>
      <c r="M13" s="45">
        <v>0</v>
      </c>
      <c r="N13" s="46">
        <v>0</v>
      </c>
    </row>
    <row r="14" spans="1:14" x14ac:dyDescent="0.2">
      <c r="A14" s="39"/>
      <c r="B14" s="51" t="s">
        <v>127</v>
      </c>
      <c r="C14" s="7">
        <v>204</v>
      </c>
      <c r="D14" s="8">
        <v>5</v>
      </c>
      <c r="E14" s="8">
        <v>127</v>
      </c>
      <c r="F14" s="17">
        <v>32</v>
      </c>
      <c r="G14" s="7">
        <v>4472</v>
      </c>
      <c r="H14" s="8">
        <v>9</v>
      </c>
      <c r="I14" s="8">
        <v>605</v>
      </c>
      <c r="J14" s="17">
        <v>133</v>
      </c>
      <c r="K14" s="7">
        <v>0</v>
      </c>
      <c r="L14" s="8">
        <v>0</v>
      </c>
      <c r="M14" s="8">
        <v>0</v>
      </c>
      <c r="N14" s="9">
        <v>0</v>
      </c>
    </row>
    <row r="15" spans="1:14" x14ac:dyDescent="0.2">
      <c r="A15" s="41"/>
      <c r="B15" s="49" t="s">
        <v>128</v>
      </c>
      <c r="C15" s="44">
        <v>569</v>
      </c>
      <c r="D15" s="45">
        <v>0</v>
      </c>
      <c r="E15" s="45">
        <v>123</v>
      </c>
      <c r="F15" s="47">
        <v>19</v>
      </c>
      <c r="G15" s="44">
        <v>4441</v>
      </c>
      <c r="H15" s="45">
        <v>0</v>
      </c>
      <c r="I15" s="45">
        <v>265</v>
      </c>
      <c r="J15" s="47">
        <v>12</v>
      </c>
      <c r="K15" s="44">
        <v>0</v>
      </c>
      <c r="L15" s="45">
        <v>0</v>
      </c>
      <c r="M15" s="45">
        <v>0</v>
      </c>
      <c r="N15" s="46">
        <v>0</v>
      </c>
    </row>
    <row r="16" spans="1:14" x14ac:dyDescent="0.2">
      <c r="A16" s="39"/>
      <c r="B16" s="51" t="s">
        <v>931</v>
      </c>
      <c r="C16" s="7">
        <v>66</v>
      </c>
      <c r="D16" s="8">
        <v>0</v>
      </c>
      <c r="E16" s="8">
        <v>21</v>
      </c>
      <c r="F16" s="17">
        <v>5</v>
      </c>
      <c r="G16" s="7">
        <v>211</v>
      </c>
      <c r="H16" s="8">
        <v>0</v>
      </c>
      <c r="I16" s="8">
        <v>24</v>
      </c>
      <c r="J16" s="17">
        <v>3</v>
      </c>
      <c r="K16" s="7">
        <v>1</v>
      </c>
      <c r="L16" s="8">
        <v>0</v>
      </c>
      <c r="M16" s="8">
        <v>0</v>
      </c>
      <c r="N16" s="9">
        <v>0</v>
      </c>
    </row>
    <row r="17" spans="1:14" x14ac:dyDescent="0.2">
      <c r="A17" s="41"/>
      <c r="B17" s="49" t="s">
        <v>129</v>
      </c>
      <c r="C17" s="44">
        <v>6</v>
      </c>
      <c r="D17" s="45">
        <v>0</v>
      </c>
      <c r="E17" s="45">
        <v>0</v>
      </c>
      <c r="F17" s="47">
        <v>0</v>
      </c>
      <c r="G17" s="44">
        <v>0</v>
      </c>
      <c r="H17" s="45">
        <v>0</v>
      </c>
      <c r="I17" s="45">
        <v>0</v>
      </c>
      <c r="J17" s="47">
        <v>0</v>
      </c>
      <c r="K17" s="44">
        <v>0</v>
      </c>
      <c r="L17" s="45">
        <v>0</v>
      </c>
      <c r="M17" s="45">
        <v>0</v>
      </c>
      <c r="N17" s="46">
        <v>0</v>
      </c>
    </row>
    <row r="18" spans="1:14" x14ac:dyDescent="0.2">
      <c r="A18" s="39"/>
      <c r="B18" s="51" t="s">
        <v>130</v>
      </c>
      <c r="C18" s="7">
        <v>7</v>
      </c>
      <c r="D18" s="8">
        <v>5</v>
      </c>
      <c r="E18" s="8">
        <v>0</v>
      </c>
      <c r="F18" s="17">
        <v>0</v>
      </c>
      <c r="G18" s="7">
        <v>7</v>
      </c>
      <c r="H18" s="8">
        <v>4</v>
      </c>
      <c r="I18" s="8">
        <v>0</v>
      </c>
      <c r="J18" s="17">
        <v>0</v>
      </c>
      <c r="K18" s="7">
        <v>0</v>
      </c>
      <c r="L18" s="8">
        <v>0</v>
      </c>
      <c r="M18" s="8">
        <v>0</v>
      </c>
      <c r="N18" s="9">
        <v>0</v>
      </c>
    </row>
    <row r="19" spans="1:14" x14ac:dyDescent="0.2">
      <c r="A19" s="41"/>
      <c r="B19" s="49" t="s">
        <v>131</v>
      </c>
      <c r="C19" s="44">
        <v>95</v>
      </c>
      <c r="D19" s="45">
        <v>0</v>
      </c>
      <c r="E19" s="45">
        <v>48</v>
      </c>
      <c r="F19" s="47">
        <v>1</v>
      </c>
      <c r="G19" s="44">
        <v>0</v>
      </c>
      <c r="H19" s="45">
        <v>0</v>
      </c>
      <c r="I19" s="45">
        <v>0</v>
      </c>
      <c r="J19" s="47">
        <v>0</v>
      </c>
      <c r="K19" s="44">
        <v>0</v>
      </c>
      <c r="L19" s="45">
        <v>0</v>
      </c>
      <c r="M19" s="45">
        <v>0</v>
      </c>
      <c r="N19" s="46">
        <v>0</v>
      </c>
    </row>
    <row r="20" spans="1:14" x14ac:dyDescent="0.2">
      <c r="A20" s="39"/>
      <c r="B20" s="51" t="s">
        <v>132</v>
      </c>
      <c r="C20" s="7">
        <v>21</v>
      </c>
      <c r="D20" s="8">
        <v>0</v>
      </c>
      <c r="E20" s="8">
        <v>6</v>
      </c>
      <c r="F20" s="17">
        <v>2</v>
      </c>
      <c r="G20" s="7">
        <v>0</v>
      </c>
      <c r="H20" s="8">
        <v>0</v>
      </c>
      <c r="I20" s="8">
        <v>0</v>
      </c>
      <c r="J20" s="17">
        <v>0</v>
      </c>
      <c r="K20" s="7">
        <v>0</v>
      </c>
      <c r="L20" s="8">
        <v>0</v>
      </c>
      <c r="M20" s="8">
        <v>0</v>
      </c>
      <c r="N20" s="9">
        <v>0</v>
      </c>
    </row>
    <row r="21" spans="1:14" x14ac:dyDescent="0.2">
      <c r="A21" s="41"/>
      <c r="B21" s="49" t="s">
        <v>133</v>
      </c>
      <c r="C21" s="44">
        <v>56</v>
      </c>
      <c r="D21" s="45">
        <v>0</v>
      </c>
      <c r="E21" s="45">
        <v>15</v>
      </c>
      <c r="F21" s="47">
        <v>0</v>
      </c>
      <c r="G21" s="44">
        <v>0</v>
      </c>
      <c r="H21" s="45">
        <v>0</v>
      </c>
      <c r="I21" s="45">
        <v>0</v>
      </c>
      <c r="J21" s="47">
        <v>0</v>
      </c>
      <c r="K21" s="44">
        <v>0</v>
      </c>
      <c r="L21" s="45">
        <v>0</v>
      </c>
      <c r="M21" s="45">
        <v>0</v>
      </c>
      <c r="N21" s="46">
        <v>0</v>
      </c>
    </row>
    <row r="22" spans="1:14" x14ac:dyDescent="0.2">
      <c r="A22" s="39"/>
      <c r="B22" s="51" t="s">
        <v>692</v>
      </c>
      <c r="C22" s="7">
        <v>127</v>
      </c>
      <c r="D22" s="8">
        <v>0</v>
      </c>
      <c r="E22" s="8">
        <v>36</v>
      </c>
      <c r="F22" s="17">
        <v>4</v>
      </c>
      <c r="G22" s="7">
        <v>0</v>
      </c>
      <c r="H22" s="8">
        <v>0</v>
      </c>
      <c r="I22" s="8">
        <v>0</v>
      </c>
      <c r="J22" s="17">
        <v>0</v>
      </c>
      <c r="K22" s="7">
        <v>0</v>
      </c>
      <c r="L22" s="8">
        <v>0</v>
      </c>
      <c r="M22" s="8">
        <v>0</v>
      </c>
      <c r="N22" s="9">
        <v>0</v>
      </c>
    </row>
    <row r="23" spans="1:14" x14ac:dyDescent="0.2">
      <c r="A23" s="41"/>
      <c r="B23" s="49" t="s">
        <v>134</v>
      </c>
      <c r="C23" s="44">
        <v>13</v>
      </c>
      <c r="D23" s="45">
        <v>0</v>
      </c>
      <c r="E23" s="45">
        <v>0</v>
      </c>
      <c r="F23" s="47">
        <v>0</v>
      </c>
      <c r="G23" s="44">
        <v>19</v>
      </c>
      <c r="H23" s="45">
        <v>0</v>
      </c>
      <c r="I23" s="45">
        <v>1</v>
      </c>
      <c r="J23" s="47">
        <v>0</v>
      </c>
      <c r="K23" s="44">
        <v>0</v>
      </c>
      <c r="L23" s="45">
        <v>0</v>
      </c>
      <c r="M23" s="45">
        <v>0</v>
      </c>
      <c r="N23" s="46">
        <v>0</v>
      </c>
    </row>
    <row r="24" spans="1:14" x14ac:dyDescent="0.2">
      <c r="A24" s="39"/>
      <c r="B24" s="51" t="s">
        <v>135</v>
      </c>
      <c r="C24" s="7">
        <v>419</v>
      </c>
      <c r="D24" s="8">
        <v>0</v>
      </c>
      <c r="E24" s="8">
        <v>150</v>
      </c>
      <c r="F24" s="17">
        <v>47</v>
      </c>
      <c r="G24" s="7">
        <v>388</v>
      </c>
      <c r="H24" s="8">
        <v>0</v>
      </c>
      <c r="I24" s="8">
        <v>22</v>
      </c>
      <c r="J24" s="17">
        <v>2</v>
      </c>
      <c r="K24" s="7">
        <v>415</v>
      </c>
      <c r="L24" s="8">
        <v>0</v>
      </c>
      <c r="M24" s="8">
        <v>14</v>
      </c>
      <c r="N24" s="9">
        <v>3</v>
      </c>
    </row>
    <row r="25" spans="1:14" x14ac:dyDescent="0.2">
      <c r="A25" s="41"/>
      <c r="B25" s="49" t="s">
        <v>932</v>
      </c>
      <c r="C25" s="44">
        <v>109</v>
      </c>
      <c r="D25" s="45">
        <v>0</v>
      </c>
      <c r="E25" s="45">
        <v>66</v>
      </c>
      <c r="F25" s="47">
        <v>24</v>
      </c>
      <c r="G25" s="44">
        <v>0</v>
      </c>
      <c r="H25" s="45">
        <v>0</v>
      </c>
      <c r="I25" s="45">
        <v>0</v>
      </c>
      <c r="J25" s="47">
        <v>0</v>
      </c>
      <c r="K25" s="44">
        <v>0</v>
      </c>
      <c r="L25" s="45">
        <v>0</v>
      </c>
      <c r="M25" s="45">
        <v>0</v>
      </c>
      <c r="N25" s="46">
        <v>0</v>
      </c>
    </row>
    <row r="26" spans="1:14" x14ac:dyDescent="0.2">
      <c r="A26" s="39"/>
      <c r="B26" s="51" t="s">
        <v>136</v>
      </c>
      <c r="C26" s="7">
        <v>813</v>
      </c>
      <c r="D26" s="8">
        <v>1</v>
      </c>
      <c r="E26" s="8">
        <v>460</v>
      </c>
      <c r="F26" s="17">
        <v>156</v>
      </c>
      <c r="G26" s="7">
        <v>695</v>
      </c>
      <c r="H26" s="8">
        <v>0</v>
      </c>
      <c r="I26" s="8">
        <v>116</v>
      </c>
      <c r="J26" s="17">
        <v>17</v>
      </c>
      <c r="K26" s="7">
        <v>54</v>
      </c>
      <c r="L26" s="8">
        <v>0</v>
      </c>
      <c r="M26" s="8">
        <v>5</v>
      </c>
      <c r="N26" s="9">
        <v>1</v>
      </c>
    </row>
    <row r="27" spans="1:14" x14ac:dyDescent="0.2">
      <c r="A27" s="41"/>
      <c r="B27" s="49" t="s">
        <v>137</v>
      </c>
      <c r="C27" s="44">
        <v>371</v>
      </c>
      <c r="D27" s="45">
        <v>0</v>
      </c>
      <c r="E27" s="45">
        <v>169</v>
      </c>
      <c r="F27" s="47">
        <v>33</v>
      </c>
      <c r="G27" s="44">
        <v>2775</v>
      </c>
      <c r="H27" s="45">
        <v>0</v>
      </c>
      <c r="I27" s="45">
        <v>106</v>
      </c>
      <c r="J27" s="47">
        <v>4</v>
      </c>
      <c r="K27" s="44">
        <v>0</v>
      </c>
      <c r="L27" s="45">
        <v>0</v>
      </c>
      <c r="M27" s="45">
        <v>0</v>
      </c>
      <c r="N27" s="46">
        <v>0</v>
      </c>
    </row>
    <row r="28" spans="1:14" x14ac:dyDescent="0.2">
      <c r="A28" s="39"/>
      <c r="B28" s="51" t="s">
        <v>138</v>
      </c>
      <c r="C28" s="7">
        <v>534</v>
      </c>
      <c r="D28" s="8">
        <v>1</v>
      </c>
      <c r="E28" s="8">
        <v>170</v>
      </c>
      <c r="F28" s="17">
        <v>48</v>
      </c>
      <c r="G28" s="7">
        <v>443</v>
      </c>
      <c r="H28" s="8">
        <v>0</v>
      </c>
      <c r="I28" s="8">
        <v>48</v>
      </c>
      <c r="J28" s="17">
        <v>8</v>
      </c>
      <c r="K28" s="7">
        <v>0</v>
      </c>
      <c r="L28" s="8">
        <v>0</v>
      </c>
      <c r="M28" s="8">
        <v>0</v>
      </c>
      <c r="N28" s="9">
        <v>0</v>
      </c>
    </row>
    <row r="29" spans="1:14" x14ac:dyDescent="0.2">
      <c r="A29" s="41"/>
      <c r="B29" s="49" t="s">
        <v>139</v>
      </c>
      <c r="C29" s="44">
        <v>724</v>
      </c>
      <c r="D29" s="45">
        <v>8</v>
      </c>
      <c r="E29" s="45">
        <v>285</v>
      </c>
      <c r="F29" s="47">
        <v>56</v>
      </c>
      <c r="G29" s="44">
        <v>2642</v>
      </c>
      <c r="H29" s="45">
        <v>5</v>
      </c>
      <c r="I29" s="45">
        <v>222</v>
      </c>
      <c r="J29" s="47">
        <v>25</v>
      </c>
      <c r="K29" s="44">
        <v>0</v>
      </c>
      <c r="L29" s="45">
        <v>0</v>
      </c>
      <c r="M29" s="45">
        <v>0</v>
      </c>
      <c r="N29" s="46">
        <v>0</v>
      </c>
    </row>
    <row r="30" spans="1:14" x14ac:dyDescent="0.2">
      <c r="A30" s="39"/>
      <c r="B30" s="51" t="s">
        <v>140</v>
      </c>
      <c r="C30" s="7">
        <v>202</v>
      </c>
      <c r="D30" s="8">
        <v>0</v>
      </c>
      <c r="E30" s="8">
        <v>125</v>
      </c>
      <c r="F30" s="17">
        <v>6</v>
      </c>
      <c r="G30" s="7">
        <v>124</v>
      </c>
      <c r="H30" s="8">
        <v>0</v>
      </c>
      <c r="I30" s="8">
        <v>27</v>
      </c>
      <c r="J30" s="17">
        <v>3</v>
      </c>
      <c r="K30" s="7">
        <v>12</v>
      </c>
      <c r="L30" s="8">
        <v>0</v>
      </c>
      <c r="M30" s="8">
        <v>2</v>
      </c>
      <c r="N30" s="9">
        <v>0</v>
      </c>
    </row>
    <row r="31" spans="1:14" x14ac:dyDescent="0.2">
      <c r="A31" s="41"/>
      <c r="B31" s="49" t="s">
        <v>141</v>
      </c>
      <c r="C31" s="44">
        <v>71</v>
      </c>
      <c r="D31" s="45">
        <v>0</v>
      </c>
      <c r="E31" s="45">
        <v>36</v>
      </c>
      <c r="F31" s="47">
        <v>8</v>
      </c>
      <c r="G31" s="44">
        <v>0</v>
      </c>
      <c r="H31" s="45">
        <v>0</v>
      </c>
      <c r="I31" s="45">
        <v>0</v>
      </c>
      <c r="J31" s="47">
        <v>0</v>
      </c>
      <c r="K31" s="44">
        <v>223</v>
      </c>
      <c r="L31" s="45">
        <v>0</v>
      </c>
      <c r="M31" s="45">
        <v>16</v>
      </c>
      <c r="N31" s="46">
        <v>1</v>
      </c>
    </row>
    <row r="32" spans="1:14" x14ac:dyDescent="0.2">
      <c r="A32" s="39"/>
      <c r="B32" s="51" t="s">
        <v>142</v>
      </c>
      <c r="C32" s="7">
        <v>267</v>
      </c>
      <c r="D32" s="8">
        <v>0</v>
      </c>
      <c r="E32" s="8">
        <v>184</v>
      </c>
      <c r="F32" s="17">
        <v>69</v>
      </c>
      <c r="G32" s="7">
        <v>80</v>
      </c>
      <c r="H32" s="8">
        <v>0</v>
      </c>
      <c r="I32" s="8">
        <v>28</v>
      </c>
      <c r="J32" s="17">
        <v>4</v>
      </c>
      <c r="K32" s="7">
        <v>0</v>
      </c>
      <c r="L32" s="8">
        <v>0</v>
      </c>
      <c r="M32" s="8">
        <v>0</v>
      </c>
      <c r="N32" s="9">
        <v>0</v>
      </c>
    </row>
    <row r="33" spans="1:14" x14ac:dyDescent="0.2">
      <c r="A33" s="41"/>
      <c r="B33" s="49" t="s">
        <v>143</v>
      </c>
      <c r="C33" s="44">
        <v>86</v>
      </c>
      <c r="D33" s="45">
        <v>0</v>
      </c>
      <c r="E33" s="45">
        <v>0</v>
      </c>
      <c r="F33" s="47">
        <v>0</v>
      </c>
      <c r="G33" s="44">
        <v>0</v>
      </c>
      <c r="H33" s="45">
        <v>0</v>
      </c>
      <c r="I33" s="45">
        <v>0</v>
      </c>
      <c r="J33" s="47">
        <v>0</v>
      </c>
      <c r="K33" s="44">
        <v>0</v>
      </c>
      <c r="L33" s="45">
        <v>0</v>
      </c>
      <c r="M33" s="45">
        <v>0</v>
      </c>
      <c r="N33" s="46">
        <v>0</v>
      </c>
    </row>
    <row r="34" spans="1:14" x14ac:dyDescent="0.2">
      <c r="A34" s="39"/>
      <c r="B34" s="51" t="s">
        <v>144</v>
      </c>
      <c r="C34" s="7">
        <v>323</v>
      </c>
      <c r="D34" s="8">
        <v>1</v>
      </c>
      <c r="E34" s="8">
        <v>135</v>
      </c>
      <c r="F34" s="17">
        <v>46</v>
      </c>
      <c r="G34" s="7">
        <v>24</v>
      </c>
      <c r="H34" s="8">
        <v>0</v>
      </c>
      <c r="I34" s="8">
        <v>2</v>
      </c>
      <c r="J34" s="17">
        <v>0</v>
      </c>
      <c r="K34" s="7">
        <v>0</v>
      </c>
      <c r="L34" s="8">
        <v>0</v>
      </c>
      <c r="M34" s="8">
        <v>0</v>
      </c>
      <c r="N34" s="9">
        <v>0</v>
      </c>
    </row>
    <row r="35" spans="1:14" x14ac:dyDescent="0.2">
      <c r="A35" s="41"/>
      <c r="B35" s="49" t="s">
        <v>145</v>
      </c>
      <c r="C35" s="44">
        <v>117</v>
      </c>
      <c r="D35" s="45">
        <v>3</v>
      </c>
      <c r="E35" s="45">
        <v>50</v>
      </c>
      <c r="F35" s="47">
        <v>12</v>
      </c>
      <c r="G35" s="44">
        <v>7</v>
      </c>
      <c r="H35" s="45">
        <v>0</v>
      </c>
      <c r="I35" s="45">
        <v>2</v>
      </c>
      <c r="J35" s="47">
        <v>0</v>
      </c>
      <c r="K35" s="44">
        <v>3</v>
      </c>
      <c r="L35" s="45">
        <v>0</v>
      </c>
      <c r="M35" s="45">
        <v>0</v>
      </c>
      <c r="N35" s="46">
        <v>0</v>
      </c>
    </row>
    <row r="36" spans="1:14" x14ac:dyDescent="0.2">
      <c r="A36" s="39"/>
      <c r="B36" s="51" t="s">
        <v>146</v>
      </c>
      <c r="C36" s="7">
        <v>112</v>
      </c>
      <c r="D36" s="8">
        <v>0</v>
      </c>
      <c r="E36" s="8">
        <v>40</v>
      </c>
      <c r="F36" s="17">
        <v>3</v>
      </c>
      <c r="G36" s="7">
        <v>3</v>
      </c>
      <c r="H36" s="8">
        <v>0</v>
      </c>
      <c r="I36" s="8">
        <v>0</v>
      </c>
      <c r="J36" s="17">
        <v>0</v>
      </c>
      <c r="K36" s="7">
        <v>0</v>
      </c>
      <c r="L36" s="8">
        <v>0</v>
      </c>
      <c r="M36" s="8">
        <v>0</v>
      </c>
      <c r="N36" s="9">
        <v>0</v>
      </c>
    </row>
    <row r="37" spans="1:14" x14ac:dyDescent="0.2">
      <c r="A37" s="41"/>
      <c r="B37" s="49" t="s">
        <v>147</v>
      </c>
      <c r="C37" s="44">
        <v>530</v>
      </c>
      <c r="D37" s="45">
        <v>0</v>
      </c>
      <c r="E37" s="45">
        <v>234</v>
      </c>
      <c r="F37" s="47">
        <v>70</v>
      </c>
      <c r="G37" s="44">
        <v>1</v>
      </c>
      <c r="H37" s="45">
        <v>0</v>
      </c>
      <c r="I37" s="45">
        <v>0</v>
      </c>
      <c r="J37" s="47">
        <v>0</v>
      </c>
      <c r="K37" s="44">
        <v>0</v>
      </c>
      <c r="L37" s="45">
        <v>0</v>
      </c>
      <c r="M37" s="45">
        <v>0</v>
      </c>
      <c r="N37" s="46">
        <v>0</v>
      </c>
    </row>
    <row r="38" spans="1:14" x14ac:dyDescent="0.2">
      <c r="A38" s="39"/>
      <c r="B38" s="51" t="s">
        <v>148</v>
      </c>
      <c r="C38" s="7">
        <v>206</v>
      </c>
      <c r="D38" s="8">
        <v>0</v>
      </c>
      <c r="E38" s="8">
        <v>91</v>
      </c>
      <c r="F38" s="17">
        <v>18</v>
      </c>
      <c r="G38" s="7">
        <v>16</v>
      </c>
      <c r="H38" s="8">
        <v>0</v>
      </c>
      <c r="I38" s="8">
        <v>0</v>
      </c>
      <c r="J38" s="17">
        <v>0</v>
      </c>
      <c r="K38" s="7">
        <v>0</v>
      </c>
      <c r="L38" s="8">
        <v>0</v>
      </c>
      <c r="M38" s="8">
        <v>0</v>
      </c>
      <c r="N38" s="9">
        <v>0</v>
      </c>
    </row>
    <row r="39" spans="1:14" x14ac:dyDescent="0.2">
      <c r="A39" s="41"/>
      <c r="B39" s="49" t="s">
        <v>149</v>
      </c>
      <c r="C39" s="44">
        <v>259</v>
      </c>
      <c r="D39" s="45">
        <v>0</v>
      </c>
      <c r="E39" s="45">
        <v>67</v>
      </c>
      <c r="F39" s="47">
        <v>20</v>
      </c>
      <c r="G39" s="44">
        <v>80</v>
      </c>
      <c r="H39" s="45">
        <v>0</v>
      </c>
      <c r="I39" s="45">
        <v>5</v>
      </c>
      <c r="J39" s="47">
        <v>1</v>
      </c>
      <c r="K39" s="44">
        <v>8</v>
      </c>
      <c r="L39" s="45">
        <v>0</v>
      </c>
      <c r="M39" s="45">
        <v>1</v>
      </c>
      <c r="N39" s="46">
        <v>1</v>
      </c>
    </row>
    <row r="40" spans="1:14" x14ac:dyDescent="0.2">
      <c r="A40" s="39"/>
      <c r="B40" s="51" t="s">
        <v>150</v>
      </c>
      <c r="C40" s="7">
        <v>1018</v>
      </c>
      <c r="D40" s="8">
        <v>12</v>
      </c>
      <c r="E40" s="8">
        <v>384</v>
      </c>
      <c r="F40" s="17">
        <v>142</v>
      </c>
      <c r="G40" s="7">
        <v>36</v>
      </c>
      <c r="H40" s="8">
        <v>0</v>
      </c>
      <c r="I40" s="8">
        <v>16</v>
      </c>
      <c r="J40" s="17">
        <v>1</v>
      </c>
      <c r="K40" s="7">
        <v>0</v>
      </c>
      <c r="L40" s="8">
        <v>0</v>
      </c>
      <c r="M40" s="8">
        <v>0</v>
      </c>
      <c r="N40" s="9">
        <v>0</v>
      </c>
    </row>
    <row r="41" spans="1:14" x14ac:dyDescent="0.2">
      <c r="A41" s="41"/>
      <c r="B41" s="49" t="s">
        <v>933</v>
      </c>
      <c r="C41" s="44">
        <v>52</v>
      </c>
      <c r="D41" s="45">
        <v>0</v>
      </c>
      <c r="E41" s="45">
        <v>31</v>
      </c>
      <c r="F41" s="47">
        <v>15</v>
      </c>
      <c r="G41" s="44">
        <v>0</v>
      </c>
      <c r="H41" s="45">
        <v>0</v>
      </c>
      <c r="I41" s="45">
        <v>0</v>
      </c>
      <c r="J41" s="47">
        <v>0</v>
      </c>
      <c r="K41" s="44">
        <v>0</v>
      </c>
      <c r="L41" s="45">
        <v>0</v>
      </c>
      <c r="M41" s="45">
        <v>0</v>
      </c>
      <c r="N41" s="46">
        <v>0</v>
      </c>
    </row>
    <row r="42" spans="1:14" x14ac:dyDescent="0.2">
      <c r="A42" s="39"/>
      <c r="B42" s="51" t="s">
        <v>934</v>
      </c>
      <c r="C42" s="7">
        <v>0</v>
      </c>
      <c r="D42" s="8">
        <v>0</v>
      </c>
      <c r="E42" s="8">
        <v>0</v>
      </c>
      <c r="F42" s="17">
        <v>0</v>
      </c>
      <c r="G42" s="7">
        <v>186</v>
      </c>
      <c r="H42" s="8">
        <v>0</v>
      </c>
      <c r="I42" s="8">
        <v>27</v>
      </c>
      <c r="J42" s="17">
        <v>3</v>
      </c>
      <c r="K42" s="7">
        <v>0</v>
      </c>
      <c r="L42" s="8">
        <v>0</v>
      </c>
      <c r="M42" s="8">
        <v>0</v>
      </c>
      <c r="N42" s="9">
        <v>0</v>
      </c>
    </row>
    <row r="43" spans="1:14" x14ac:dyDescent="0.2">
      <c r="A43" s="41"/>
      <c r="B43" s="49" t="s">
        <v>935</v>
      </c>
      <c r="C43" s="44">
        <v>16</v>
      </c>
      <c r="D43" s="45">
        <v>0</v>
      </c>
      <c r="E43" s="45">
        <v>7</v>
      </c>
      <c r="F43" s="47">
        <v>1</v>
      </c>
      <c r="G43" s="44">
        <v>78</v>
      </c>
      <c r="H43" s="45">
        <v>0</v>
      </c>
      <c r="I43" s="45">
        <v>5</v>
      </c>
      <c r="J43" s="47">
        <v>1</v>
      </c>
      <c r="K43" s="44">
        <v>0</v>
      </c>
      <c r="L43" s="45">
        <v>0</v>
      </c>
      <c r="M43" s="45">
        <v>0</v>
      </c>
      <c r="N43" s="46">
        <v>0</v>
      </c>
    </row>
    <row r="44" spans="1:14" x14ac:dyDescent="0.2">
      <c r="A44" s="39"/>
      <c r="B44" s="51" t="s">
        <v>936</v>
      </c>
      <c r="C44" s="7">
        <v>0</v>
      </c>
      <c r="D44" s="8">
        <v>0</v>
      </c>
      <c r="E44" s="8">
        <v>0</v>
      </c>
      <c r="F44" s="17">
        <v>0</v>
      </c>
      <c r="G44" s="7">
        <v>16</v>
      </c>
      <c r="H44" s="8">
        <v>0</v>
      </c>
      <c r="I44" s="8">
        <v>6</v>
      </c>
      <c r="J44" s="17">
        <v>0</v>
      </c>
      <c r="K44" s="7">
        <v>0</v>
      </c>
      <c r="L44" s="8">
        <v>0</v>
      </c>
      <c r="M44" s="8">
        <v>0</v>
      </c>
      <c r="N44" s="9">
        <v>0</v>
      </c>
    </row>
    <row r="45" spans="1:14" x14ac:dyDescent="0.2">
      <c r="A45" s="39"/>
      <c r="B45" s="34"/>
      <c r="C45" s="7"/>
      <c r="D45" s="8"/>
      <c r="E45" s="8"/>
      <c r="F45" s="17"/>
      <c r="G45" s="7"/>
      <c r="H45" s="8"/>
      <c r="I45" s="8"/>
      <c r="J45" s="17"/>
      <c r="K45" s="7"/>
      <c r="L45" s="8"/>
      <c r="M45" s="8"/>
      <c r="N45" s="9"/>
    </row>
    <row r="46" spans="1:14" ht="13.5" thickBot="1" x14ac:dyDescent="0.25">
      <c r="A46" s="52"/>
      <c r="B46" s="54" t="s">
        <v>2</v>
      </c>
      <c r="C46" s="55">
        <f t="shared" ref="C46:N46" si="0">SUM(C10:C44)</f>
        <v>13563</v>
      </c>
      <c r="D46" s="19">
        <f t="shared" si="0"/>
        <v>44</v>
      </c>
      <c r="E46" s="19">
        <f t="shared" si="0"/>
        <v>4555</v>
      </c>
      <c r="F46" s="19">
        <f t="shared" si="0"/>
        <v>1200</v>
      </c>
      <c r="G46" s="55">
        <f t="shared" si="0"/>
        <v>37021</v>
      </c>
      <c r="H46" s="19">
        <f t="shared" si="0"/>
        <v>18</v>
      </c>
      <c r="I46" s="19">
        <f t="shared" si="0"/>
        <v>2729</v>
      </c>
      <c r="J46" s="19">
        <f t="shared" si="0"/>
        <v>373</v>
      </c>
      <c r="K46" s="55">
        <f t="shared" si="0"/>
        <v>716</v>
      </c>
      <c r="L46" s="19">
        <f t="shared" si="0"/>
        <v>0</v>
      </c>
      <c r="M46" s="19">
        <f t="shared" si="0"/>
        <v>38</v>
      </c>
      <c r="N46" s="11">
        <f t="shared" si="0"/>
        <v>6</v>
      </c>
    </row>
    <row r="47" spans="1:14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1:14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</sheetData>
  <mergeCells count="19">
    <mergeCell ref="G7:G9"/>
    <mergeCell ref="H7:H9"/>
    <mergeCell ref="I7:I9"/>
    <mergeCell ref="A1:N1"/>
    <mergeCell ref="A2:N2"/>
    <mergeCell ref="A3:N3"/>
    <mergeCell ref="A5:B9"/>
    <mergeCell ref="C5:F6"/>
    <mergeCell ref="G5:J6"/>
    <mergeCell ref="K5:N6"/>
    <mergeCell ref="C7:C9"/>
    <mergeCell ref="D7:D9"/>
    <mergeCell ref="E7:E9"/>
    <mergeCell ref="N7:N9"/>
    <mergeCell ref="J7:J9"/>
    <mergeCell ref="K7:K9"/>
    <mergeCell ref="L7:L9"/>
    <mergeCell ref="M7:M9"/>
    <mergeCell ref="F7:F9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89" firstPageNumber="140" fitToWidth="0" orientation="landscape" useFirstPageNumber="1" r:id="rId1"/>
  <headerFooter scaleWithDoc="0">
    <oddHeader>&amp;LCEB/2015/HLCM/HR/19</oddHeader>
    <oddFooter>&amp;CPage 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3:F3918"/>
  <sheetViews>
    <sheetView view="pageBreakPreview" zoomScale="70" zoomScaleNormal="115" zoomScaleSheetLayoutView="70" workbookViewId="0">
      <selection sqref="A1:F1"/>
    </sheetView>
  </sheetViews>
  <sheetFormatPr defaultRowHeight="11.25" x14ac:dyDescent="0.2"/>
  <cols>
    <col min="1" max="1" width="9.140625" style="2"/>
    <col min="2" max="2" width="22.28515625" style="2" bestFit="1" customWidth="1"/>
    <col min="3" max="3" width="8.7109375" style="2" bestFit="1" customWidth="1"/>
    <col min="4" max="257" width="9.140625" style="2"/>
    <col min="258" max="258" width="22.28515625" style="2" bestFit="1" customWidth="1"/>
    <col min="259" max="259" width="8.7109375" style="2" bestFit="1" customWidth="1"/>
    <col min="260" max="513" width="9.140625" style="2"/>
    <col min="514" max="514" width="22.28515625" style="2" bestFit="1" customWidth="1"/>
    <col min="515" max="515" width="8.7109375" style="2" bestFit="1" customWidth="1"/>
    <col min="516" max="769" width="9.140625" style="2"/>
    <col min="770" max="770" width="22.28515625" style="2" bestFit="1" customWidth="1"/>
    <col min="771" max="771" width="8.7109375" style="2" bestFit="1" customWidth="1"/>
    <col min="772" max="1025" width="9.140625" style="2"/>
    <col min="1026" max="1026" width="22.28515625" style="2" bestFit="1" customWidth="1"/>
    <col min="1027" max="1027" width="8.7109375" style="2" bestFit="1" customWidth="1"/>
    <col min="1028" max="1281" width="9.140625" style="2"/>
    <col min="1282" max="1282" width="22.28515625" style="2" bestFit="1" customWidth="1"/>
    <col min="1283" max="1283" width="8.7109375" style="2" bestFit="1" customWidth="1"/>
    <col min="1284" max="1537" width="9.140625" style="2"/>
    <col min="1538" max="1538" width="22.28515625" style="2" bestFit="1" customWidth="1"/>
    <col min="1539" max="1539" width="8.7109375" style="2" bestFit="1" customWidth="1"/>
    <col min="1540" max="1793" width="9.140625" style="2"/>
    <col min="1794" max="1794" width="22.28515625" style="2" bestFit="1" customWidth="1"/>
    <col min="1795" max="1795" width="8.7109375" style="2" bestFit="1" customWidth="1"/>
    <col min="1796" max="2049" width="9.140625" style="2"/>
    <col min="2050" max="2050" width="22.28515625" style="2" bestFit="1" customWidth="1"/>
    <col min="2051" max="2051" width="8.7109375" style="2" bestFit="1" customWidth="1"/>
    <col min="2052" max="2305" width="9.140625" style="2"/>
    <col min="2306" max="2306" width="22.28515625" style="2" bestFit="1" customWidth="1"/>
    <col min="2307" max="2307" width="8.7109375" style="2" bestFit="1" customWidth="1"/>
    <col min="2308" max="2561" width="9.140625" style="2"/>
    <col min="2562" max="2562" width="22.28515625" style="2" bestFit="1" customWidth="1"/>
    <col min="2563" max="2563" width="8.7109375" style="2" bestFit="1" customWidth="1"/>
    <col min="2564" max="2817" width="9.140625" style="2"/>
    <col min="2818" max="2818" width="22.28515625" style="2" bestFit="1" customWidth="1"/>
    <col min="2819" max="2819" width="8.7109375" style="2" bestFit="1" customWidth="1"/>
    <col min="2820" max="3073" width="9.140625" style="2"/>
    <col min="3074" max="3074" width="22.28515625" style="2" bestFit="1" customWidth="1"/>
    <col min="3075" max="3075" width="8.7109375" style="2" bestFit="1" customWidth="1"/>
    <col min="3076" max="3329" width="9.140625" style="2"/>
    <col min="3330" max="3330" width="22.28515625" style="2" bestFit="1" customWidth="1"/>
    <col min="3331" max="3331" width="8.7109375" style="2" bestFit="1" customWidth="1"/>
    <col min="3332" max="3585" width="9.140625" style="2"/>
    <col min="3586" max="3586" width="22.28515625" style="2" bestFit="1" customWidth="1"/>
    <col min="3587" max="3587" width="8.7109375" style="2" bestFit="1" customWidth="1"/>
    <col min="3588" max="3841" width="9.140625" style="2"/>
    <col min="3842" max="3842" width="22.28515625" style="2" bestFit="1" customWidth="1"/>
    <col min="3843" max="3843" width="8.7109375" style="2" bestFit="1" customWidth="1"/>
    <col min="3844" max="4097" width="9.140625" style="2"/>
    <col min="4098" max="4098" width="22.28515625" style="2" bestFit="1" customWidth="1"/>
    <col min="4099" max="4099" width="8.7109375" style="2" bestFit="1" customWidth="1"/>
    <col min="4100" max="4353" width="9.140625" style="2"/>
    <col min="4354" max="4354" width="22.28515625" style="2" bestFit="1" customWidth="1"/>
    <col min="4355" max="4355" width="8.7109375" style="2" bestFit="1" customWidth="1"/>
    <col min="4356" max="4609" width="9.140625" style="2"/>
    <col min="4610" max="4610" width="22.28515625" style="2" bestFit="1" customWidth="1"/>
    <col min="4611" max="4611" width="8.7109375" style="2" bestFit="1" customWidth="1"/>
    <col min="4612" max="4865" width="9.140625" style="2"/>
    <col min="4866" max="4866" width="22.28515625" style="2" bestFit="1" customWidth="1"/>
    <col min="4867" max="4867" width="8.7109375" style="2" bestFit="1" customWidth="1"/>
    <col min="4868" max="5121" width="9.140625" style="2"/>
    <col min="5122" max="5122" width="22.28515625" style="2" bestFit="1" customWidth="1"/>
    <col min="5123" max="5123" width="8.7109375" style="2" bestFit="1" customWidth="1"/>
    <col min="5124" max="5377" width="9.140625" style="2"/>
    <col min="5378" max="5378" width="22.28515625" style="2" bestFit="1" customWidth="1"/>
    <col min="5379" max="5379" width="8.7109375" style="2" bestFit="1" customWidth="1"/>
    <col min="5380" max="5633" width="9.140625" style="2"/>
    <col min="5634" max="5634" width="22.28515625" style="2" bestFit="1" customWidth="1"/>
    <col min="5635" max="5635" width="8.7109375" style="2" bestFit="1" customWidth="1"/>
    <col min="5636" max="5889" width="9.140625" style="2"/>
    <col min="5890" max="5890" width="22.28515625" style="2" bestFit="1" customWidth="1"/>
    <col min="5891" max="5891" width="8.7109375" style="2" bestFit="1" customWidth="1"/>
    <col min="5892" max="6145" width="9.140625" style="2"/>
    <col min="6146" max="6146" width="22.28515625" style="2" bestFit="1" customWidth="1"/>
    <col min="6147" max="6147" width="8.7109375" style="2" bestFit="1" customWidth="1"/>
    <col min="6148" max="6401" width="9.140625" style="2"/>
    <col min="6402" max="6402" width="22.28515625" style="2" bestFit="1" customWidth="1"/>
    <col min="6403" max="6403" width="8.7109375" style="2" bestFit="1" customWidth="1"/>
    <col min="6404" max="6657" width="9.140625" style="2"/>
    <col min="6658" max="6658" width="22.28515625" style="2" bestFit="1" customWidth="1"/>
    <col min="6659" max="6659" width="8.7109375" style="2" bestFit="1" customWidth="1"/>
    <col min="6660" max="6913" width="9.140625" style="2"/>
    <col min="6914" max="6914" width="22.28515625" style="2" bestFit="1" customWidth="1"/>
    <col min="6915" max="6915" width="8.7109375" style="2" bestFit="1" customWidth="1"/>
    <col min="6916" max="7169" width="9.140625" style="2"/>
    <col min="7170" max="7170" width="22.28515625" style="2" bestFit="1" customWidth="1"/>
    <col min="7171" max="7171" width="8.7109375" style="2" bestFit="1" customWidth="1"/>
    <col min="7172" max="7425" width="9.140625" style="2"/>
    <col min="7426" max="7426" width="22.28515625" style="2" bestFit="1" customWidth="1"/>
    <col min="7427" max="7427" width="8.7109375" style="2" bestFit="1" customWidth="1"/>
    <col min="7428" max="7681" width="9.140625" style="2"/>
    <col min="7682" max="7682" width="22.28515625" style="2" bestFit="1" customWidth="1"/>
    <col min="7683" max="7683" width="8.7109375" style="2" bestFit="1" customWidth="1"/>
    <col min="7684" max="7937" width="9.140625" style="2"/>
    <col min="7938" max="7938" width="22.28515625" style="2" bestFit="1" customWidth="1"/>
    <col min="7939" max="7939" width="8.7109375" style="2" bestFit="1" customWidth="1"/>
    <col min="7940" max="8193" width="9.140625" style="2"/>
    <col min="8194" max="8194" width="22.28515625" style="2" bestFit="1" customWidth="1"/>
    <col min="8195" max="8195" width="8.7109375" style="2" bestFit="1" customWidth="1"/>
    <col min="8196" max="8449" width="9.140625" style="2"/>
    <col min="8450" max="8450" width="22.28515625" style="2" bestFit="1" customWidth="1"/>
    <col min="8451" max="8451" width="8.7109375" style="2" bestFit="1" customWidth="1"/>
    <col min="8452" max="8705" width="9.140625" style="2"/>
    <col min="8706" max="8706" width="22.28515625" style="2" bestFit="1" customWidth="1"/>
    <col min="8707" max="8707" width="8.7109375" style="2" bestFit="1" customWidth="1"/>
    <col min="8708" max="8961" width="9.140625" style="2"/>
    <col min="8962" max="8962" width="22.28515625" style="2" bestFit="1" customWidth="1"/>
    <col min="8963" max="8963" width="8.7109375" style="2" bestFit="1" customWidth="1"/>
    <col min="8964" max="9217" width="9.140625" style="2"/>
    <col min="9218" max="9218" width="22.28515625" style="2" bestFit="1" customWidth="1"/>
    <col min="9219" max="9219" width="8.7109375" style="2" bestFit="1" customWidth="1"/>
    <col min="9220" max="9473" width="9.140625" style="2"/>
    <col min="9474" max="9474" width="22.28515625" style="2" bestFit="1" customWidth="1"/>
    <col min="9475" max="9475" width="8.7109375" style="2" bestFit="1" customWidth="1"/>
    <col min="9476" max="9729" width="9.140625" style="2"/>
    <col min="9730" max="9730" width="22.28515625" style="2" bestFit="1" customWidth="1"/>
    <col min="9731" max="9731" width="8.7109375" style="2" bestFit="1" customWidth="1"/>
    <col min="9732" max="9985" width="9.140625" style="2"/>
    <col min="9986" max="9986" width="22.28515625" style="2" bestFit="1" customWidth="1"/>
    <col min="9987" max="9987" width="8.7109375" style="2" bestFit="1" customWidth="1"/>
    <col min="9988" max="10241" width="9.140625" style="2"/>
    <col min="10242" max="10242" width="22.28515625" style="2" bestFit="1" customWidth="1"/>
    <col min="10243" max="10243" width="8.7109375" style="2" bestFit="1" customWidth="1"/>
    <col min="10244" max="10497" width="9.140625" style="2"/>
    <col min="10498" max="10498" width="22.28515625" style="2" bestFit="1" customWidth="1"/>
    <col min="10499" max="10499" width="8.7109375" style="2" bestFit="1" customWidth="1"/>
    <col min="10500" max="10753" width="9.140625" style="2"/>
    <col min="10754" max="10754" width="22.28515625" style="2" bestFit="1" customWidth="1"/>
    <col min="10755" max="10755" width="8.7109375" style="2" bestFit="1" customWidth="1"/>
    <col min="10756" max="11009" width="9.140625" style="2"/>
    <col min="11010" max="11010" width="22.28515625" style="2" bestFit="1" customWidth="1"/>
    <col min="11011" max="11011" width="8.7109375" style="2" bestFit="1" customWidth="1"/>
    <col min="11012" max="11265" width="9.140625" style="2"/>
    <col min="11266" max="11266" width="22.28515625" style="2" bestFit="1" customWidth="1"/>
    <col min="11267" max="11267" width="8.7109375" style="2" bestFit="1" customWidth="1"/>
    <col min="11268" max="11521" width="9.140625" style="2"/>
    <col min="11522" max="11522" width="22.28515625" style="2" bestFit="1" customWidth="1"/>
    <col min="11523" max="11523" width="8.7109375" style="2" bestFit="1" customWidth="1"/>
    <col min="11524" max="11777" width="9.140625" style="2"/>
    <col min="11778" max="11778" width="22.28515625" style="2" bestFit="1" customWidth="1"/>
    <col min="11779" max="11779" width="8.7109375" style="2" bestFit="1" customWidth="1"/>
    <col min="11780" max="12033" width="9.140625" style="2"/>
    <col min="12034" max="12034" width="22.28515625" style="2" bestFit="1" customWidth="1"/>
    <col min="12035" max="12035" width="8.7109375" style="2" bestFit="1" customWidth="1"/>
    <col min="12036" max="12289" width="9.140625" style="2"/>
    <col min="12290" max="12290" width="22.28515625" style="2" bestFit="1" customWidth="1"/>
    <col min="12291" max="12291" width="8.7109375" style="2" bestFit="1" customWidth="1"/>
    <col min="12292" max="12545" width="9.140625" style="2"/>
    <col min="12546" max="12546" width="22.28515625" style="2" bestFit="1" customWidth="1"/>
    <col min="12547" max="12547" width="8.7109375" style="2" bestFit="1" customWidth="1"/>
    <col min="12548" max="12801" width="9.140625" style="2"/>
    <col min="12802" max="12802" width="22.28515625" style="2" bestFit="1" customWidth="1"/>
    <col min="12803" max="12803" width="8.7109375" style="2" bestFit="1" customWidth="1"/>
    <col min="12804" max="13057" width="9.140625" style="2"/>
    <col min="13058" max="13058" width="22.28515625" style="2" bestFit="1" customWidth="1"/>
    <col min="13059" max="13059" width="8.7109375" style="2" bestFit="1" customWidth="1"/>
    <col min="13060" max="13313" width="9.140625" style="2"/>
    <col min="13314" max="13314" width="22.28515625" style="2" bestFit="1" customWidth="1"/>
    <col min="13315" max="13315" width="8.7109375" style="2" bestFit="1" customWidth="1"/>
    <col min="13316" max="13569" width="9.140625" style="2"/>
    <col min="13570" max="13570" width="22.28515625" style="2" bestFit="1" customWidth="1"/>
    <col min="13571" max="13571" width="8.7109375" style="2" bestFit="1" customWidth="1"/>
    <col min="13572" max="13825" width="9.140625" style="2"/>
    <col min="13826" max="13826" width="22.28515625" style="2" bestFit="1" customWidth="1"/>
    <col min="13827" max="13827" width="8.7109375" style="2" bestFit="1" customWidth="1"/>
    <col min="13828" max="14081" width="9.140625" style="2"/>
    <col min="14082" max="14082" width="22.28515625" style="2" bestFit="1" customWidth="1"/>
    <col min="14083" max="14083" width="8.7109375" style="2" bestFit="1" customWidth="1"/>
    <col min="14084" max="14337" width="9.140625" style="2"/>
    <col min="14338" max="14338" width="22.28515625" style="2" bestFit="1" customWidth="1"/>
    <col min="14339" max="14339" width="8.7109375" style="2" bestFit="1" customWidth="1"/>
    <col min="14340" max="14593" width="9.140625" style="2"/>
    <col min="14594" max="14594" width="22.28515625" style="2" bestFit="1" customWidth="1"/>
    <col min="14595" max="14595" width="8.7109375" style="2" bestFit="1" customWidth="1"/>
    <col min="14596" max="14849" width="9.140625" style="2"/>
    <col min="14850" max="14850" width="22.28515625" style="2" bestFit="1" customWidth="1"/>
    <col min="14851" max="14851" width="8.7109375" style="2" bestFit="1" customWidth="1"/>
    <col min="14852" max="15105" width="9.140625" style="2"/>
    <col min="15106" max="15106" width="22.28515625" style="2" bestFit="1" customWidth="1"/>
    <col min="15107" max="15107" width="8.7109375" style="2" bestFit="1" customWidth="1"/>
    <col min="15108" max="15361" width="9.140625" style="2"/>
    <col min="15362" max="15362" width="22.28515625" style="2" bestFit="1" customWidth="1"/>
    <col min="15363" max="15363" width="8.7109375" style="2" bestFit="1" customWidth="1"/>
    <col min="15364" max="15617" width="9.140625" style="2"/>
    <col min="15618" max="15618" width="22.28515625" style="2" bestFit="1" customWidth="1"/>
    <col min="15619" max="15619" width="8.7109375" style="2" bestFit="1" customWidth="1"/>
    <col min="15620" max="15873" width="9.140625" style="2"/>
    <col min="15874" max="15874" width="22.28515625" style="2" bestFit="1" customWidth="1"/>
    <col min="15875" max="15875" width="8.7109375" style="2" bestFit="1" customWidth="1"/>
    <col min="15876" max="16129" width="9.140625" style="2"/>
    <col min="16130" max="16130" width="22.28515625" style="2" bestFit="1" customWidth="1"/>
    <col min="16131" max="16131" width="8.7109375" style="2" bestFit="1" customWidth="1"/>
    <col min="16132" max="16384" width="9.140625" style="2"/>
  </cols>
  <sheetData>
    <row r="3" spans="1:6" ht="12" x14ac:dyDescent="0.2">
      <c r="A3" s="85" t="s">
        <v>113</v>
      </c>
      <c r="B3" s="85"/>
      <c r="C3" s="85"/>
      <c r="D3" s="85"/>
      <c r="E3" s="85"/>
      <c r="F3" s="85"/>
    </row>
    <row r="4" spans="1:6" x14ac:dyDescent="0.2">
      <c r="A4" s="86" t="s">
        <v>39</v>
      </c>
      <c r="B4" s="86"/>
      <c r="C4" s="86"/>
      <c r="D4" s="86"/>
      <c r="E4" s="86"/>
      <c r="F4" s="86"/>
    </row>
    <row r="5" spans="1:6" x14ac:dyDescent="0.2">
      <c r="A5" s="86" t="s">
        <v>1066</v>
      </c>
      <c r="B5" s="86"/>
      <c r="C5" s="86"/>
      <c r="D5" s="86"/>
      <c r="E5" s="86"/>
      <c r="F5" s="86"/>
    </row>
    <row r="6" spans="1:6" ht="12" thickBot="1" x14ac:dyDescent="0.25"/>
    <row r="7" spans="1:6" x14ac:dyDescent="0.2">
      <c r="A7" s="141" t="s">
        <v>123</v>
      </c>
      <c r="B7" s="138"/>
      <c r="C7" s="151" t="s">
        <v>43</v>
      </c>
      <c r="D7" s="141" t="s">
        <v>44</v>
      </c>
      <c r="E7" s="178" t="s">
        <v>45</v>
      </c>
      <c r="F7" s="180" t="s">
        <v>2</v>
      </c>
    </row>
    <row r="8" spans="1:6" x14ac:dyDescent="0.2">
      <c r="A8" s="142"/>
      <c r="B8" s="139"/>
      <c r="C8" s="152"/>
      <c r="D8" s="142"/>
      <c r="E8" s="179"/>
      <c r="F8" s="181"/>
    </row>
    <row r="9" spans="1:6" x14ac:dyDescent="0.2">
      <c r="A9" s="142"/>
      <c r="B9" s="139"/>
      <c r="C9" s="152"/>
      <c r="D9" s="142"/>
      <c r="E9" s="179"/>
      <c r="F9" s="181"/>
    </row>
    <row r="10" spans="1:6" ht="12" thickBot="1" x14ac:dyDescent="0.25">
      <c r="A10" s="142"/>
      <c r="B10" s="139"/>
      <c r="C10" s="152"/>
      <c r="D10" s="142"/>
      <c r="E10" s="179"/>
      <c r="F10" s="181"/>
    </row>
    <row r="11" spans="1:6" x14ac:dyDescent="0.2">
      <c r="A11" s="35"/>
      <c r="B11" s="36"/>
      <c r="C11" s="35"/>
      <c r="D11" s="3"/>
      <c r="E11" s="5"/>
      <c r="F11" s="37"/>
    </row>
    <row r="12" spans="1:6" x14ac:dyDescent="0.2">
      <c r="A12" s="65" t="s">
        <v>160</v>
      </c>
      <c r="B12" s="42"/>
      <c r="C12" s="72" t="s">
        <v>2</v>
      </c>
      <c r="D12" s="73">
        <v>425</v>
      </c>
      <c r="E12" s="48">
        <v>919</v>
      </c>
      <c r="F12" s="63">
        <v>1344</v>
      </c>
    </row>
    <row r="13" spans="1:6" x14ac:dyDescent="0.2">
      <c r="A13" s="39"/>
      <c r="B13" s="34" t="s">
        <v>1069</v>
      </c>
      <c r="C13" s="39" t="s">
        <v>124</v>
      </c>
      <c r="D13" s="7">
        <v>3</v>
      </c>
      <c r="E13" s="9">
        <v>8</v>
      </c>
      <c r="F13" s="10">
        <f t="shared" ref="F13:F65" si="0">D13+E13</f>
        <v>11</v>
      </c>
    </row>
    <row r="14" spans="1:6" x14ac:dyDescent="0.2">
      <c r="A14" s="39"/>
      <c r="B14" s="34" t="s">
        <v>835</v>
      </c>
      <c r="C14" s="39" t="s">
        <v>128</v>
      </c>
      <c r="D14" s="7">
        <v>0</v>
      </c>
      <c r="E14" s="9">
        <v>3</v>
      </c>
      <c r="F14" s="10">
        <f t="shared" si="0"/>
        <v>3</v>
      </c>
    </row>
    <row r="15" spans="1:6" x14ac:dyDescent="0.2">
      <c r="A15" s="39"/>
      <c r="B15" s="34" t="s">
        <v>356</v>
      </c>
      <c r="C15" s="39" t="s">
        <v>124</v>
      </c>
      <c r="D15" s="7">
        <v>2</v>
      </c>
      <c r="E15" s="9">
        <v>9</v>
      </c>
      <c r="F15" s="10">
        <f t="shared" si="0"/>
        <v>11</v>
      </c>
    </row>
    <row r="16" spans="1:6" x14ac:dyDescent="0.2">
      <c r="A16" s="39"/>
      <c r="B16" s="34"/>
      <c r="C16" s="39" t="s">
        <v>3</v>
      </c>
      <c r="D16" s="7">
        <v>1</v>
      </c>
      <c r="E16" s="9">
        <v>0</v>
      </c>
      <c r="F16" s="10">
        <f t="shared" si="0"/>
        <v>1</v>
      </c>
    </row>
    <row r="17" spans="1:6" x14ac:dyDescent="0.2">
      <c r="A17" s="39"/>
      <c r="B17" s="34"/>
      <c r="C17" s="39" t="s">
        <v>128</v>
      </c>
      <c r="D17" s="7">
        <v>0</v>
      </c>
      <c r="E17" s="9">
        <v>5</v>
      </c>
      <c r="F17" s="10">
        <f t="shared" si="0"/>
        <v>5</v>
      </c>
    </row>
    <row r="18" spans="1:6" x14ac:dyDescent="0.2">
      <c r="A18" s="39"/>
      <c r="B18" s="34" t="s">
        <v>836</v>
      </c>
      <c r="C18" s="39" t="s">
        <v>128</v>
      </c>
      <c r="D18" s="7">
        <v>0</v>
      </c>
      <c r="E18" s="9">
        <v>3</v>
      </c>
      <c r="F18" s="10">
        <f t="shared" si="0"/>
        <v>3</v>
      </c>
    </row>
    <row r="19" spans="1:6" x14ac:dyDescent="0.2">
      <c r="A19" s="39"/>
      <c r="B19" s="34" t="s">
        <v>357</v>
      </c>
      <c r="C19" s="39" t="s">
        <v>128</v>
      </c>
      <c r="D19" s="7">
        <v>0</v>
      </c>
      <c r="E19" s="9">
        <v>3</v>
      </c>
      <c r="F19" s="10">
        <f t="shared" si="0"/>
        <v>3</v>
      </c>
    </row>
    <row r="20" spans="1:6" x14ac:dyDescent="0.2">
      <c r="A20" s="39"/>
      <c r="B20" s="34"/>
      <c r="C20" s="39" t="s">
        <v>137</v>
      </c>
      <c r="D20" s="7">
        <v>0</v>
      </c>
      <c r="E20" s="9">
        <v>15</v>
      </c>
      <c r="F20" s="10">
        <f t="shared" si="0"/>
        <v>15</v>
      </c>
    </row>
    <row r="21" spans="1:6" x14ac:dyDescent="0.2">
      <c r="A21" s="39"/>
      <c r="B21" s="34"/>
      <c r="C21" s="39" t="s">
        <v>139</v>
      </c>
      <c r="D21" s="7">
        <v>0</v>
      </c>
      <c r="E21" s="9">
        <v>2</v>
      </c>
      <c r="F21" s="10">
        <f t="shared" si="0"/>
        <v>2</v>
      </c>
    </row>
    <row r="22" spans="1:6" x14ac:dyDescent="0.2">
      <c r="A22" s="39"/>
      <c r="B22" s="34" t="s">
        <v>740</v>
      </c>
      <c r="C22" s="39" t="s">
        <v>124</v>
      </c>
      <c r="D22" s="7">
        <v>3</v>
      </c>
      <c r="E22" s="9">
        <v>4</v>
      </c>
      <c r="F22" s="10">
        <f t="shared" si="0"/>
        <v>7</v>
      </c>
    </row>
    <row r="23" spans="1:6" x14ac:dyDescent="0.2">
      <c r="A23" s="39"/>
      <c r="B23" s="34"/>
      <c r="C23" s="39" t="s">
        <v>128</v>
      </c>
      <c r="D23" s="7">
        <v>0</v>
      </c>
      <c r="E23" s="9">
        <v>1</v>
      </c>
      <c r="F23" s="10">
        <f t="shared" si="0"/>
        <v>1</v>
      </c>
    </row>
    <row r="24" spans="1:6" x14ac:dyDescent="0.2">
      <c r="A24" s="39"/>
      <c r="B24" s="34" t="s">
        <v>837</v>
      </c>
      <c r="C24" s="39" t="s">
        <v>124</v>
      </c>
      <c r="D24" s="7">
        <v>2</v>
      </c>
      <c r="E24" s="9">
        <v>10</v>
      </c>
      <c r="F24" s="10">
        <f t="shared" si="0"/>
        <v>12</v>
      </c>
    </row>
    <row r="25" spans="1:6" x14ac:dyDescent="0.2">
      <c r="A25" s="39"/>
      <c r="B25" s="34"/>
      <c r="C25" s="39" t="s">
        <v>128</v>
      </c>
      <c r="D25" s="7">
        <v>0</v>
      </c>
      <c r="E25" s="9">
        <v>2</v>
      </c>
      <c r="F25" s="10">
        <f t="shared" si="0"/>
        <v>2</v>
      </c>
    </row>
    <row r="26" spans="1:6" x14ac:dyDescent="0.2">
      <c r="A26" s="39"/>
      <c r="B26" s="34" t="s">
        <v>358</v>
      </c>
      <c r="C26" s="39" t="s">
        <v>124</v>
      </c>
      <c r="D26" s="7">
        <v>7</v>
      </c>
      <c r="E26" s="9">
        <v>16</v>
      </c>
      <c r="F26" s="10">
        <f t="shared" si="0"/>
        <v>23</v>
      </c>
    </row>
    <row r="27" spans="1:6" x14ac:dyDescent="0.2">
      <c r="A27" s="39"/>
      <c r="B27" s="34"/>
      <c r="C27" s="39" t="s">
        <v>3</v>
      </c>
      <c r="D27" s="7">
        <v>3</v>
      </c>
      <c r="E27" s="9">
        <v>0</v>
      </c>
      <c r="F27" s="10">
        <f t="shared" si="0"/>
        <v>3</v>
      </c>
    </row>
    <row r="28" spans="1:6" x14ac:dyDescent="0.2">
      <c r="A28" s="39"/>
      <c r="B28" s="34"/>
      <c r="C28" s="39" t="s">
        <v>127</v>
      </c>
      <c r="D28" s="7">
        <v>0</v>
      </c>
      <c r="E28" s="9">
        <v>5</v>
      </c>
      <c r="F28" s="10">
        <f t="shared" si="0"/>
        <v>5</v>
      </c>
    </row>
    <row r="29" spans="1:6" x14ac:dyDescent="0.2">
      <c r="A29" s="39"/>
      <c r="B29" s="34"/>
      <c r="C29" s="39" t="s">
        <v>128</v>
      </c>
      <c r="D29" s="7">
        <v>0</v>
      </c>
      <c r="E29" s="9">
        <v>2</v>
      </c>
      <c r="F29" s="10">
        <f t="shared" si="0"/>
        <v>2</v>
      </c>
    </row>
    <row r="30" spans="1:6" x14ac:dyDescent="0.2">
      <c r="A30" s="39"/>
      <c r="B30" s="34" t="s">
        <v>359</v>
      </c>
      <c r="C30" s="39" t="s">
        <v>124</v>
      </c>
      <c r="D30" s="7">
        <v>9</v>
      </c>
      <c r="E30" s="9">
        <v>14</v>
      </c>
      <c r="F30" s="10">
        <f t="shared" si="0"/>
        <v>23</v>
      </c>
    </row>
    <row r="31" spans="1:6" x14ac:dyDescent="0.2">
      <c r="A31" s="39"/>
      <c r="B31" s="34"/>
      <c r="C31" s="39" t="s">
        <v>3</v>
      </c>
      <c r="D31" s="7">
        <v>4</v>
      </c>
      <c r="E31" s="9">
        <v>1</v>
      </c>
      <c r="F31" s="10">
        <f t="shared" si="0"/>
        <v>5</v>
      </c>
    </row>
    <row r="32" spans="1:6" x14ac:dyDescent="0.2">
      <c r="A32" s="39"/>
      <c r="B32" s="34"/>
      <c r="C32" s="39" t="s">
        <v>127</v>
      </c>
      <c r="D32" s="7">
        <v>1</v>
      </c>
      <c r="E32" s="9">
        <v>8</v>
      </c>
      <c r="F32" s="10">
        <f t="shared" si="0"/>
        <v>9</v>
      </c>
    </row>
    <row r="33" spans="1:6" x14ac:dyDescent="0.2">
      <c r="A33" s="39"/>
      <c r="B33" s="34"/>
      <c r="C33" s="39" t="s">
        <v>128</v>
      </c>
      <c r="D33" s="7">
        <v>0</v>
      </c>
      <c r="E33" s="9">
        <v>14</v>
      </c>
      <c r="F33" s="10">
        <f t="shared" si="0"/>
        <v>14</v>
      </c>
    </row>
    <row r="34" spans="1:6" x14ac:dyDescent="0.2">
      <c r="A34" s="39"/>
      <c r="B34" s="34"/>
      <c r="C34" s="39" t="s">
        <v>136</v>
      </c>
      <c r="D34" s="7">
        <v>1</v>
      </c>
      <c r="E34" s="9">
        <v>0</v>
      </c>
      <c r="F34" s="10">
        <f t="shared" si="0"/>
        <v>1</v>
      </c>
    </row>
    <row r="35" spans="1:6" x14ac:dyDescent="0.2">
      <c r="A35" s="39"/>
      <c r="B35" s="34"/>
      <c r="C35" s="39" t="s">
        <v>137</v>
      </c>
      <c r="D35" s="7">
        <v>0</v>
      </c>
      <c r="E35" s="9">
        <v>16</v>
      </c>
      <c r="F35" s="10">
        <f t="shared" si="0"/>
        <v>16</v>
      </c>
    </row>
    <row r="36" spans="1:6" x14ac:dyDescent="0.2">
      <c r="A36" s="39"/>
      <c r="B36" s="34"/>
      <c r="C36" s="39" t="s">
        <v>139</v>
      </c>
      <c r="D36" s="7">
        <v>0</v>
      </c>
      <c r="E36" s="9">
        <v>3</v>
      </c>
      <c r="F36" s="10">
        <f t="shared" si="0"/>
        <v>3</v>
      </c>
    </row>
    <row r="37" spans="1:6" x14ac:dyDescent="0.2">
      <c r="A37" s="39"/>
      <c r="B37" s="34" t="s">
        <v>360</v>
      </c>
      <c r="C37" s="39" t="s">
        <v>124</v>
      </c>
      <c r="D37" s="7">
        <v>10</v>
      </c>
      <c r="E37" s="9">
        <v>20</v>
      </c>
      <c r="F37" s="10">
        <f t="shared" si="0"/>
        <v>30</v>
      </c>
    </row>
    <row r="38" spans="1:6" x14ac:dyDescent="0.2">
      <c r="A38" s="39"/>
      <c r="B38" s="34"/>
      <c r="C38" s="39" t="s">
        <v>3</v>
      </c>
      <c r="D38" s="7">
        <v>2</v>
      </c>
      <c r="E38" s="9">
        <v>1</v>
      </c>
      <c r="F38" s="10">
        <f t="shared" si="0"/>
        <v>3</v>
      </c>
    </row>
    <row r="39" spans="1:6" x14ac:dyDescent="0.2">
      <c r="A39" s="39"/>
      <c r="B39" s="34"/>
      <c r="C39" s="39" t="s">
        <v>127</v>
      </c>
      <c r="D39" s="7">
        <v>1</v>
      </c>
      <c r="E39" s="9">
        <v>16</v>
      </c>
      <c r="F39" s="10">
        <f t="shared" si="0"/>
        <v>17</v>
      </c>
    </row>
    <row r="40" spans="1:6" x14ac:dyDescent="0.2">
      <c r="A40" s="39"/>
      <c r="B40" s="34"/>
      <c r="C40" s="39" t="s">
        <v>128</v>
      </c>
      <c r="D40" s="7">
        <v>1</v>
      </c>
      <c r="E40" s="9">
        <v>10</v>
      </c>
      <c r="F40" s="10">
        <f t="shared" si="0"/>
        <v>11</v>
      </c>
    </row>
    <row r="41" spans="1:6" x14ac:dyDescent="0.2">
      <c r="A41" s="39"/>
      <c r="B41" s="34"/>
      <c r="C41" s="39" t="s">
        <v>137</v>
      </c>
      <c r="D41" s="7">
        <v>0</v>
      </c>
      <c r="E41" s="9">
        <v>14</v>
      </c>
      <c r="F41" s="10">
        <f t="shared" si="0"/>
        <v>14</v>
      </c>
    </row>
    <row r="42" spans="1:6" x14ac:dyDescent="0.2">
      <c r="A42" s="39"/>
      <c r="B42" s="34"/>
      <c r="C42" s="39" t="s">
        <v>139</v>
      </c>
      <c r="D42" s="7">
        <v>0</v>
      </c>
      <c r="E42" s="9">
        <v>4</v>
      </c>
      <c r="F42" s="10">
        <f t="shared" si="0"/>
        <v>4</v>
      </c>
    </row>
    <row r="43" spans="1:6" x14ac:dyDescent="0.2">
      <c r="A43" s="39"/>
      <c r="B43" s="34" t="s">
        <v>361</v>
      </c>
      <c r="C43" s="39" t="s">
        <v>124</v>
      </c>
      <c r="D43" s="7">
        <v>131</v>
      </c>
      <c r="E43" s="9">
        <v>249</v>
      </c>
      <c r="F43" s="10">
        <f t="shared" si="0"/>
        <v>380</v>
      </c>
    </row>
    <row r="44" spans="1:6" x14ac:dyDescent="0.2">
      <c r="A44" s="39"/>
      <c r="B44" s="34"/>
      <c r="C44" s="39" t="s">
        <v>3</v>
      </c>
      <c r="D44" s="7">
        <v>84</v>
      </c>
      <c r="E44" s="9">
        <v>60</v>
      </c>
      <c r="F44" s="10">
        <f t="shared" si="0"/>
        <v>144</v>
      </c>
    </row>
    <row r="45" spans="1:6" x14ac:dyDescent="0.2">
      <c r="A45" s="39"/>
      <c r="B45" s="34"/>
      <c r="C45" s="39" t="s">
        <v>125</v>
      </c>
      <c r="D45" s="7">
        <v>7</v>
      </c>
      <c r="E45" s="9">
        <v>16</v>
      </c>
      <c r="F45" s="10">
        <f t="shared" si="0"/>
        <v>23</v>
      </c>
    </row>
    <row r="46" spans="1:6" x14ac:dyDescent="0.2">
      <c r="A46" s="39"/>
      <c r="B46" s="34"/>
      <c r="C46" s="39" t="s">
        <v>126</v>
      </c>
      <c r="D46" s="7">
        <v>10</v>
      </c>
      <c r="E46" s="9">
        <v>2</v>
      </c>
      <c r="F46" s="10">
        <f t="shared" si="0"/>
        <v>12</v>
      </c>
    </row>
    <row r="47" spans="1:6" x14ac:dyDescent="0.2">
      <c r="A47" s="39"/>
      <c r="B47" s="34"/>
      <c r="C47" s="39" t="s">
        <v>127</v>
      </c>
      <c r="D47" s="7">
        <v>18</v>
      </c>
      <c r="E47" s="9">
        <v>26</v>
      </c>
      <c r="F47" s="10">
        <f t="shared" si="0"/>
        <v>44</v>
      </c>
    </row>
    <row r="48" spans="1:6" x14ac:dyDescent="0.2">
      <c r="A48" s="39"/>
      <c r="B48" s="34"/>
      <c r="C48" s="39" t="s">
        <v>128</v>
      </c>
      <c r="D48" s="7">
        <v>48</v>
      </c>
      <c r="E48" s="9">
        <v>76</v>
      </c>
      <c r="F48" s="10">
        <f t="shared" si="0"/>
        <v>124</v>
      </c>
    </row>
    <row r="49" spans="1:6" x14ac:dyDescent="0.2">
      <c r="A49" s="39"/>
      <c r="B49" s="34"/>
      <c r="C49" s="39" t="s">
        <v>931</v>
      </c>
      <c r="D49" s="7">
        <v>5</v>
      </c>
      <c r="E49" s="9">
        <v>7</v>
      </c>
      <c r="F49" s="10">
        <f t="shared" si="0"/>
        <v>12</v>
      </c>
    </row>
    <row r="50" spans="1:6" x14ac:dyDescent="0.2">
      <c r="A50" s="39"/>
      <c r="B50" s="34"/>
      <c r="C50" s="39" t="s">
        <v>135</v>
      </c>
      <c r="D50" s="7">
        <v>2</v>
      </c>
      <c r="E50" s="9">
        <v>2</v>
      </c>
      <c r="F50" s="10">
        <f t="shared" si="0"/>
        <v>4</v>
      </c>
    </row>
    <row r="51" spans="1:6" x14ac:dyDescent="0.2">
      <c r="A51" s="39"/>
      <c r="B51" s="34"/>
      <c r="C51" s="39" t="s">
        <v>136</v>
      </c>
      <c r="D51" s="7">
        <v>8</v>
      </c>
      <c r="E51" s="9">
        <v>15</v>
      </c>
      <c r="F51" s="10">
        <f t="shared" si="0"/>
        <v>23</v>
      </c>
    </row>
    <row r="52" spans="1:6" x14ac:dyDescent="0.2">
      <c r="A52" s="39"/>
      <c r="B52" s="34"/>
      <c r="C52" s="39" t="s">
        <v>137</v>
      </c>
      <c r="D52" s="7">
        <v>7</v>
      </c>
      <c r="E52" s="9">
        <v>63</v>
      </c>
      <c r="F52" s="10">
        <f t="shared" si="0"/>
        <v>70</v>
      </c>
    </row>
    <row r="53" spans="1:6" x14ac:dyDescent="0.2">
      <c r="A53" s="39"/>
      <c r="B53" s="34"/>
      <c r="C53" s="39" t="s">
        <v>138</v>
      </c>
      <c r="D53" s="7">
        <v>6</v>
      </c>
      <c r="E53" s="9">
        <v>3</v>
      </c>
      <c r="F53" s="10">
        <f t="shared" si="0"/>
        <v>9</v>
      </c>
    </row>
    <row r="54" spans="1:6" x14ac:dyDescent="0.2">
      <c r="A54" s="39"/>
      <c r="B54" s="34"/>
      <c r="C54" s="39" t="s">
        <v>139</v>
      </c>
      <c r="D54" s="7">
        <v>7</v>
      </c>
      <c r="E54" s="9">
        <v>34</v>
      </c>
      <c r="F54" s="10">
        <f t="shared" si="0"/>
        <v>41</v>
      </c>
    </row>
    <row r="55" spans="1:6" x14ac:dyDescent="0.2">
      <c r="A55" s="39"/>
      <c r="B55" s="34" t="s">
        <v>362</v>
      </c>
      <c r="C55" s="39" t="s">
        <v>124</v>
      </c>
      <c r="D55" s="7">
        <v>9</v>
      </c>
      <c r="E55" s="9">
        <v>19</v>
      </c>
      <c r="F55" s="10">
        <f t="shared" si="0"/>
        <v>28</v>
      </c>
    </row>
    <row r="56" spans="1:6" x14ac:dyDescent="0.2">
      <c r="A56" s="39"/>
      <c r="B56" s="34"/>
      <c r="C56" s="39" t="s">
        <v>3</v>
      </c>
      <c r="D56" s="7">
        <v>3</v>
      </c>
      <c r="E56" s="9">
        <v>1</v>
      </c>
      <c r="F56" s="10">
        <f t="shared" si="0"/>
        <v>4</v>
      </c>
    </row>
    <row r="57" spans="1:6" x14ac:dyDescent="0.2">
      <c r="A57" s="39"/>
      <c r="B57" s="34"/>
      <c r="C57" s="39" t="s">
        <v>126</v>
      </c>
      <c r="D57" s="7">
        <v>0</v>
      </c>
      <c r="E57" s="9">
        <v>1</v>
      </c>
      <c r="F57" s="10">
        <f t="shared" si="0"/>
        <v>1</v>
      </c>
    </row>
    <row r="58" spans="1:6" x14ac:dyDescent="0.2">
      <c r="A58" s="39"/>
      <c r="B58" s="34"/>
      <c r="C58" s="39" t="s">
        <v>127</v>
      </c>
      <c r="D58" s="7">
        <v>0</v>
      </c>
      <c r="E58" s="9">
        <v>5</v>
      </c>
      <c r="F58" s="10">
        <f t="shared" si="0"/>
        <v>5</v>
      </c>
    </row>
    <row r="59" spans="1:6" x14ac:dyDescent="0.2">
      <c r="A59" s="39"/>
      <c r="B59" s="34"/>
      <c r="C59" s="39" t="s">
        <v>128</v>
      </c>
      <c r="D59" s="7">
        <v>2</v>
      </c>
      <c r="E59" s="9">
        <v>10</v>
      </c>
      <c r="F59" s="10">
        <f t="shared" si="0"/>
        <v>12</v>
      </c>
    </row>
    <row r="60" spans="1:6" x14ac:dyDescent="0.2">
      <c r="A60" s="39"/>
      <c r="B60" s="34"/>
      <c r="C60" s="39" t="s">
        <v>137</v>
      </c>
      <c r="D60" s="7">
        <v>0</v>
      </c>
      <c r="E60" s="9">
        <v>14</v>
      </c>
      <c r="F60" s="10">
        <f t="shared" si="0"/>
        <v>14</v>
      </c>
    </row>
    <row r="61" spans="1:6" x14ac:dyDescent="0.2">
      <c r="A61" s="39"/>
      <c r="B61" s="34"/>
      <c r="C61" s="39" t="s">
        <v>139</v>
      </c>
      <c r="D61" s="7">
        <v>0</v>
      </c>
      <c r="E61" s="9">
        <v>4</v>
      </c>
      <c r="F61" s="10">
        <f t="shared" si="0"/>
        <v>4</v>
      </c>
    </row>
    <row r="62" spans="1:6" x14ac:dyDescent="0.2">
      <c r="A62" s="39"/>
      <c r="B62" s="34" t="s">
        <v>1070</v>
      </c>
      <c r="C62" s="39" t="s">
        <v>127</v>
      </c>
      <c r="D62" s="7">
        <v>0</v>
      </c>
      <c r="E62" s="9">
        <v>1</v>
      </c>
      <c r="F62" s="10">
        <f t="shared" si="0"/>
        <v>1</v>
      </c>
    </row>
    <row r="63" spans="1:6" x14ac:dyDescent="0.2">
      <c r="A63" s="39"/>
      <c r="B63" s="34" t="s">
        <v>363</v>
      </c>
      <c r="C63" s="39" t="s">
        <v>124</v>
      </c>
      <c r="D63" s="7">
        <v>5</v>
      </c>
      <c r="E63" s="9">
        <v>12</v>
      </c>
      <c r="F63" s="10">
        <f t="shared" si="0"/>
        <v>17</v>
      </c>
    </row>
    <row r="64" spans="1:6" x14ac:dyDescent="0.2">
      <c r="A64" s="39"/>
      <c r="B64" s="34"/>
      <c r="C64" s="39" t="s">
        <v>3</v>
      </c>
      <c r="D64" s="7">
        <v>4</v>
      </c>
      <c r="E64" s="9">
        <v>1</v>
      </c>
      <c r="F64" s="10">
        <f t="shared" si="0"/>
        <v>5</v>
      </c>
    </row>
    <row r="65" spans="1:6" x14ac:dyDescent="0.2">
      <c r="A65" s="39"/>
      <c r="B65" s="34"/>
      <c r="C65" s="39" t="s">
        <v>127</v>
      </c>
      <c r="D65" s="7">
        <v>0</v>
      </c>
      <c r="E65" s="9">
        <v>1</v>
      </c>
      <c r="F65" s="10">
        <f t="shared" si="0"/>
        <v>1</v>
      </c>
    </row>
    <row r="66" spans="1:6" ht="12" thickBot="1" x14ac:dyDescent="0.25">
      <c r="A66" s="52"/>
      <c r="B66" s="68"/>
      <c r="C66" s="52"/>
      <c r="D66" s="24"/>
      <c r="E66" s="26"/>
      <c r="F66" s="53"/>
    </row>
    <row r="73" spans="1:6" ht="12" x14ac:dyDescent="0.2">
      <c r="A73" s="85" t="s">
        <v>113</v>
      </c>
      <c r="B73" s="85"/>
      <c r="C73" s="85"/>
      <c r="D73" s="85"/>
      <c r="E73" s="85"/>
      <c r="F73" s="85"/>
    </row>
    <row r="74" spans="1:6" x14ac:dyDescent="0.2">
      <c r="A74" s="86" t="s">
        <v>39</v>
      </c>
      <c r="B74" s="86"/>
      <c r="C74" s="86"/>
      <c r="D74" s="86"/>
      <c r="E74" s="86"/>
      <c r="F74" s="86"/>
    </row>
    <row r="75" spans="1:6" x14ac:dyDescent="0.2">
      <c r="A75" s="86" t="s">
        <v>1066</v>
      </c>
      <c r="B75" s="86"/>
      <c r="C75" s="86"/>
      <c r="D75" s="86"/>
      <c r="E75" s="86"/>
      <c r="F75" s="86"/>
    </row>
    <row r="76" spans="1:6" ht="12" thickBot="1" x14ac:dyDescent="0.25"/>
    <row r="77" spans="1:6" x14ac:dyDescent="0.2">
      <c r="A77" s="141" t="s">
        <v>123</v>
      </c>
      <c r="B77" s="138"/>
      <c r="C77" s="151" t="s">
        <v>43</v>
      </c>
      <c r="D77" s="141" t="s">
        <v>44</v>
      </c>
      <c r="E77" s="178" t="s">
        <v>45</v>
      </c>
      <c r="F77" s="180" t="s">
        <v>2</v>
      </c>
    </row>
    <row r="78" spans="1:6" x14ac:dyDescent="0.2">
      <c r="A78" s="142"/>
      <c r="B78" s="139"/>
      <c r="C78" s="152"/>
      <c r="D78" s="142"/>
      <c r="E78" s="179"/>
      <c r="F78" s="181"/>
    </row>
    <row r="79" spans="1:6" x14ac:dyDescent="0.2">
      <c r="A79" s="142"/>
      <c r="B79" s="139"/>
      <c r="C79" s="152"/>
      <c r="D79" s="142"/>
      <c r="E79" s="179"/>
      <c r="F79" s="181"/>
    </row>
    <row r="80" spans="1:6" ht="12" thickBot="1" x14ac:dyDescent="0.25">
      <c r="A80" s="142"/>
      <c r="B80" s="139"/>
      <c r="C80" s="152"/>
      <c r="D80" s="142"/>
      <c r="E80" s="179"/>
      <c r="F80" s="181"/>
    </row>
    <row r="81" spans="1:6" x14ac:dyDescent="0.2">
      <c r="A81" s="35"/>
      <c r="B81" s="36" t="s">
        <v>693</v>
      </c>
      <c r="C81" s="35" t="s">
        <v>127</v>
      </c>
      <c r="D81" s="3">
        <v>0</v>
      </c>
      <c r="E81" s="5">
        <v>1</v>
      </c>
      <c r="F81" s="6">
        <f t="shared" ref="F81:F91" si="1">D81+E81</f>
        <v>1</v>
      </c>
    </row>
    <row r="82" spans="1:6" x14ac:dyDescent="0.2">
      <c r="A82" s="39"/>
      <c r="B82" s="34" t="s">
        <v>364</v>
      </c>
      <c r="C82" s="39" t="s">
        <v>124</v>
      </c>
      <c r="D82" s="7">
        <v>8</v>
      </c>
      <c r="E82" s="9">
        <v>22</v>
      </c>
      <c r="F82" s="10">
        <f t="shared" si="1"/>
        <v>30</v>
      </c>
    </row>
    <row r="83" spans="1:6" x14ac:dyDescent="0.2">
      <c r="A83" s="39"/>
      <c r="B83" s="34"/>
      <c r="C83" s="39" t="s">
        <v>3</v>
      </c>
      <c r="D83" s="7">
        <v>4</v>
      </c>
      <c r="E83" s="9">
        <v>1</v>
      </c>
      <c r="F83" s="10">
        <f t="shared" si="1"/>
        <v>5</v>
      </c>
    </row>
    <row r="84" spans="1:6" x14ac:dyDescent="0.2">
      <c r="A84" s="39"/>
      <c r="B84" s="34"/>
      <c r="C84" s="39" t="s">
        <v>127</v>
      </c>
      <c r="D84" s="7">
        <v>2</v>
      </c>
      <c r="E84" s="9">
        <v>8</v>
      </c>
      <c r="F84" s="10">
        <f t="shared" si="1"/>
        <v>10</v>
      </c>
    </row>
    <row r="85" spans="1:6" x14ac:dyDescent="0.2">
      <c r="A85" s="39"/>
      <c r="B85" s="34"/>
      <c r="C85" s="39" t="s">
        <v>128</v>
      </c>
      <c r="D85" s="7">
        <v>1</v>
      </c>
      <c r="E85" s="9">
        <v>14</v>
      </c>
      <c r="F85" s="10">
        <f t="shared" si="1"/>
        <v>15</v>
      </c>
    </row>
    <row r="86" spans="1:6" x14ac:dyDescent="0.2">
      <c r="A86" s="39"/>
      <c r="B86" s="34"/>
      <c r="C86" s="39" t="s">
        <v>137</v>
      </c>
      <c r="D86" s="7">
        <v>0</v>
      </c>
      <c r="E86" s="9">
        <v>21</v>
      </c>
      <c r="F86" s="10">
        <f t="shared" si="1"/>
        <v>21</v>
      </c>
    </row>
    <row r="87" spans="1:6" x14ac:dyDescent="0.2">
      <c r="A87" s="39"/>
      <c r="B87" s="34"/>
      <c r="C87" s="39" t="s">
        <v>139</v>
      </c>
      <c r="D87" s="7">
        <v>0</v>
      </c>
      <c r="E87" s="9">
        <v>1</v>
      </c>
      <c r="F87" s="10">
        <f t="shared" si="1"/>
        <v>1</v>
      </c>
    </row>
    <row r="88" spans="1:6" x14ac:dyDescent="0.2">
      <c r="A88" s="39"/>
      <c r="B88" s="34" t="s">
        <v>495</v>
      </c>
      <c r="C88" s="39" t="s">
        <v>128</v>
      </c>
      <c r="D88" s="7">
        <v>0</v>
      </c>
      <c r="E88" s="9">
        <v>3</v>
      </c>
      <c r="F88" s="10">
        <f t="shared" si="1"/>
        <v>3</v>
      </c>
    </row>
    <row r="89" spans="1:6" x14ac:dyDescent="0.2">
      <c r="A89" s="39"/>
      <c r="B89" s="34" t="s">
        <v>838</v>
      </c>
      <c r="C89" s="39" t="s">
        <v>124</v>
      </c>
      <c r="D89" s="7">
        <v>1</v>
      </c>
      <c r="E89" s="9">
        <v>8</v>
      </c>
      <c r="F89" s="10">
        <f t="shared" si="1"/>
        <v>9</v>
      </c>
    </row>
    <row r="90" spans="1:6" x14ac:dyDescent="0.2">
      <c r="A90" s="39"/>
      <c r="B90" s="34" t="s">
        <v>874</v>
      </c>
      <c r="C90" s="39" t="s">
        <v>124</v>
      </c>
      <c r="D90" s="7">
        <v>3</v>
      </c>
      <c r="E90" s="9">
        <v>8</v>
      </c>
      <c r="F90" s="10">
        <f t="shared" si="1"/>
        <v>11</v>
      </c>
    </row>
    <row r="91" spans="1:6" x14ac:dyDescent="0.2">
      <c r="A91" s="39"/>
      <c r="B91" s="34" t="s">
        <v>1071</v>
      </c>
      <c r="C91" s="39" t="s">
        <v>124</v>
      </c>
      <c r="D91" s="7">
        <v>0</v>
      </c>
      <c r="E91" s="9">
        <v>1</v>
      </c>
      <c r="F91" s="10">
        <f t="shared" si="1"/>
        <v>1</v>
      </c>
    </row>
    <row r="92" spans="1:6" x14ac:dyDescent="0.2">
      <c r="A92" s="39"/>
      <c r="B92" s="34"/>
      <c r="C92" s="39"/>
      <c r="D92" s="7"/>
      <c r="E92" s="9"/>
      <c r="F92" s="40"/>
    </row>
    <row r="93" spans="1:6" x14ac:dyDescent="0.2">
      <c r="A93" s="65" t="s">
        <v>161</v>
      </c>
      <c r="B93" s="42"/>
      <c r="C93" s="72" t="s">
        <v>2</v>
      </c>
      <c r="D93" s="73">
        <v>8</v>
      </c>
      <c r="E93" s="48">
        <v>30</v>
      </c>
      <c r="F93" s="63">
        <v>38</v>
      </c>
    </row>
    <row r="94" spans="1:6" x14ac:dyDescent="0.2">
      <c r="A94" s="39"/>
      <c r="B94" s="34" t="s">
        <v>365</v>
      </c>
      <c r="C94" s="39" t="s">
        <v>3</v>
      </c>
      <c r="D94" s="7">
        <v>2</v>
      </c>
      <c r="E94" s="9">
        <v>11</v>
      </c>
      <c r="F94" s="10">
        <f t="shared" ref="F94:F100" si="2">D94+E94</f>
        <v>13</v>
      </c>
    </row>
    <row r="95" spans="1:6" x14ac:dyDescent="0.2">
      <c r="A95" s="39"/>
      <c r="B95" s="34"/>
      <c r="C95" s="39" t="s">
        <v>125</v>
      </c>
      <c r="D95" s="7">
        <v>0</v>
      </c>
      <c r="E95" s="9">
        <v>4</v>
      </c>
      <c r="F95" s="10">
        <f t="shared" si="2"/>
        <v>4</v>
      </c>
    </row>
    <row r="96" spans="1:6" x14ac:dyDescent="0.2">
      <c r="A96" s="39"/>
      <c r="B96" s="34"/>
      <c r="C96" s="39" t="s">
        <v>127</v>
      </c>
      <c r="D96" s="7">
        <v>0</v>
      </c>
      <c r="E96" s="9">
        <v>2</v>
      </c>
      <c r="F96" s="10">
        <f t="shared" si="2"/>
        <v>2</v>
      </c>
    </row>
    <row r="97" spans="1:6" x14ac:dyDescent="0.2">
      <c r="A97" s="39"/>
      <c r="B97" s="34"/>
      <c r="C97" s="39" t="s">
        <v>128</v>
      </c>
      <c r="D97" s="7">
        <v>3</v>
      </c>
      <c r="E97" s="9">
        <v>8</v>
      </c>
      <c r="F97" s="10">
        <f t="shared" si="2"/>
        <v>11</v>
      </c>
    </row>
    <row r="98" spans="1:6" x14ac:dyDescent="0.2">
      <c r="A98" s="39"/>
      <c r="B98" s="34"/>
      <c r="C98" s="39" t="s">
        <v>931</v>
      </c>
      <c r="D98" s="7">
        <v>1</v>
      </c>
      <c r="E98" s="9">
        <v>2</v>
      </c>
      <c r="F98" s="10">
        <f t="shared" si="2"/>
        <v>3</v>
      </c>
    </row>
    <row r="99" spans="1:6" x14ac:dyDescent="0.2">
      <c r="A99" s="39"/>
      <c r="B99" s="34"/>
      <c r="C99" s="39" t="s">
        <v>135</v>
      </c>
      <c r="D99" s="7">
        <v>2</v>
      </c>
      <c r="E99" s="9">
        <v>1</v>
      </c>
      <c r="F99" s="10">
        <f t="shared" si="2"/>
        <v>3</v>
      </c>
    </row>
    <row r="100" spans="1:6" x14ac:dyDescent="0.2">
      <c r="A100" s="39"/>
      <c r="B100" s="34"/>
      <c r="C100" s="39" t="s">
        <v>139</v>
      </c>
      <c r="D100" s="7">
        <v>0</v>
      </c>
      <c r="E100" s="9">
        <v>2</v>
      </c>
      <c r="F100" s="10">
        <f t="shared" si="2"/>
        <v>2</v>
      </c>
    </row>
    <row r="101" spans="1:6" x14ac:dyDescent="0.2">
      <c r="A101" s="39"/>
      <c r="B101" s="34"/>
      <c r="C101" s="39"/>
      <c r="D101" s="7"/>
      <c r="E101" s="9"/>
      <c r="F101" s="40"/>
    </row>
    <row r="102" spans="1:6" x14ac:dyDescent="0.2">
      <c r="A102" s="65" t="s">
        <v>162</v>
      </c>
      <c r="B102" s="42"/>
      <c r="C102" s="72" t="s">
        <v>2</v>
      </c>
      <c r="D102" s="73">
        <v>26</v>
      </c>
      <c r="E102" s="48">
        <v>120</v>
      </c>
      <c r="F102" s="63">
        <v>146</v>
      </c>
    </row>
    <row r="103" spans="1:6" x14ac:dyDescent="0.2">
      <c r="A103" s="39"/>
      <c r="B103" s="34" t="s">
        <v>366</v>
      </c>
      <c r="C103" s="39" t="s">
        <v>124</v>
      </c>
      <c r="D103" s="7">
        <v>0</v>
      </c>
      <c r="E103" s="9">
        <v>3</v>
      </c>
      <c r="F103" s="10">
        <f t="shared" ref="F103:F117" si="3">D103+E103</f>
        <v>3</v>
      </c>
    </row>
    <row r="104" spans="1:6" x14ac:dyDescent="0.2">
      <c r="A104" s="39"/>
      <c r="B104" s="34"/>
      <c r="C104" s="39" t="s">
        <v>3</v>
      </c>
      <c r="D104" s="7">
        <v>4</v>
      </c>
      <c r="E104" s="9">
        <v>11</v>
      </c>
      <c r="F104" s="10">
        <f t="shared" si="3"/>
        <v>15</v>
      </c>
    </row>
    <row r="105" spans="1:6" x14ac:dyDescent="0.2">
      <c r="A105" s="39"/>
      <c r="B105" s="34"/>
      <c r="C105" s="39" t="s">
        <v>125</v>
      </c>
      <c r="D105" s="7">
        <v>0</v>
      </c>
      <c r="E105" s="9">
        <v>4</v>
      </c>
      <c r="F105" s="10">
        <f t="shared" si="3"/>
        <v>4</v>
      </c>
    </row>
    <row r="106" spans="1:6" x14ac:dyDescent="0.2">
      <c r="A106" s="39"/>
      <c r="B106" s="34"/>
      <c r="C106" s="39" t="s">
        <v>127</v>
      </c>
      <c r="D106" s="7">
        <v>2</v>
      </c>
      <c r="E106" s="9">
        <v>12</v>
      </c>
      <c r="F106" s="10">
        <f t="shared" si="3"/>
        <v>14</v>
      </c>
    </row>
    <row r="107" spans="1:6" x14ac:dyDescent="0.2">
      <c r="A107" s="39"/>
      <c r="B107" s="34"/>
      <c r="C107" s="39" t="s">
        <v>128</v>
      </c>
      <c r="D107" s="7">
        <v>2</v>
      </c>
      <c r="E107" s="9">
        <v>12</v>
      </c>
      <c r="F107" s="10">
        <f t="shared" si="3"/>
        <v>14</v>
      </c>
    </row>
    <row r="108" spans="1:6" x14ac:dyDescent="0.2">
      <c r="A108" s="39"/>
      <c r="B108" s="34"/>
      <c r="C108" s="39" t="s">
        <v>135</v>
      </c>
      <c r="D108" s="7">
        <v>1</v>
      </c>
      <c r="E108" s="9">
        <v>5</v>
      </c>
      <c r="F108" s="10">
        <f t="shared" si="3"/>
        <v>6</v>
      </c>
    </row>
    <row r="109" spans="1:6" x14ac:dyDescent="0.2">
      <c r="A109" s="39"/>
      <c r="B109" s="34"/>
      <c r="C109" s="39" t="s">
        <v>136</v>
      </c>
      <c r="D109" s="7">
        <v>2</v>
      </c>
      <c r="E109" s="9">
        <v>3</v>
      </c>
      <c r="F109" s="10">
        <f t="shared" si="3"/>
        <v>5</v>
      </c>
    </row>
    <row r="110" spans="1:6" x14ac:dyDescent="0.2">
      <c r="A110" s="39"/>
      <c r="B110" s="34"/>
      <c r="C110" s="39" t="s">
        <v>137</v>
      </c>
      <c r="D110" s="7">
        <v>2</v>
      </c>
      <c r="E110" s="9">
        <v>9</v>
      </c>
      <c r="F110" s="10">
        <f t="shared" si="3"/>
        <v>11</v>
      </c>
    </row>
    <row r="111" spans="1:6" x14ac:dyDescent="0.2">
      <c r="A111" s="39"/>
      <c r="B111" s="34"/>
      <c r="C111" s="39" t="s">
        <v>139</v>
      </c>
      <c r="D111" s="7">
        <v>2</v>
      </c>
      <c r="E111" s="9">
        <v>7</v>
      </c>
      <c r="F111" s="10">
        <f t="shared" si="3"/>
        <v>9</v>
      </c>
    </row>
    <row r="112" spans="1:6" x14ac:dyDescent="0.2">
      <c r="A112" s="39"/>
      <c r="B112" s="34"/>
      <c r="C112" s="39" t="s">
        <v>141</v>
      </c>
      <c r="D112" s="7">
        <v>0</v>
      </c>
      <c r="E112" s="9">
        <v>2</v>
      </c>
      <c r="F112" s="10">
        <f t="shared" si="3"/>
        <v>2</v>
      </c>
    </row>
    <row r="113" spans="1:6" x14ac:dyDescent="0.2">
      <c r="A113" s="39"/>
      <c r="B113" s="34"/>
      <c r="C113" s="39" t="s">
        <v>149</v>
      </c>
      <c r="D113" s="7">
        <v>0</v>
      </c>
      <c r="E113" s="9">
        <v>2</v>
      </c>
      <c r="F113" s="10">
        <f t="shared" si="3"/>
        <v>2</v>
      </c>
    </row>
    <row r="114" spans="1:6" x14ac:dyDescent="0.2">
      <c r="A114" s="39"/>
      <c r="B114" s="34" t="s">
        <v>367</v>
      </c>
      <c r="C114" s="39" t="s">
        <v>124</v>
      </c>
      <c r="D114" s="7">
        <v>2</v>
      </c>
      <c r="E114" s="9">
        <v>9</v>
      </c>
      <c r="F114" s="10">
        <f t="shared" si="3"/>
        <v>11</v>
      </c>
    </row>
    <row r="115" spans="1:6" x14ac:dyDescent="0.2">
      <c r="A115" s="39"/>
      <c r="B115" s="34"/>
      <c r="C115" s="39" t="s">
        <v>3</v>
      </c>
      <c r="D115" s="7">
        <v>1</v>
      </c>
      <c r="E115" s="9">
        <v>0</v>
      </c>
      <c r="F115" s="10">
        <f t="shared" si="3"/>
        <v>1</v>
      </c>
    </row>
    <row r="116" spans="1:6" x14ac:dyDescent="0.2">
      <c r="A116" s="39"/>
      <c r="B116" s="34"/>
      <c r="C116" s="39" t="s">
        <v>127</v>
      </c>
      <c r="D116" s="7">
        <v>8</v>
      </c>
      <c r="E116" s="9">
        <v>33</v>
      </c>
      <c r="F116" s="10">
        <f t="shared" si="3"/>
        <v>41</v>
      </c>
    </row>
    <row r="117" spans="1:6" x14ac:dyDescent="0.2">
      <c r="A117" s="39"/>
      <c r="B117" s="34"/>
      <c r="C117" s="39" t="s">
        <v>137</v>
      </c>
      <c r="D117" s="7">
        <v>0</v>
      </c>
      <c r="E117" s="9">
        <v>8</v>
      </c>
      <c r="F117" s="10">
        <f t="shared" si="3"/>
        <v>8</v>
      </c>
    </row>
    <row r="118" spans="1:6" x14ac:dyDescent="0.2">
      <c r="A118" s="39"/>
      <c r="B118" s="34"/>
      <c r="C118" s="39"/>
      <c r="D118" s="7"/>
      <c r="E118" s="9"/>
      <c r="F118" s="40"/>
    </row>
    <row r="119" spans="1:6" x14ac:dyDescent="0.2">
      <c r="A119" s="65" t="s">
        <v>164</v>
      </c>
      <c r="B119" s="42"/>
      <c r="C119" s="72" t="s">
        <v>2</v>
      </c>
      <c r="D119" s="73">
        <v>35</v>
      </c>
      <c r="E119" s="48">
        <v>124</v>
      </c>
      <c r="F119" s="63">
        <v>159</v>
      </c>
    </row>
    <row r="120" spans="1:6" x14ac:dyDescent="0.2">
      <c r="A120" s="39"/>
      <c r="B120" s="34" t="s">
        <v>937</v>
      </c>
      <c r="C120" s="39" t="s">
        <v>139</v>
      </c>
      <c r="D120" s="7">
        <v>0</v>
      </c>
      <c r="E120" s="9">
        <v>3</v>
      </c>
      <c r="F120" s="10">
        <f t="shared" ref="F120:F130" si="4">D120+E120</f>
        <v>3</v>
      </c>
    </row>
    <row r="121" spans="1:6" x14ac:dyDescent="0.2">
      <c r="A121" s="39"/>
      <c r="B121" s="34" t="s">
        <v>938</v>
      </c>
      <c r="C121" s="39" t="s">
        <v>128</v>
      </c>
      <c r="D121" s="7">
        <v>0</v>
      </c>
      <c r="E121" s="9">
        <v>2</v>
      </c>
      <c r="F121" s="10">
        <f t="shared" si="4"/>
        <v>2</v>
      </c>
    </row>
    <row r="122" spans="1:6" x14ac:dyDescent="0.2">
      <c r="A122" s="39"/>
      <c r="B122" s="34" t="s">
        <v>368</v>
      </c>
      <c r="C122" s="39" t="s">
        <v>3</v>
      </c>
      <c r="D122" s="7">
        <v>5</v>
      </c>
      <c r="E122" s="9">
        <v>15</v>
      </c>
      <c r="F122" s="10">
        <f t="shared" si="4"/>
        <v>20</v>
      </c>
    </row>
    <row r="123" spans="1:6" x14ac:dyDescent="0.2">
      <c r="A123" s="39"/>
      <c r="B123" s="34"/>
      <c r="C123" s="39" t="s">
        <v>125</v>
      </c>
      <c r="D123" s="7">
        <v>2</v>
      </c>
      <c r="E123" s="9">
        <v>9</v>
      </c>
      <c r="F123" s="10">
        <f t="shared" si="4"/>
        <v>11</v>
      </c>
    </row>
    <row r="124" spans="1:6" x14ac:dyDescent="0.2">
      <c r="A124" s="39"/>
      <c r="B124" s="34"/>
      <c r="C124" s="39" t="s">
        <v>127</v>
      </c>
      <c r="D124" s="7">
        <v>3</v>
      </c>
      <c r="E124" s="9">
        <v>9</v>
      </c>
      <c r="F124" s="10">
        <f t="shared" si="4"/>
        <v>12</v>
      </c>
    </row>
    <row r="125" spans="1:6" x14ac:dyDescent="0.2">
      <c r="A125" s="39"/>
      <c r="B125" s="34"/>
      <c r="C125" s="39" t="s">
        <v>128</v>
      </c>
      <c r="D125" s="7">
        <v>15</v>
      </c>
      <c r="E125" s="9">
        <v>24</v>
      </c>
      <c r="F125" s="10">
        <f t="shared" si="4"/>
        <v>39</v>
      </c>
    </row>
    <row r="126" spans="1:6" x14ac:dyDescent="0.2">
      <c r="A126" s="39"/>
      <c r="B126" s="34"/>
      <c r="C126" s="39" t="s">
        <v>136</v>
      </c>
      <c r="D126" s="7">
        <v>1</v>
      </c>
      <c r="E126" s="9">
        <v>8</v>
      </c>
      <c r="F126" s="10">
        <f t="shared" si="4"/>
        <v>9</v>
      </c>
    </row>
    <row r="127" spans="1:6" x14ac:dyDescent="0.2">
      <c r="A127" s="39"/>
      <c r="B127" s="34"/>
      <c r="C127" s="39" t="s">
        <v>139</v>
      </c>
      <c r="D127" s="7">
        <v>8</v>
      </c>
      <c r="E127" s="9">
        <v>50</v>
      </c>
      <c r="F127" s="10">
        <f t="shared" si="4"/>
        <v>58</v>
      </c>
    </row>
    <row r="128" spans="1:6" x14ac:dyDescent="0.2">
      <c r="A128" s="39"/>
      <c r="B128" s="34"/>
      <c r="C128" s="39" t="s">
        <v>141</v>
      </c>
      <c r="D128" s="7">
        <v>1</v>
      </c>
      <c r="E128" s="9">
        <v>2</v>
      </c>
      <c r="F128" s="10">
        <f t="shared" si="4"/>
        <v>3</v>
      </c>
    </row>
    <row r="129" spans="1:6" x14ac:dyDescent="0.2">
      <c r="A129" s="39"/>
      <c r="B129" s="34" t="s">
        <v>369</v>
      </c>
      <c r="C129" s="39" t="s">
        <v>128</v>
      </c>
      <c r="D129" s="7">
        <v>0</v>
      </c>
      <c r="E129" s="9">
        <v>1</v>
      </c>
      <c r="F129" s="10">
        <f t="shared" si="4"/>
        <v>1</v>
      </c>
    </row>
    <row r="130" spans="1:6" x14ac:dyDescent="0.2">
      <c r="A130" s="39"/>
      <c r="B130" s="34" t="s">
        <v>370</v>
      </c>
      <c r="C130" s="39" t="s">
        <v>128</v>
      </c>
      <c r="D130" s="7">
        <v>0</v>
      </c>
      <c r="E130" s="9">
        <v>1</v>
      </c>
      <c r="F130" s="10">
        <f t="shared" si="4"/>
        <v>1</v>
      </c>
    </row>
    <row r="131" spans="1:6" x14ac:dyDescent="0.2">
      <c r="A131" s="39"/>
      <c r="B131" s="34"/>
      <c r="C131" s="39"/>
      <c r="D131" s="7"/>
      <c r="E131" s="9"/>
      <c r="F131" s="40"/>
    </row>
    <row r="132" spans="1:6" x14ac:dyDescent="0.2">
      <c r="A132" s="65" t="s">
        <v>166</v>
      </c>
      <c r="B132" s="42"/>
      <c r="C132" s="72" t="s">
        <v>2</v>
      </c>
      <c r="D132" s="73">
        <v>20</v>
      </c>
      <c r="E132" s="48">
        <v>90</v>
      </c>
      <c r="F132" s="63">
        <v>110</v>
      </c>
    </row>
    <row r="133" spans="1:6" x14ac:dyDescent="0.2">
      <c r="A133" s="39"/>
      <c r="B133" s="34" t="s">
        <v>371</v>
      </c>
      <c r="C133" s="39" t="s">
        <v>124</v>
      </c>
      <c r="D133" s="7">
        <v>3</v>
      </c>
      <c r="E133" s="9">
        <v>10</v>
      </c>
      <c r="F133" s="10">
        <f>D133+E133</f>
        <v>13</v>
      </c>
    </row>
    <row r="134" spans="1:6" x14ac:dyDescent="0.2">
      <c r="A134" s="39"/>
      <c r="B134" s="34"/>
      <c r="C134" s="39" t="s">
        <v>3</v>
      </c>
      <c r="D134" s="7">
        <v>3</v>
      </c>
      <c r="E134" s="9">
        <v>32</v>
      </c>
      <c r="F134" s="10">
        <f>D134+E134</f>
        <v>35</v>
      </c>
    </row>
    <row r="135" spans="1:6" x14ac:dyDescent="0.2">
      <c r="A135" s="39"/>
      <c r="B135" s="34"/>
      <c r="C135" s="39" t="s">
        <v>127</v>
      </c>
      <c r="D135" s="7">
        <v>2</v>
      </c>
      <c r="E135" s="9">
        <v>4</v>
      </c>
      <c r="F135" s="10">
        <f>D135+E135</f>
        <v>6</v>
      </c>
    </row>
    <row r="136" spans="1:6" ht="12" thickBot="1" x14ac:dyDescent="0.25">
      <c r="A136" s="52"/>
      <c r="B136" s="68"/>
      <c r="C136" s="52"/>
      <c r="D136" s="24"/>
      <c r="E136" s="26"/>
      <c r="F136" s="53"/>
    </row>
    <row r="140" spans="1:6" ht="12" x14ac:dyDescent="0.2">
      <c r="A140" s="85" t="s">
        <v>113</v>
      </c>
      <c r="B140" s="85"/>
      <c r="C140" s="85"/>
      <c r="D140" s="85"/>
      <c r="E140" s="85"/>
      <c r="F140" s="85"/>
    </row>
    <row r="141" spans="1:6" x14ac:dyDescent="0.2">
      <c r="A141" s="86" t="s">
        <v>39</v>
      </c>
      <c r="B141" s="86"/>
      <c r="C141" s="86"/>
      <c r="D141" s="86"/>
      <c r="E141" s="86"/>
      <c r="F141" s="86"/>
    </row>
    <row r="142" spans="1:6" x14ac:dyDescent="0.2">
      <c r="A142" s="86" t="s">
        <v>1066</v>
      </c>
      <c r="B142" s="86"/>
      <c r="C142" s="86"/>
      <c r="D142" s="86"/>
      <c r="E142" s="86"/>
      <c r="F142" s="86"/>
    </row>
    <row r="143" spans="1:6" ht="12" thickBot="1" x14ac:dyDescent="0.25"/>
    <row r="144" spans="1:6" x14ac:dyDescent="0.2">
      <c r="A144" s="141" t="s">
        <v>123</v>
      </c>
      <c r="B144" s="138"/>
      <c r="C144" s="151" t="s">
        <v>43</v>
      </c>
      <c r="D144" s="141" t="s">
        <v>44</v>
      </c>
      <c r="E144" s="178" t="s">
        <v>45</v>
      </c>
      <c r="F144" s="180" t="s">
        <v>2</v>
      </c>
    </row>
    <row r="145" spans="1:6" x14ac:dyDescent="0.2">
      <c r="A145" s="142"/>
      <c r="B145" s="139"/>
      <c r="C145" s="152"/>
      <c r="D145" s="142"/>
      <c r="E145" s="179"/>
      <c r="F145" s="181"/>
    </row>
    <row r="146" spans="1:6" x14ac:dyDescent="0.2">
      <c r="A146" s="142"/>
      <c r="B146" s="139"/>
      <c r="C146" s="152"/>
      <c r="D146" s="142"/>
      <c r="E146" s="179"/>
      <c r="F146" s="181"/>
    </row>
    <row r="147" spans="1:6" ht="12" thickBot="1" x14ac:dyDescent="0.25">
      <c r="A147" s="142"/>
      <c r="B147" s="139"/>
      <c r="C147" s="152"/>
      <c r="D147" s="142"/>
      <c r="E147" s="179"/>
      <c r="F147" s="181"/>
    </row>
    <row r="148" spans="1:6" x14ac:dyDescent="0.2">
      <c r="A148" s="35"/>
      <c r="B148" s="36"/>
      <c r="C148" s="35" t="s">
        <v>128</v>
      </c>
      <c r="D148" s="3">
        <v>4</v>
      </c>
      <c r="E148" s="5">
        <v>32</v>
      </c>
      <c r="F148" s="6">
        <f t="shared" ref="F148:F153" si="5">D148+E148</f>
        <v>36</v>
      </c>
    </row>
    <row r="149" spans="1:6" x14ac:dyDescent="0.2">
      <c r="A149" s="39"/>
      <c r="B149" s="34"/>
      <c r="C149" s="39" t="s">
        <v>135</v>
      </c>
      <c r="D149" s="7">
        <v>2</v>
      </c>
      <c r="E149" s="9">
        <v>3</v>
      </c>
      <c r="F149" s="10">
        <f t="shared" si="5"/>
        <v>5</v>
      </c>
    </row>
    <row r="150" spans="1:6" x14ac:dyDescent="0.2">
      <c r="A150" s="39"/>
      <c r="B150" s="34"/>
      <c r="C150" s="39" t="s">
        <v>138</v>
      </c>
      <c r="D150" s="7">
        <v>1</v>
      </c>
      <c r="E150" s="9">
        <v>1</v>
      </c>
      <c r="F150" s="10">
        <f t="shared" si="5"/>
        <v>2</v>
      </c>
    </row>
    <row r="151" spans="1:6" x14ac:dyDescent="0.2">
      <c r="A151" s="39"/>
      <c r="B151" s="34"/>
      <c r="C151" s="39" t="s">
        <v>140</v>
      </c>
      <c r="D151" s="7">
        <v>3</v>
      </c>
      <c r="E151" s="9">
        <v>4</v>
      </c>
      <c r="F151" s="10">
        <f t="shared" si="5"/>
        <v>7</v>
      </c>
    </row>
    <row r="152" spans="1:6" x14ac:dyDescent="0.2">
      <c r="A152" s="39"/>
      <c r="B152" s="34"/>
      <c r="C152" s="39" t="s">
        <v>141</v>
      </c>
      <c r="D152" s="7">
        <v>2</v>
      </c>
      <c r="E152" s="9">
        <v>3</v>
      </c>
      <c r="F152" s="10">
        <f t="shared" si="5"/>
        <v>5</v>
      </c>
    </row>
    <row r="153" spans="1:6" x14ac:dyDescent="0.2">
      <c r="A153" s="39"/>
      <c r="B153" s="34"/>
      <c r="C153" s="39" t="s">
        <v>149</v>
      </c>
      <c r="D153" s="7">
        <v>0</v>
      </c>
      <c r="E153" s="9">
        <v>1</v>
      </c>
      <c r="F153" s="10">
        <f t="shared" si="5"/>
        <v>1</v>
      </c>
    </row>
    <row r="154" spans="1:6" x14ac:dyDescent="0.2">
      <c r="A154" s="39"/>
      <c r="B154" s="34"/>
      <c r="C154" s="39"/>
      <c r="D154" s="7"/>
      <c r="E154" s="9"/>
      <c r="F154" s="40"/>
    </row>
    <row r="155" spans="1:6" x14ac:dyDescent="0.2">
      <c r="A155" s="65" t="s">
        <v>167</v>
      </c>
      <c r="B155" s="42"/>
      <c r="C155" s="72" t="s">
        <v>2</v>
      </c>
      <c r="D155" s="73">
        <v>10</v>
      </c>
      <c r="E155" s="48">
        <v>44</v>
      </c>
      <c r="F155" s="63">
        <v>54</v>
      </c>
    </row>
    <row r="156" spans="1:6" x14ac:dyDescent="0.2">
      <c r="A156" s="39"/>
      <c r="B156" s="34" t="s">
        <v>372</v>
      </c>
      <c r="C156" s="39" t="s">
        <v>3</v>
      </c>
      <c r="D156" s="7">
        <v>4</v>
      </c>
      <c r="E156" s="9">
        <v>18</v>
      </c>
      <c r="F156" s="10">
        <f t="shared" ref="F156:F162" si="6">D156+E156</f>
        <v>22</v>
      </c>
    </row>
    <row r="157" spans="1:6" x14ac:dyDescent="0.2">
      <c r="A157" s="39"/>
      <c r="B157" s="34"/>
      <c r="C157" s="39" t="s">
        <v>125</v>
      </c>
      <c r="D157" s="7">
        <v>0</v>
      </c>
      <c r="E157" s="9">
        <v>3</v>
      </c>
      <c r="F157" s="10">
        <f t="shared" si="6"/>
        <v>3</v>
      </c>
    </row>
    <row r="158" spans="1:6" x14ac:dyDescent="0.2">
      <c r="A158" s="39"/>
      <c r="B158" s="34"/>
      <c r="C158" s="39" t="s">
        <v>127</v>
      </c>
      <c r="D158" s="7">
        <v>3</v>
      </c>
      <c r="E158" s="9">
        <v>7</v>
      </c>
      <c r="F158" s="10">
        <f t="shared" si="6"/>
        <v>10</v>
      </c>
    </row>
    <row r="159" spans="1:6" x14ac:dyDescent="0.2">
      <c r="A159" s="39"/>
      <c r="B159" s="34"/>
      <c r="C159" s="39" t="s">
        <v>128</v>
      </c>
      <c r="D159" s="7">
        <v>3</v>
      </c>
      <c r="E159" s="9">
        <v>9</v>
      </c>
      <c r="F159" s="10">
        <f t="shared" si="6"/>
        <v>12</v>
      </c>
    </row>
    <row r="160" spans="1:6" x14ac:dyDescent="0.2">
      <c r="A160" s="39"/>
      <c r="B160" s="34"/>
      <c r="C160" s="39" t="s">
        <v>136</v>
      </c>
      <c r="D160" s="7">
        <v>0</v>
      </c>
      <c r="E160" s="9">
        <v>1</v>
      </c>
      <c r="F160" s="10">
        <f t="shared" si="6"/>
        <v>1</v>
      </c>
    </row>
    <row r="161" spans="1:6" x14ac:dyDescent="0.2">
      <c r="A161" s="39"/>
      <c r="B161" s="34"/>
      <c r="C161" s="39" t="s">
        <v>137</v>
      </c>
      <c r="D161" s="7">
        <v>0</v>
      </c>
      <c r="E161" s="9">
        <v>3</v>
      </c>
      <c r="F161" s="10">
        <f t="shared" si="6"/>
        <v>3</v>
      </c>
    </row>
    <row r="162" spans="1:6" x14ac:dyDescent="0.2">
      <c r="A162" s="39"/>
      <c r="B162" s="34"/>
      <c r="C162" s="39" t="s">
        <v>139</v>
      </c>
      <c r="D162" s="7">
        <v>0</v>
      </c>
      <c r="E162" s="9">
        <v>3</v>
      </c>
      <c r="F162" s="10">
        <f t="shared" si="6"/>
        <v>3</v>
      </c>
    </row>
    <row r="163" spans="1:6" x14ac:dyDescent="0.2">
      <c r="A163" s="39"/>
      <c r="B163" s="34"/>
      <c r="C163" s="39"/>
      <c r="D163" s="7"/>
      <c r="E163" s="9"/>
      <c r="F163" s="40"/>
    </row>
    <row r="164" spans="1:6" x14ac:dyDescent="0.2">
      <c r="A164" s="65" t="s">
        <v>168</v>
      </c>
      <c r="B164" s="42"/>
      <c r="C164" s="72" t="s">
        <v>2</v>
      </c>
      <c r="D164" s="73">
        <v>3</v>
      </c>
      <c r="E164" s="48">
        <v>6</v>
      </c>
      <c r="F164" s="63">
        <v>9</v>
      </c>
    </row>
    <row r="165" spans="1:6" x14ac:dyDescent="0.2">
      <c r="A165" s="39"/>
      <c r="B165" s="34" t="s">
        <v>373</v>
      </c>
      <c r="C165" s="39" t="s">
        <v>124</v>
      </c>
      <c r="D165" s="7">
        <v>1</v>
      </c>
      <c r="E165" s="9">
        <v>3</v>
      </c>
      <c r="F165" s="10">
        <f>D165+E165</f>
        <v>4</v>
      </c>
    </row>
    <row r="166" spans="1:6" x14ac:dyDescent="0.2">
      <c r="A166" s="39"/>
      <c r="B166" s="34"/>
      <c r="C166" s="39" t="s">
        <v>127</v>
      </c>
      <c r="D166" s="7">
        <v>1</v>
      </c>
      <c r="E166" s="9">
        <v>3</v>
      </c>
      <c r="F166" s="10">
        <f>D166+E166</f>
        <v>4</v>
      </c>
    </row>
    <row r="167" spans="1:6" x14ac:dyDescent="0.2">
      <c r="A167" s="39"/>
      <c r="B167" s="34" t="s">
        <v>495</v>
      </c>
      <c r="C167" s="39" t="s">
        <v>138</v>
      </c>
      <c r="D167" s="7">
        <v>1</v>
      </c>
      <c r="E167" s="9">
        <v>0</v>
      </c>
      <c r="F167" s="10">
        <f>D167+E167</f>
        <v>1</v>
      </c>
    </row>
    <row r="168" spans="1:6" x14ac:dyDescent="0.2">
      <c r="A168" s="39"/>
      <c r="B168" s="34"/>
      <c r="C168" s="39"/>
      <c r="D168" s="7"/>
      <c r="E168" s="9"/>
      <c r="F168" s="40"/>
    </row>
    <row r="169" spans="1:6" x14ac:dyDescent="0.2">
      <c r="A169" s="65" t="s">
        <v>169</v>
      </c>
      <c r="B169" s="42"/>
      <c r="C169" s="72" t="s">
        <v>2</v>
      </c>
      <c r="D169" s="73">
        <v>1860</v>
      </c>
      <c r="E169" s="48">
        <v>1932</v>
      </c>
      <c r="F169" s="63">
        <v>3792</v>
      </c>
    </row>
    <row r="170" spans="1:6" x14ac:dyDescent="0.2">
      <c r="A170" s="39"/>
      <c r="B170" s="34" t="s">
        <v>374</v>
      </c>
      <c r="C170" s="39" t="s">
        <v>150</v>
      </c>
      <c r="D170" s="7">
        <v>62</v>
      </c>
      <c r="E170" s="9">
        <v>111</v>
      </c>
      <c r="F170" s="10">
        <f t="shared" ref="F170:F176" si="7">D170+E170</f>
        <v>173</v>
      </c>
    </row>
    <row r="171" spans="1:6" x14ac:dyDescent="0.2">
      <c r="A171" s="39"/>
      <c r="B171" s="34" t="s">
        <v>375</v>
      </c>
      <c r="C171" s="39" t="s">
        <v>124</v>
      </c>
      <c r="D171" s="7">
        <v>398</v>
      </c>
      <c r="E171" s="9">
        <v>644</v>
      </c>
      <c r="F171" s="10">
        <f t="shared" si="7"/>
        <v>1042</v>
      </c>
    </row>
    <row r="172" spans="1:6" x14ac:dyDescent="0.2">
      <c r="A172" s="39"/>
      <c r="B172" s="34"/>
      <c r="C172" s="39" t="s">
        <v>126</v>
      </c>
      <c r="D172" s="7">
        <v>4</v>
      </c>
      <c r="E172" s="9">
        <v>3</v>
      </c>
      <c r="F172" s="10">
        <f t="shared" si="7"/>
        <v>7</v>
      </c>
    </row>
    <row r="173" spans="1:6" x14ac:dyDescent="0.2">
      <c r="A173" s="39"/>
      <c r="B173" s="34"/>
      <c r="C173" s="39" t="s">
        <v>127</v>
      </c>
      <c r="D173" s="7">
        <v>4</v>
      </c>
      <c r="E173" s="9">
        <v>7</v>
      </c>
      <c r="F173" s="10">
        <f t="shared" si="7"/>
        <v>11</v>
      </c>
    </row>
    <row r="174" spans="1:6" x14ac:dyDescent="0.2">
      <c r="A174" s="39"/>
      <c r="B174" s="34"/>
      <c r="C174" s="39" t="s">
        <v>136</v>
      </c>
      <c r="D174" s="7">
        <v>8</v>
      </c>
      <c r="E174" s="9">
        <v>0</v>
      </c>
      <c r="F174" s="10">
        <f t="shared" si="7"/>
        <v>8</v>
      </c>
    </row>
    <row r="175" spans="1:6" x14ac:dyDescent="0.2">
      <c r="A175" s="39"/>
      <c r="B175" s="34"/>
      <c r="C175" s="39" t="s">
        <v>149</v>
      </c>
      <c r="D175" s="7">
        <v>199</v>
      </c>
      <c r="E175" s="9">
        <v>260</v>
      </c>
      <c r="F175" s="10">
        <f t="shared" si="7"/>
        <v>459</v>
      </c>
    </row>
    <row r="176" spans="1:6" x14ac:dyDescent="0.2">
      <c r="A176" s="39"/>
      <c r="B176" s="34"/>
      <c r="C176" s="39" t="s">
        <v>150</v>
      </c>
      <c r="D176" s="7">
        <v>1185</v>
      </c>
      <c r="E176" s="9">
        <v>907</v>
      </c>
      <c r="F176" s="10">
        <f t="shared" si="7"/>
        <v>2092</v>
      </c>
    </row>
    <row r="177" spans="1:6" x14ac:dyDescent="0.2">
      <c r="A177" s="39"/>
      <c r="B177" s="34"/>
      <c r="C177" s="39"/>
      <c r="D177" s="7"/>
      <c r="E177" s="9"/>
      <c r="F177" s="40"/>
    </row>
    <row r="178" spans="1:6" x14ac:dyDescent="0.2">
      <c r="A178" s="65" t="s">
        <v>170</v>
      </c>
      <c r="B178" s="42"/>
      <c r="C178" s="72" t="s">
        <v>2</v>
      </c>
      <c r="D178" s="73">
        <v>10</v>
      </c>
      <c r="E178" s="48">
        <v>40</v>
      </c>
      <c r="F178" s="63">
        <v>50</v>
      </c>
    </row>
    <row r="179" spans="1:6" x14ac:dyDescent="0.2">
      <c r="A179" s="39"/>
      <c r="B179" s="34" t="s">
        <v>376</v>
      </c>
      <c r="C179" s="39" t="s">
        <v>3</v>
      </c>
      <c r="D179" s="7">
        <v>2</v>
      </c>
      <c r="E179" s="9">
        <v>11</v>
      </c>
      <c r="F179" s="10">
        <f t="shared" ref="F179:F184" si="8">D179+E179</f>
        <v>13</v>
      </c>
    </row>
    <row r="180" spans="1:6" x14ac:dyDescent="0.2">
      <c r="A180" s="39"/>
      <c r="B180" s="34"/>
      <c r="C180" s="39" t="s">
        <v>125</v>
      </c>
      <c r="D180" s="7">
        <v>0</v>
      </c>
      <c r="E180" s="9">
        <v>3</v>
      </c>
      <c r="F180" s="10">
        <f t="shared" si="8"/>
        <v>3</v>
      </c>
    </row>
    <row r="181" spans="1:6" x14ac:dyDescent="0.2">
      <c r="A181" s="39"/>
      <c r="B181" s="34"/>
      <c r="C181" s="39" t="s">
        <v>127</v>
      </c>
      <c r="D181" s="7">
        <v>3</v>
      </c>
      <c r="E181" s="9">
        <v>10</v>
      </c>
      <c r="F181" s="10">
        <f t="shared" si="8"/>
        <v>13</v>
      </c>
    </row>
    <row r="182" spans="1:6" x14ac:dyDescent="0.2">
      <c r="A182" s="39"/>
      <c r="B182" s="34"/>
      <c r="C182" s="39" t="s">
        <v>128</v>
      </c>
      <c r="D182" s="7">
        <v>5</v>
      </c>
      <c r="E182" s="9">
        <v>11</v>
      </c>
      <c r="F182" s="10">
        <f t="shared" si="8"/>
        <v>16</v>
      </c>
    </row>
    <row r="183" spans="1:6" x14ac:dyDescent="0.2">
      <c r="A183" s="39"/>
      <c r="B183" s="34"/>
      <c r="C183" s="39" t="s">
        <v>136</v>
      </c>
      <c r="D183" s="7">
        <v>0</v>
      </c>
      <c r="E183" s="9">
        <v>2</v>
      </c>
      <c r="F183" s="10">
        <f t="shared" si="8"/>
        <v>2</v>
      </c>
    </row>
    <row r="184" spans="1:6" x14ac:dyDescent="0.2">
      <c r="A184" s="39"/>
      <c r="B184" s="34"/>
      <c r="C184" s="39" t="s">
        <v>139</v>
      </c>
      <c r="D184" s="7">
        <v>0</v>
      </c>
      <c r="E184" s="9">
        <v>3</v>
      </c>
      <c r="F184" s="10">
        <f t="shared" si="8"/>
        <v>3</v>
      </c>
    </row>
    <row r="185" spans="1:6" x14ac:dyDescent="0.2">
      <c r="A185" s="39"/>
      <c r="B185" s="34"/>
      <c r="C185" s="39"/>
      <c r="D185" s="7"/>
      <c r="E185" s="9"/>
      <c r="F185" s="40"/>
    </row>
    <row r="186" spans="1:6" x14ac:dyDescent="0.2">
      <c r="A186" s="65" t="s">
        <v>171</v>
      </c>
      <c r="B186" s="42"/>
      <c r="C186" s="72" t="s">
        <v>2</v>
      </c>
      <c r="D186" s="73">
        <v>2</v>
      </c>
      <c r="E186" s="48">
        <v>0</v>
      </c>
      <c r="F186" s="63">
        <v>2</v>
      </c>
    </row>
    <row r="187" spans="1:6" x14ac:dyDescent="0.2">
      <c r="A187" s="39"/>
      <c r="B187" s="34" t="s">
        <v>377</v>
      </c>
      <c r="C187" s="39" t="s">
        <v>140</v>
      </c>
      <c r="D187" s="7">
        <v>2</v>
      </c>
      <c r="E187" s="9">
        <v>0</v>
      </c>
      <c r="F187" s="10">
        <f>D187+E187</f>
        <v>2</v>
      </c>
    </row>
    <row r="188" spans="1:6" x14ac:dyDescent="0.2">
      <c r="A188" s="39"/>
      <c r="B188" s="34"/>
      <c r="C188" s="39"/>
      <c r="D188" s="7"/>
      <c r="E188" s="9"/>
      <c r="F188" s="40"/>
    </row>
    <row r="189" spans="1:6" x14ac:dyDescent="0.2">
      <c r="A189" s="65" t="s">
        <v>172</v>
      </c>
      <c r="B189" s="42"/>
      <c r="C189" s="72" t="s">
        <v>2</v>
      </c>
      <c r="D189" s="73">
        <v>21</v>
      </c>
      <c r="E189" s="48">
        <v>21</v>
      </c>
      <c r="F189" s="63">
        <v>42</v>
      </c>
    </row>
    <row r="190" spans="1:6" x14ac:dyDescent="0.2">
      <c r="A190" s="39"/>
      <c r="B190" s="34" t="s">
        <v>378</v>
      </c>
      <c r="C190" s="39" t="s">
        <v>124</v>
      </c>
      <c r="D190" s="7">
        <v>12</v>
      </c>
      <c r="E190" s="9">
        <v>9</v>
      </c>
      <c r="F190" s="10">
        <f>D190+E190</f>
        <v>21</v>
      </c>
    </row>
    <row r="191" spans="1:6" x14ac:dyDescent="0.2">
      <c r="A191" s="39"/>
      <c r="B191" s="34"/>
      <c r="C191" s="39" t="s">
        <v>3</v>
      </c>
      <c r="D191" s="7">
        <v>3</v>
      </c>
      <c r="E191" s="9">
        <v>6</v>
      </c>
      <c r="F191" s="10">
        <f>D191+E191</f>
        <v>9</v>
      </c>
    </row>
    <row r="192" spans="1:6" x14ac:dyDescent="0.2">
      <c r="A192" s="39"/>
      <c r="B192" s="34"/>
      <c r="C192" s="39" t="s">
        <v>142</v>
      </c>
      <c r="D192" s="7">
        <v>1</v>
      </c>
      <c r="E192" s="9">
        <v>0</v>
      </c>
      <c r="F192" s="10">
        <f>D192+E192</f>
        <v>1</v>
      </c>
    </row>
    <row r="193" spans="1:6" x14ac:dyDescent="0.2">
      <c r="A193" s="39"/>
      <c r="B193" s="34"/>
      <c r="C193" s="39" t="s">
        <v>149</v>
      </c>
      <c r="D193" s="7">
        <v>5</v>
      </c>
      <c r="E193" s="9">
        <v>6</v>
      </c>
      <c r="F193" s="10">
        <f>D193+E193</f>
        <v>11</v>
      </c>
    </row>
    <row r="194" spans="1:6" x14ac:dyDescent="0.2">
      <c r="A194" s="39"/>
      <c r="B194" s="34"/>
      <c r="C194" s="39"/>
      <c r="D194" s="7"/>
      <c r="E194" s="9"/>
      <c r="F194" s="40"/>
    </row>
    <row r="195" spans="1:6" x14ac:dyDescent="0.2">
      <c r="A195" s="65" t="s">
        <v>173</v>
      </c>
      <c r="B195" s="42"/>
      <c r="C195" s="72" t="s">
        <v>2</v>
      </c>
      <c r="D195" s="73">
        <v>105</v>
      </c>
      <c r="E195" s="48">
        <v>250</v>
      </c>
      <c r="F195" s="63">
        <v>355</v>
      </c>
    </row>
    <row r="196" spans="1:6" x14ac:dyDescent="0.2">
      <c r="A196" s="39"/>
      <c r="B196" s="34" t="s">
        <v>875</v>
      </c>
      <c r="C196" s="39" t="s">
        <v>128</v>
      </c>
      <c r="D196" s="7">
        <v>0</v>
      </c>
      <c r="E196" s="9">
        <v>2</v>
      </c>
      <c r="F196" s="10">
        <f t="shared" ref="F196:F202" si="9">D196+E196</f>
        <v>2</v>
      </c>
    </row>
    <row r="197" spans="1:6" x14ac:dyDescent="0.2">
      <c r="A197" s="39"/>
      <c r="B197" s="34" t="s">
        <v>939</v>
      </c>
      <c r="C197" s="39" t="s">
        <v>128</v>
      </c>
      <c r="D197" s="7">
        <v>0</v>
      </c>
      <c r="E197" s="9">
        <v>2</v>
      </c>
      <c r="F197" s="10">
        <f t="shared" si="9"/>
        <v>2</v>
      </c>
    </row>
    <row r="198" spans="1:6" x14ac:dyDescent="0.2">
      <c r="A198" s="39"/>
      <c r="B198" s="34" t="s">
        <v>379</v>
      </c>
      <c r="C198" s="39" t="s">
        <v>128</v>
      </c>
      <c r="D198" s="7">
        <v>0</v>
      </c>
      <c r="E198" s="9">
        <v>2</v>
      </c>
      <c r="F198" s="10">
        <f t="shared" si="9"/>
        <v>2</v>
      </c>
    </row>
    <row r="199" spans="1:6" x14ac:dyDescent="0.2">
      <c r="A199" s="39"/>
      <c r="B199" s="34" t="s">
        <v>380</v>
      </c>
      <c r="C199" s="39" t="s">
        <v>127</v>
      </c>
      <c r="D199" s="7">
        <v>2</v>
      </c>
      <c r="E199" s="9">
        <v>15</v>
      </c>
      <c r="F199" s="10">
        <f t="shared" si="9"/>
        <v>17</v>
      </c>
    </row>
    <row r="200" spans="1:6" x14ac:dyDescent="0.2">
      <c r="A200" s="39"/>
      <c r="B200" s="34"/>
      <c r="C200" s="39" t="s">
        <v>137</v>
      </c>
      <c r="D200" s="7">
        <v>0</v>
      </c>
      <c r="E200" s="9">
        <v>2</v>
      </c>
      <c r="F200" s="10">
        <f t="shared" si="9"/>
        <v>2</v>
      </c>
    </row>
    <row r="201" spans="1:6" x14ac:dyDescent="0.2">
      <c r="A201" s="39"/>
      <c r="B201" s="34" t="s">
        <v>381</v>
      </c>
      <c r="C201" s="39" t="s">
        <v>124</v>
      </c>
      <c r="D201" s="7">
        <v>3</v>
      </c>
      <c r="E201" s="9">
        <v>2</v>
      </c>
      <c r="F201" s="10">
        <f t="shared" si="9"/>
        <v>5</v>
      </c>
    </row>
    <row r="202" spans="1:6" x14ac:dyDescent="0.2">
      <c r="A202" s="39"/>
      <c r="B202" s="34"/>
      <c r="C202" s="39" t="s">
        <v>3</v>
      </c>
      <c r="D202" s="7">
        <v>29</v>
      </c>
      <c r="E202" s="9">
        <v>34</v>
      </c>
      <c r="F202" s="10">
        <f t="shared" si="9"/>
        <v>63</v>
      </c>
    </row>
    <row r="203" spans="1:6" ht="12" thickBot="1" x14ac:dyDescent="0.25">
      <c r="A203" s="52"/>
      <c r="B203" s="68"/>
      <c r="C203" s="52"/>
      <c r="D203" s="24"/>
      <c r="E203" s="26"/>
      <c r="F203" s="53"/>
    </row>
    <row r="208" spans="1:6" ht="12" x14ac:dyDescent="0.2">
      <c r="A208" s="85" t="s">
        <v>113</v>
      </c>
      <c r="B208" s="85"/>
      <c r="C208" s="85"/>
      <c r="D208" s="85"/>
      <c r="E208" s="85"/>
      <c r="F208" s="85"/>
    </row>
    <row r="209" spans="1:6" x14ac:dyDescent="0.2">
      <c r="A209" s="86" t="s">
        <v>39</v>
      </c>
      <c r="B209" s="86"/>
      <c r="C209" s="86"/>
      <c r="D209" s="86"/>
      <c r="E209" s="86"/>
      <c r="F209" s="86"/>
    </row>
    <row r="210" spans="1:6" x14ac:dyDescent="0.2">
      <c r="A210" s="86" t="s">
        <v>1066</v>
      </c>
      <c r="B210" s="86"/>
      <c r="C210" s="86"/>
      <c r="D210" s="86"/>
      <c r="E210" s="86"/>
      <c r="F210" s="86"/>
    </row>
    <row r="211" spans="1:6" ht="12" thickBot="1" x14ac:dyDescent="0.25"/>
    <row r="212" spans="1:6" x14ac:dyDescent="0.2">
      <c r="A212" s="141" t="s">
        <v>123</v>
      </c>
      <c r="B212" s="138"/>
      <c r="C212" s="151" t="s">
        <v>43</v>
      </c>
      <c r="D212" s="141" t="s">
        <v>44</v>
      </c>
      <c r="E212" s="178" t="s">
        <v>45</v>
      </c>
      <c r="F212" s="180" t="s">
        <v>2</v>
      </c>
    </row>
    <row r="213" spans="1:6" x14ac:dyDescent="0.2">
      <c r="A213" s="142"/>
      <c r="B213" s="139"/>
      <c r="C213" s="152"/>
      <c r="D213" s="142"/>
      <c r="E213" s="179"/>
      <c r="F213" s="181"/>
    </row>
    <row r="214" spans="1:6" x14ac:dyDescent="0.2">
      <c r="A214" s="142"/>
      <c r="B214" s="139"/>
      <c r="C214" s="152"/>
      <c r="D214" s="142"/>
      <c r="E214" s="179"/>
      <c r="F214" s="181"/>
    </row>
    <row r="215" spans="1:6" ht="12" thickBot="1" x14ac:dyDescent="0.25">
      <c r="A215" s="142"/>
      <c r="B215" s="139"/>
      <c r="C215" s="152"/>
      <c r="D215" s="142"/>
      <c r="E215" s="179"/>
      <c r="F215" s="181"/>
    </row>
    <row r="216" spans="1:6" x14ac:dyDescent="0.2">
      <c r="A216" s="35"/>
      <c r="B216" s="36"/>
      <c r="C216" s="35" t="s">
        <v>125</v>
      </c>
      <c r="D216" s="3">
        <v>5</v>
      </c>
      <c r="E216" s="5">
        <v>12</v>
      </c>
      <c r="F216" s="6">
        <f t="shared" ref="F216:F233" si="10">D216+E216</f>
        <v>17</v>
      </c>
    </row>
    <row r="217" spans="1:6" x14ac:dyDescent="0.2">
      <c r="A217" s="39"/>
      <c r="B217" s="34"/>
      <c r="C217" s="39" t="s">
        <v>127</v>
      </c>
      <c r="D217" s="7">
        <v>2</v>
      </c>
      <c r="E217" s="9">
        <v>8</v>
      </c>
      <c r="F217" s="10">
        <f t="shared" si="10"/>
        <v>10</v>
      </c>
    </row>
    <row r="218" spans="1:6" x14ac:dyDescent="0.2">
      <c r="A218" s="39"/>
      <c r="B218" s="34"/>
      <c r="C218" s="39" t="s">
        <v>128</v>
      </c>
      <c r="D218" s="7">
        <v>27</v>
      </c>
      <c r="E218" s="9">
        <v>50</v>
      </c>
      <c r="F218" s="10">
        <f t="shared" si="10"/>
        <v>77</v>
      </c>
    </row>
    <row r="219" spans="1:6" x14ac:dyDescent="0.2">
      <c r="A219" s="39"/>
      <c r="B219" s="34"/>
      <c r="C219" s="39" t="s">
        <v>931</v>
      </c>
      <c r="D219" s="7">
        <v>1</v>
      </c>
      <c r="E219" s="9">
        <v>3</v>
      </c>
      <c r="F219" s="10">
        <f t="shared" si="10"/>
        <v>4</v>
      </c>
    </row>
    <row r="220" spans="1:6" x14ac:dyDescent="0.2">
      <c r="A220" s="39"/>
      <c r="B220" s="34"/>
      <c r="C220" s="39" t="s">
        <v>135</v>
      </c>
      <c r="D220" s="7">
        <v>10</v>
      </c>
      <c r="E220" s="9">
        <v>23</v>
      </c>
      <c r="F220" s="10">
        <f t="shared" si="10"/>
        <v>33</v>
      </c>
    </row>
    <row r="221" spans="1:6" x14ac:dyDescent="0.2">
      <c r="A221" s="39"/>
      <c r="B221" s="34"/>
      <c r="C221" s="39" t="s">
        <v>136</v>
      </c>
      <c r="D221" s="7">
        <v>7</v>
      </c>
      <c r="E221" s="9">
        <v>12</v>
      </c>
      <c r="F221" s="10">
        <f t="shared" si="10"/>
        <v>19</v>
      </c>
    </row>
    <row r="222" spans="1:6" x14ac:dyDescent="0.2">
      <c r="A222" s="39"/>
      <c r="B222" s="34"/>
      <c r="C222" s="39" t="s">
        <v>137</v>
      </c>
      <c r="D222" s="7">
        <v>10</v>
      </c>
      <c r="E222" s="9">
        <v>31</v>
      </c>
      <c r="F222" s="10">
        <f t="shared" si="10"/>
        <v>41</v>
      </c>
    </row>
    <row r="223" spans="1:6" x14ac:dyDescent="0.2">
      <c r="A223" s="39"/>
      <c r="B223" s="34"/>
      <c r="C223" s="39" t="s">
        <v>138</v>
      </c>
      <c r="D223" s="7">
        <v>2</v>
      </c>
      <c r="E223" s="9">
        <v>3</v>
      </c>
      <c r="F223" s="10">
        <f t="shared" si="10"/>
        <v>5</v>
      </c>
    </row>
    <row r="224" spans="1:6" x14ac:dyDescent="0.2">
      <c r="A224" s="39"/>
      <c r="B224" s="34"/>
      <c r="C224" s="39" t="s">
        <v>139</v>
      </c>
      <c r="D224" s="7">
        <v>5</v>
      </c>
      <c r="E224" s="9">
        <v>24</v>
      </c>
      <c r="F224" s="10">
        <f t="shared" si="10"/>
        <v>29</v>
      </c>
    </row>
    <row r="225" spans="1:6" x14ac:dyDescent="0.2">
      <c r="A225" s="39"/>
      <c r="B225" s="34"/>
      <c r="C225" s="39" t="s">
        <v>141</v>
      </c>
      <c r="D225" s="7">
        <v>1</v>
      </c>
      <c r="E225" s="9">
        <v>3</v>
      </c>
      <c r="F225" s="10">
        <f t="shared" si="10"/>
        <v>4</v>
      </c>
    </row>
    <row r="226" spans="1:6" x14ac:dyDescent="0.2">
      <c r="A226" s="39"/>
      <c r="B226" s="34" t="s">
        <v>876</v>
      </c>
      <c r="C226" s="39" t="s">
        <v>128</v>
      </c>
      <c r="D226" s="7">
        <v>0</v>
      </c>
      <c r="E226" s="9">
        <v>2</v>
      </c>
      <c r="F226" s="10">
        <f t="shared" si="10"/>
        <v>2</v>
      </c>
    </row>
    <row r="227" spans="1:6" x14ac:dyDescent="0.2">
      <c r="A227" s="39"/>
      <c r="B227" s="34"/>
      <c r="C227" s="39" t="s">
        <v>137</v>
      </c>
      <c r="D227" s="7">
        <v>0</v>
      </c>
      <c r="E227" s="9">
        <v>5</v>
      </c>
      <c r="F227" s="10">
        <f t="shared" si="10"/>
        <v>5</v>
      </c>
    </row>
    <row r="228" spans="1:6" x14ac:dyDescent="0.2">
      <c r="A228" s="39"/>
      <c r="B228" s="34" t="s">
        <v>999</v>
      </c>
      <c r="C228" s="39" t="s">
        <v>128</v>
      </c>
      <c r="D228" s="7">
        <v>0</v>
      </c>
      <c r="E228" s="9">
        <v>2</v>
      </c>
      <c r="F228" s="10">
        <f t="shared" si="10"/>
        <v>2</v>
      </c>
    </row>
    <row r="229" spans="1:6" x14ac:dyDescent="0.2">
      <c r="A229" s="39"/>
      <c r="B229" s="34" t="s">
        <v>717</v>
      </c>
      <c r="C229" s="39" t="s">
        <v>3</v>
      </c>
      <c r="D229" s="7">
        <v>1</v>
      </c>
      <c r="E229" s="9">
        <v>0</v>
      </c>
      <c r="F229" s="10">
        <f t="shared" si="10"/>
        <v>1</v>
      </c>
    </row>
    <row r="230" spans="1:6" x14ac:dyDescent="0.2">
      <c r="A230" s="39"/>
      <c r="B230" s="34"/>
      <c r="C230" s="39" t="s">
        <v>128</v>
      </c>
      <c r="D230" s="7">
        <v>0</v>
      </c>
      <c r="E230" s="9">
        <v>1</v>
      </c>
      <c r="F230" s="10">
        <f t="shared" si="10"/>
        <v>1</v>
      </c>
    </row>
    <row r="231" spans="1:6" x14ac:dyDescent="0.2">
      <c r="A231" s="39"/>
      <c r="B231" s="34"/>
      <c r="C231" s="39" t="s">
        <v>137</v>
      </c>
      <c r="D231" s="7">
        <v>0</v>
      </c>
      <c r="E231" s="9">
        <v>1</v>
      </c>
      <c r="F231" s="10">
        <f t="shared" si="10"/>
        <v>1</v>
      </c>
    </row>
    <row r="232" spans="1:6" x14ac:dyDescent="0.2">
      <c r="A232" s="39"/>
      <c r="B232" s="34" t="s">
        <v>1175</v>
      </c>
      <c r="C232" s="39" t="s">
        <v>137</v>
      </c>
      <c r="D232" s="7">
        <v>0</v>
      </c>
      <c r="E232" s="9">
        <v>9</v>
      </c>
      <c r="F232" s="10">
        <f t="shared" si="10"/>
        <v>9</v>
      </c>
    </row>
    <row r="233" spans="1:6" x14ac:dyDescent="0.2">
      <c r="A233" s="39"/>
      <c r="B233" s="34" t="s">
        <v>940</v>
      </c>
      <c r="C233" s="39" t="s">
        <v>128</v>
      </c>
      <c r="D233" s="7">
        <v>0</v>
      </c>
      <c r="E233" s="9">
        <v>2</v>
      </c>
      <c r="F233" s="10">
        <f t="shared" si="10"/>
        <v>2</v>
      </c>
    </row>
    <row r="234" spans="1:6" x14ac:dyDescent="0.2">
      <c r="A234" s="39"/>
      <c r="B234" s="34"/>
      <c r="C234" s="39"/>
      <c r="D234" s="7"/>
      <c r="E234" s="9"/>
      <c r="F234" s="40"/>
    </row>
    <row r="235" spans="1:6" x14ac:dyDescent="0.2">
      <c r="A235" s="65" t="s">
        <v>174</v>
      </c>
      <c r="B235" s="42"/>
      <c r="C235" s="72" t="s">
        <v>2</v>
      </c>
      <c r="D235" s="73">
        <v>35</v>
      </c>
      <c r="E235" s="48">
        <v>43</v>
      </c>
      <c r="F235" s="63">
        <v>78</v>
      </c>
    </row>
    <row r="236" spans="1:6" x14ac:dyDescent="0.2">
      <c r="A236" s="39"/>
      <c r="B236" s="34" t="s">
        <v>382</v>
      </c>
      <c r="C236" s="39" t="s">
        <v>3</v>
      </c>
      <c r="D236" s="7">
        <v>3</v>
      </c>
      <c r="E236" s="9">
        <v>9</v>
      </c>
      <c r="F236" s="10">
        <f t="shared" ref="F236:F242" si="11">D236+E236</f>
        <v>12</v>
      </c>
    </row>
    <row r="237" spans="1:6" x14ac:dyDescent="0.2">
      <c r="A237" s="39"/>
      <c r="B237" s="34"/>
      <c r="C237" s="39" t="s">
        <v>125</v>
      </c>
      <c r="D237" s="7">
        <v>0</v>
      </c>
      <c r="E237" s="9">
        <v>1</v>
      </c>
      <c r="F237" s="10">
        <f t="shared" si="11"/>
        <v>1</v>
      </c>
    </row>
    <row r="238" spans="1:6" x14ac:dyDescent="0.2">
      <c r="A238" s="39"/>
      <c r="B238" s="34"/>
      <c r="C238" s="39" t="s">
        <v>128</v>
      </c>
      <c r="D238" s="7">
        <v>5</v>
      </c>
      <c r="E238" s="9">
        <v>9</v>
      </c>
      <c r="F238" s="10">
        <f t="shared" si="11"/>
        <v>14</v>
      </c>
    </row>
    <row r="239" spans="1:6" x14ac:dyDescent="0.2">
      <c r="A239" s="39"/>
      <c r="B239" s="34"/>
      <c r="C239" s="39" t="s">
        <v>931</v>
      </c>
      <c r="D239" s="7">
        <v>1</v>
      </c>
      <c r="E239" s="9">
        <v>5</v>
      </c>
      <c r="F239" s="10">
        <f t="shared" si="11"/>
        <v>6</v>
      </c>
    </row>
    <row r="240" spans="1:6" x14ac:dyDescent="0.2">
      <c r="A240" s="39"/>
      <c r="B240" s="34"/>
      <c r="C240" s="39" t="s">
        <v>136</v>
      </c>
      <c r="D240" s="7">
        <v>11</v>
      </c>
      <c r="E240" s="9">
        <v>12</v>
      </c>
      <c r="F240" s="10">
        <f t="shared" si="11"/>
        <v>23</v>
      </c>
    </row>
    <row r="241" spans="1:6" x14ac:dyDescent="0.2">
      <c r="A241" s="39"/>
      <c r="B241" s="34"/>
      <c r="C241" s="39" t="s">
        <v>140</v>
      </c>
      <c r="D241" s="7">
        <v>13</v>
      </c>
      <c r="E241" s="9">
        <v>6</v>
      </c>
      <c r="F241" s="10">
        <f t="shared" si="11"/>
        <v>19</v>
      </c>
    </row>
    <row r="242" spans="1:6" x14ac:dyDescent="0.2">
      <c r="A242" s="39"/>
      <c r="B242" s="34"/>
      <c r="C242" s="39" t="s">
        <v>144</v>
      </c>
      <c r="D242" s="7">
        <v>2</v>
      </c>
      <c r="E242" s="9">
        <v>1</v>
      </c>
      <c r="F242" s="10">
        <f t="shared" si="11"/>
        <v>3</v>
      </c>
    </row>
    <row r="243" spans="1:6" x14ac:dyDescent="0.2">
      <c r="A243" s="39"/>
      <c r="B243" s="34"/>
      <c r="C243" s="39"/>
      <c r="D243" s="7"/>
      <c r="E243" s="9"/>
      <c r="F243" s="40"/>
    </row>
    <row r="244" spans="1:6" x14ac:dyDescent="0.2">
      <c r="A244" s="65" t="s">
        <v>175</v>
      </c>
      <c r="B244" s="42"/>
      <c r="C244" s="72" t="s">
        <v>2</v>
      </c>
      <c r="D244" s="73">
        <v>5</v>
      </c>
      <c r="E244" s="48">
        <v>25</v>
      </c>
      <c r="F244" s="63">
        <v>30</v>
      </c>
    </row>
    <row r="245" spans="1:6" x14ac:dyDescent="0.2">
      <c r="A245" s="39"/>
      <c r="B245" s="34" t="s">
        <v>383</v>
      </c>
      <c r="C245" s="39" t="s">
        <v>3</v>
      </c>
      <c r="D245" s="7">
        <v>3</v>
      </c>
      <c r="E245" s="9">
        <v>13</v>
      </c>
      <c r="F245" s="10">
        <f>D245+E245</f>
        <v>16</v>
      </c>
    </row>
    <row r="246" spans="1:6" x14ac:dyDescent="0.2">
      <c r="A246" s="39"/>
      <c r="B246" s="34"/>
      <c r="C246" s="39" t="s">
        <v>125</v>
      </c>
      <c r="D246" s="7">
        <v>0</v>
      </c>
      <c r="E246" s="9">
        <v>1</v>
      </c>
      <c r="F246" s="10">
        <f>D246+E246</f>
        <v>1</v>
      </c>
    </row>
    <row r="247" spans="1:6" x14ac:dyDescent="0.2">
      <c r="A247" s="39"/>
      <c r="B247" s="34"/>
      <c r="C247" s="39" t="s">
        <v>127</v>
      </c>
      <c r="D247" s="7">
        <v>1</v>
      </c>
      <c r="E247" s="9">
        <v>4</v>
      </c>
      <c r="F247" s="10">
        <f>D247+E247</f>
        <v>5</v>
      </c>
    </row>
    <row r="248" spans="1:6" x14ac:dyDescent="0.2">
      <c r="A248" s="39"/>
      <c r="B248" s="34"/>
      <c r="C248" s="39" t="s">
        <v>128</v>
      </c>
      <c r="D248" s="7">
        <v>1</v>
      </c>
      <c r="E248" s="9">
        <v>5</v>
      </c>
      <c r="F248" s="10">
        <f>D248+E248</f>
        <v>6</v>
      </c>
    </row>
    <row r="249" spans="1:6" x14ac:dyDescent="0.2">
      <c r="A249" s="39"/>
      <c r="B249" s="34"/>
      <c r="C249" s="39" t="s">
        <v>139</v>
      </c>
      <c r="D249" s="7">
        <v>0</v>
      </c>
      <c r="E249" s="9">
        <v>2</v>
      </c>
      <c r="F249" s="10">
        <f>D249+E249</f>
        <v>2</v>
      </c>
    </row>
    <row r="250" spans="1:6" x14ac:dyDescent="0.2">
      <c r="A250" s="39"/>
      <c r="B250" s="34"/>
      <c r="C250" s="39"/>
      <c r="D250" s="7"/>
      <c r="E250" s="9"/>
      <c r="F250" s="40"/>
    </row>
    <row r="251" spans="1:6" x14ac:dyDescent="0.2">
      <c r="A251" s="65" t="s">
        <v>176</v>
      </c>
      <c r="B251" s="42"/>
      <c r="C251" s="72" t="s">
        <v>2</v>
      </c>
      <c r="D251" s="73">
        <v>131</v>
      </c>
      <c r="E251" s="48">
        <v>63</v>
      </c>
      <c r="F251" s="63">
        <v>194</v>
      </c>
    </row>
    <row r="252" spans="1:6" x14ac:dyDescent="0.2">
      <c r="A252" s="39"/>
      <c r="B252" s="34" t="s">
        <v>384</v>
      </c>
      <c r="C252" s="39" t="s">
        <v>124</v>
      </c>
      <c r="D252" s="7">
        <v>32</v>
      </c>
      <c r="E252" s="9">
        <v>14</v>
      </c>
      <c r="F252" s="10">
        <f t="shared" ref="F252:F268" si="12">D252+E252</f>
        <v>46</v>
      </c>
    </row>
    <row r="253" spans="1:6" x14ac:dyDescent="0.2">
      <c r="A253" s="39"/>
      <c r="B253" s="34"/>
      <c r="C253" s="39" t="s">
        <v>3</v>
      </c>
      <c r="D253" s="7">
        <v>17</v>
      </c>
      <c r="E253" s="9">
        <v>10</v>
      </c>
      <c r="F253" s="10">
        <f t="shared" si="12"/>
        <v>27</v>
      </c>
    </row>
    <row r="254" spans="1:6" x14ac:dyDescent="0.2">
      <c r="A254" s="39"/>
      <c r="B254" s="34"/>
      <c r="C254" s="39" t="s">
        <v>125</v>
      </c>
      <c r="D254" s="7">
        <v>4</v>
      </c>
      <c r="E254" s="9">
        <v>1</v>
      </c>
      <c r="F254" s="10">
        <f t="shared" si="12"/>
        <v>5</v>
      </c>
    </row>
    <row r="255" spans="1:6" x14ac:dyDescent="0.2">
      <c r="A255" s="39"/>
      <c r="B255" s="34"/>
      <c r="C255" s="39" t="s">
        <v>126</v>
      </c>
      <c r="D255" s="7">
        <v>12</v>
      </c>
      <c r="E255" s="9">
        <v>0</v>
      </c>
      <c r="F255" s="10">
        <f t="shared" si="12"/>
        <v>12</v>
      </c>
    </row>
    <row r="256" spans="1:6" x14ac:dyDescent="0.2">
      <c r="A256" s="39"/>
      <c r="B256" s="34"/>
      <c r="C256" s="39" t="s">
        <v>127</v>
      </c>
      <c r="D256" s="7">
        <v>19</v>
      </c>
      <c r="E256" s="9">
        <v>15</v>
      </c>
      <c r="F256" s="10">
        <f t="shared" si="12"/>
        <v>34</v>
      </c>
    </row>
    <row r="257" spans="1:6" x14ac:dyDescent="0.2">
      <c r="A257" s="39"/>
      <c r="B257" s="34"/>
      <c r="C257" s="39" t="s">
        <v>128</v>
      </c>
      <c r="D257" s="7">
        <v>7</v>
      </c>
      <c r="E257" s="9">
        <v>5</v>
      </c>
      <c r="F257" s="10">
        <f t="shared" si="12"/>
        <v>12</v>
      </c>
    </row>
    <row r="258" spans="1:6" x14ac:dyDescent="0.2">
      <c r="A258" s="39"/>
      <c r="B258" s="34"/>
      <c r="C258" s="39" t="s">
        <v>931</v>
      </c>
      <c r="D258" s="7">
        <v>4</v>
      </c>
      <c r="E258" s="9">
        <v>1</v>
      </c>
      <c r="F258" s="10">
        <f t="shared" si="12"/>
        <v>5</v>
      </c>
    </row>
    <row r="259" spans="1:6" x14ac:dyDescent="0.2">
      <c r="A259" s="39"/>
      <c r="B259" s="34"/>
      <c r="C259" s="39" t="s">
        <v>130</v>
      </c>
      <c r="D259" s="7">
        <v>3</v>
      </c>
      <c r="E259" s="9">
        <v>1</v>
      </c>
      <c r="F259" s="10">
        <f t="shared" si="12"/>
        <v>4</v>
      </c>
    </row>
    <row r="260" spans="1:6" x14ac:dyDescent="0.2">
      <c r="A260" s="39"/>
      <c r="B260" s="34"/>
      <c r="C260" s="39" t="s">
        <v>134</v>
      </c>
      <c r="D260" s="7">
        <v>3</v>
      </c>
      <c r="E260" s="9">
        <v>0</v>
      </c>
      <c r="F260" s="10">
        <f t="shared" si="12"/>
        <v>3</v>
      </c>
    </row>
    <row r="261" spans="1:6" x14ac:dyDescent="0.2">
      <c r="A261" s="39"/>
      <c r="B261" s="34"/>
      <c r="C261" s="39" t="s">
        <v>135</v>
      </c>
      <c r="D261" s="7">
        <v>3</v>
      </c>
      <c r="E261" s="9">
        <v>2</v>
      </c>
      <c r="F261" s="10">
        <f t="shared" si="12"/>
        <v>5</v>
      </c>
    </row>
    <row r="262" spans="1:6" x14ac:dyDescent="0.2">
      <c r="A262" s="39"/>
      <c r="B262" s="34"/>
      <c r="C262" s="39" t="s">
        <v>932</v>
      </c>
      <c r="D262" s="7">
        <v>1</v>
      </c>
      <c r="E262" s="9">
        <v>0</v>
      </c>
      <c r="F262" s="10">
        <f t="shared" si="12"/>
        <v>1</v>
      </c>
    </row>
    <row r="263" spans="1:6" x14ac:dyDescent="0.2">
      <c r="A263" s="39"/>
      <c r="B263" s="34"/>
      <c r="C263" s="39" t="s">
        <v>136</v>
      </c>
      <c r="D263" s="7">
        <v>3</v>
      </c>
      <c r="E263" s="9">
        <v>1</v>
      </c>
      <c r="F263" s="10">
        <f t="shared" si="12"/>
        <v>4</v>
      </c>
    </row>
    <row r="264" spans="1:6" x14ac:dyDescent="0.2">
      <c r="A264" s="39"/>
      <c r="B264" s="34"/>
      <c r="C264" s="39" t="s">
        <v>137</v>
      </c>
      <c r="D264" s="7">
        <v>4</v>
      </c>
      <c r="E264" s="9">
        <v>4</v>
      </c>
      <c r="F264" s="10">
        <f t="shared" si="12"/>
        <v>8</v>
      </c>
    </row>
    <row r="265" spans="1:6" x14ac:dyDescent="0.2">
      <c r="A265" s="39"/>
      <c r="B265" s="34"/>
      <c r="C265" s="39" t="s">
        <v>138</v>
      </c>
      <c r="D265" s="7">
        <v>5</v>
      </c>
      <c r="E265" s="9">
        <v>1</v>
      </c>
      <c r="F265" s="10">
        <f t="shared" si="12"/>
        <v>6</v>
      </c>
    </row>
    <row r="266" spans="1:6" x14ac:dyDescent="0.2">
      <c r="A266" s="39"/>
      <c r="B266" s="34"/>
      <c r="C266" s="39" t="s">
        <v>139</v>
      </c>
      <c r="D266" s="7">
        <v>11</v>
      </c>
      <c r="E266" s="9">
        <v>7</v>
      </c>
      <c r="F266" s="10">
        <f t="shared" si="12"/>
        <v>18</v>
      </c>
    </row>
    <row r="267" spans="1:6" x14ac:dyDescent="0.2">
      <c r="A267" s="39"/>
      <c r="B267" s="34"/>
      <c r="C267" s="39" t="s">
        <v>145</v>
      </c>
      <c r="D267" s="7">
        <v>1</v>
      </c>
      <c r="E267" s="9">
        <v>0</v>
      </c>
      <c r="F267" s="10">
        <f t="shared" si="12"/>
        <v>1</v>
      </c>
    </row>
    <row r="268" spans="1:6" x14ac:dyDescent="0.2">
      <c r="A268" s="39"/>
      <c r="B268" s="34"/>
      <c r="C268" s="39" t="s">
        <v>149</v>
      </c>
      <c r="D268" s="7">
        <v>2</v>
      </c>
      <c r="E268" s="9">
        <v>1</v>
      </c>
      <c r="F268" s="10">
        <f t="shared" si="12"/>
        <v>3</v>
      </c>
    </row>
    <row r="269" spans="1:6" x14ac:dyDescent="0.2">
      <c r="A269" s="39"/>
      <c r="B269" s="34"/>
      <c r="C269" s="39"/>
      <c r="D269" s="7"/>
      <c r="E269" s="9"/>
      <c r="F269" s="40"/>
    </row>
    <row r="270" spans="1:6" x14ac:dyDescent="0.2">
      <c r="A270" s="65" t="s">
        <v>177</v>
      </c>
      <c r="B270" s="42"/>
      <c r="C270" s="72" t="s">
        <v>2</v>
      </c>
      <c r="D270" s="73">
        <v>4</v>
      </c>
      <c r="E270" s="48">
        <v>9</v>
      </c>
      <c r="F270" s="63">
        <v>13</v>
      </c>
    </row>
    <row r="271" spans="1:6" x14ac:dyDescent="0.2">
      <c r="A271" s="39"/>
      <c r="B271" s="34" t="s">
        <v>385</v>
      </c>
      <c r="C271" s="39" t="s">
        <v>125</v>
      </c>
      <c r="D271" s="7">
        <v>0</v>
      </c>
      <c r="E271" s="9">
        <v>1</v>
      </c>
      <c r="F271" s="10">
        <f>D271+E271</f>
        <v>1</v>
      </c>
    </row>
    <row r="272" spans="1:6" ht="12" thickBot="1" x14ac:dyDescent="0.25">
      <c r="A272" s="52"/>
      <c r="B272" s="68"/>
      <c r="C272" s="52"/>
      <c r="D272" s="24"/>
      <c r="E272" s="26"/>
      <c r="F272" s="53"/>
    </row>
    <row r="279" spans="1:6" ht="12" x14ac:dyDescent="0.2">
      <c r="A279" s="85" t="s">
        <v>113</v>
      </c>
      <c r="B279" s="85"/>
      <c r="C279" s="85"/>
      <c r="D279" s="85"/>
      <c r="E279" s="85"/>
      <c r="F279" s="85"/>
    </row>
    <row r="280" spans="1:6" x14ac:dyDescent="0.2">
      <c r="A280" s="86" t="s">
        <v>39</v>
      </c>
      <c r="B280" s="86"/>
      <c r="C280" s="86"/>
      <c r="D280" s="86"/>
      <c r="E280" s="86"/>
      <c r="F280" s="86"/>
    </row>
    <row r="281" spans="1:6" x14ac:dyDescent="0.2">
      <c r="A281" s="86" t="s">
        <v>1066</v>
      </c>
      <c r="B281" s="86"/>
      <c r="C281" s="86"/>
      <c r="D281" s="86"/>
      <c r="E281" s="86"/>
      <c r="F281" s="86"/>
    </row>
    <row r="282" spans="1:6" ht="12" thickBot="1" x14ac:dyDescent="0.25"/>
    <row r="283" spans="1:6" x14ac:dyDescent="0.2">
      <c r="A283" s="141" t="s">
        <v>123</v>
      </c>
      <c r="B283" s="138"/>
      <c r="C283" s="151" t="s">
        <v>43</v>
      </c>
      <c r="D283" s="141" t="s">
        <v>44</v>
      </c>
      <c r="E283" s="178" t="s">
        <v>45</v>
      </c>
      <c r="F283" s="180" t="s">
        <v>2</v>
      </c>
    </row>
    <row r="284" spans="1:6" x14ac:dyDescent="0.2">
      <c r="A284" s="142"/>
      <c r="B284" s="139"/>
      <c r="C284" s="152"/>
      <c r="D284" s="142"/>
      <c r="E284" s="179"/>
      <c r="F284" s="181"/>
    </row>
    <row r="285" spans="1:6" x14ac:dyDescent="0.2">
      <c r="A285" s="142"/>
      <c r="B285" s="139"/>
      <c r="C285" s="152"/>
      <c r="D285" s="142"/>
      <c r="E285" s="179"/>
      <c r="F285" s="181"/>
    </row>
    <row r="286" spans="1:6" ht="12" thickBot="1" x14ac:dyDescent="0.25">
      <c r="A286" s="142"/>
      <c r="B286" s="139"/>
      <c r="C286" s="152"/>
      <c r="D286" s="142"/>
      <c r="E286" s="179"/>
      <c r="F286" s="181"/>
    </row>
    <row r="287" spans="1:6" x14ac:dyDescent="0.2">
      <c r="A287" s="35"/>
      <c r="B287" s="36"/>
      <c r="C287" s="35" t="s">
        <v>128</v>
      </c>
      <c r="D287" s="3">
        <v>2</v>
      </c>
      <c r="E287" s="5">
        <v>5</v>
      </c>
      <c r="F287" s="6">
        <f>D287+E287</f>
        <v>7</v>
      </c>
    </row>
    <row r="288" spans="1:6" x14ac:dyDescent="0.2">
      <c r="A288" s="39"/>
      <c r="B288" s="34"/>
      <c r="C288" s="39" t="s">
        <v>140</v>
      </c>
      <c r="D288" s="7">
        <v>1</v>
      </c>
      <c r="E288" s="9">
        <v>1</v>
      </c>
      <c r="F288" s="10">
        <f>D288+E288</f>
        <v>2</v>
      </c>
    </row>
    <row r="289" spans="1:6" x14ac:dyDescent="0.2">
      <c r="A289" s="39"/>
      <c r="B289" s="34" t="s">
        <v>839</v>
      </c>
      <c r="C289" s="39" t="s">
        <v>3</v>
      </c>
      <c r="D289" s="7">
        <v>1</v>
      </c>
      <c r="E289" s="9">
        <v>2</v>
      </c>
      <c r="F289" s="10">
        <f>D289+E289</f>
        <v>3</v>
      </c>
    </row>
    <row r="290" spans="1:6" x14ac:dyDescent="0.2">
      <c r="A290" s="39"/>
      <c r="B290" s="34"/>
      <c r="C290" s="39"/>
      <c r="D290" s="7"/>
      <c r="E290" s="9"/>
      <c r="F290" s="40"/>
    </row>
    <row r="291" spans="1:6" x14ac:dyDescent="0.2">
      <c r="A291" s="65" t="s">
        <v>178</v>
      </c>
      <c r="B291" s="42"/>
      <c r="C291" s="72" t="s">
        <v>2</v>
      </c>
      <c r="D291" s="73">
        <v>25</v>
      </c>
      <c r="E291" s="48">
        <v>100</v>
      </c>
      <c r="F291" s="63">
        <v>125</v>
      </c>
    </row>
    <row r="292" spans="1:6" x14ac:dyDescent="0.2">
      <c r="A292" s="39"/>
      <c r="B292" s="34" t="s">
        <v>386</v>
      </c>
      <c r="C292" s="39" t="s">
        <v>3</v>
      </c>
      <c r="D292" s="7">
        <v>5</v>
      </c>
      <c r="E292" s="9">
        <v>23</v>
      </c>
      <c r="F292" s="10">
        <f t="shared" ref="F292:F301" si="13">D292+E292</f>
        <v>28</v>
      </c>
    </row>
    <row r="293" spans="1:6" x14ac:dyDescent="0.2">
      <c r="A293" s="39"/>
      <c r="B293" s="34"/>
      <c r="C293" s="39" t="s">
        <v>125</v>
      </c>
      <c r="D293" s="7">
        <v>2</v>
      </c>
      <c r="E293" s="9">
        <v>11</v>
      </c>
      <c r="F293" s="10">
        <f t="shared" si="13"/>
        <v>13</v>
      </c>
    </row>
    <row r="294" spans="1:6" x14ac:dyDescent="0.2">
      <c r="A294" s="39"/>
      <c r="B294" s="34"/>
      <c r="C294" s="39" t="s">
        <v>127</v>
      </c>
      <c r="D294" s="7">
        <v>1</v>
      </c>
      <c r="E294" s="9">
        <v>5</v>
      </c>
      <c r="F294" s="10">
        <f t="shared" si="13"/>
        <v>6</v>
      </c>
    </row>
    <row r="295" spans="1:6" x14ac:dyDescent="0.2">
      <c r="A295" s="39"/>
      <c r="B295" s="34"/>
      <c r="C295" s="39" t="s">
        <v>128</v>
      </c>
      <c r="D295" s="7">
        <v>10</v>
      </c>
      <c r="E295" s="9">
        <v>31</v>
      </c>
      <c r="F295" s="10">
        <f t="shared" si="13"/>
        <v>41</v>
      </c>
    </row>
    <row r="296" spans="1:6" x14ac:dyDescent="0.2">
      <c r="A296" s="39"/>
      <c r="B296" s="34"/>
      <c r="C296" s="39" t="s">
        <v>135</v>
      </c>
      <c r="D296" s="7">
        <v>1</v>
      </c>
      <c r="E296" s="9">
        <v>3</v>
      </c>
      <c r="F296" s="10">
        <f t="shared" si="13"/>
        <v>4</v>
      </c>
    </row>
    <row r="297" spans="1:6" x14ac:dyDescent="0.2">
      <c r="A297" s="39"/>
      <c r="B297" s="34"/>
      <c r="C297" s="39" t="s">
        <v>136</v>
      </c>
      <c r="D297" s="7">
        <v>1</v>
      </c>
      <c r="E297" s="9">
        <v>3</v>
      </c>
      <c r="F297" s="10">
        <f t="shared" si="13"/>
        <v>4</v>
      </c>
    </row>
    <row r="298" spans="1:6" x14ac:dyDescent="0.2">
      <c r="A298" s="39"/>
      <c r="B298" s="34"/>
      <c r="C298" s="39" t="s">
        <v>137</v>
      </c>
      <c r="D298" s="7">
        <v>3</v>
      </c>
      <c r="E298" s="9">
        <v>6</v>
      </c>
      <c r="F298" s="10">
        <f t="shared" si="13"/>
        <v>9</v>
      </c>
    </row>
    <row r="299" spans="1:6" x14ac:dyDescent="0.2">
      <c r="A299" s="39"/>
      <c r="B299" s="34"/>
      <c r="C299" s="39" t="s">
        <v>139</v>
      </c>
      <c r="D299" s="7">
        <v>1</v>
      </c>
      <c r="E299" s="9">
        <v>14</v>
      </c>
      <c r="F299" s="10">
        <f t="shared" si="13"/>
        <v>15</v>
      </c>
    </row>
    <row r="300" spans="1:6" x14ac:dyDescent="0.2">
      <c r="A300" s="39"/>
      <c r="B300" s="34"/>
      <c r="C300" s="39" t="s">
        <v>141</v>
      </c>
      <c r="D300" s="7">
        <v>1</v>
      </c>
      <c r="E300" s="9">
        <v>2</v>
      </c>
      <c r="F300" s="10">
        <f t="shared" si="13"/>
        <v>3</v>
      </c>
    </row>
    <row r="301" spans="1:6" x14ac:dyDescent="0.2">
      <c r="A301" s="39"/>
      <c r="B301" s="34" t="s">
        <v>795</v>
      </c>
      <c r="C301" s="39" t="s">
        <v>128</v>
      </c>
      <c r="D301" s="7">
        <v>0</v>
      </c>
      <c r="E301" s="9">
        <v>2</v>
      </c>
      <c r="F301" s="10">
        <f t="shared" si="13"/>
        <v>2</v>
      </c>
    </row>
    <row r="302" spans="1:6" x14ac:dyDescent="0.2">
      <c r="A302" s="39"/>
      <c r="B302" s="34"/>
      <c r="C302" s="39"/>
      <c r="D302" s="7"/>
      <c r="E302" s="9"/>
      <c r="F302" s="40"/>
    </row>
    <row r="303" spans="1:6" x14ac:dyDescent="0.2">
      <c r="A303" s="65" t="s">
        <v>179</v>
      </c>
      <c r="B303" s="42"/>
      <c r="C303" s="72" t="s">
        <v>2</v>
      </c>
      <c r="D303" s="73">
        <v>8</v>
      </c>
      <c r="E303" s="48">
        <v>47</v>
      </c>
      <c r="F303" s="63">
        <v>55</v>
      </c>
    </row>
    <row r="304" spans="1:6" x14ac:dyDescent="0.2">
      <c r="A304" s="39"/>
      <c r="B304" s="34" t="s">
        <v>387</v>
      </c>
      <c r="C304" s="39" t="s">
        <v>3</v>
      </c>
      <c r="D304" s="7">
        <v>2</v>
      </c>
      <c r="E304" s="9">
        <v>14</v>
      </c>
      <c r="F304" s="10">
        <f t="shared" ref="F304:F309" si="14">D304+E304</f>
        <v>16</v>
      </c>
    </row>
    <row r="305" spans="1:6" x14ac:dyDescent="0.2">
      <c r="A305" s="39"/>
      <c r="B305" s="34"/>
      <c r="C305" s="39" t="s">
        <v>125</v>
      </c>
      <c r="D305" s="7">
        <v>0</v>
      </c>
      <c r="E305" s="9">
        <v>3</v>
      </c>
      <c r="F305" s="10">
        <f t="shared" si="14"/>
        <v>3</v>
      </c>
    </row>
    <row r="306" spans="1:6" x14ac:dyDescent="0.2">
      <c r="A306" s="39"/>
      <c r="B306" s="34"/>
      <c r="C306" s="39" t="s">
        <v>128</v>
      </c>
      <c r="D306" s="7">
        <v>5</v>
      </c>
      <c r="E306" s="9">
        <v>14</v>
      </c>
      <c r="F306" s="10">
        <f t="shared" si="14"/>
        <v>19</v>
      </c>
    </row>
    <row r="307" spans="1:6" x14ac:dyDescent="0.2">
      <c r="A307" s="39"/>
      <c r="B307" s="34"/>
      <c r="C307" s="39" t="s">
        <v>136</v>
      </c>
      <c r="D307" s="7">
        <v>0</v>
      </c>
      <c r="E307" s="9">
        <v>3</v>
      </c>
      <c r="F307" s="10">
        <f t="shared" si="14"/>
        <v>3</v>
      </c>
    </row>
    <row r="308" spans="1:6" x14ac:dyDescent="0.2">
      <c r="A308" s="39"/>
      <c r="B308" s="34"/>
      <c r="C308" s="39" t="s">
        <v>137</v>
      </c>
      <c r="D308" s="7">
        <v>0</v>
      </c>
      <c r="E308" s="9">
        <v>6</v>
      </c>
      <c r="F308" s="10">
        <f t="shared" si="14"/>
        <v>6</v>
      </c>
    </row>
    <row r="309" spans="1:6" x14ac:dyDescent="0.2">
      <c r="A309" s="39"/>
      <c r="B309" s="34"/>
      <c r="C309" s="39" t="s">
        <v>139</v>
      </c>
      <c r="D309" s="7">
        <v>1</v>
      </c>
      <c r="E309" s="9">
        <v>7</v>
      </c>
      <c r="F309" s="10">
        <f t="shared" si="14"/>
        <v>8</v>
      </c>
    </row>
    <row r="310" spans="1:6" x14ac:dyDescent="0.2">
      <c r="A310" s="39"/>
      <c r="B310" s="34"/>
      <c r="C310" s="39"/>
      <c r="D310" s="7"/>
      <c r="E310" s="9"/>
      <c r="F310" s="40"/>
    </row>
    <row r="311" spans="1:6" x14ac:dyDescent="0.2">
      <c r="A311" s="65" t="s">
        <v>180</v>
      </c>
      <c r="B311" s="42"/>
      <c r="C311" s="72" t="s">
        <v>2</v>
      </c>
      <c r="D311" s="73">
        <v>33</v>
      </c>
      <c r="E311" s="48">
        <v>76</v>
      </c>
      <c r="F311" s="63">
        <v>109</v>
      </c>
    </row>
    <row r="312" spans="1:6" x14ac:dyDescent="0.2">
      <c r="A312" s="39"/>
      <c r="B312" s="34" t="s">
        <v>388</v>
      </c>
      <c r="C312" s="39" t="s">
        <v>128</v>
      </c>
      <c r="D312" s="7">
        <v>0</v>
      </c>
      <c r="E312" s="9">
        <v>2</v>
      </c>
      <c r="F312" s="10">
        <f t="shared" ref="F312:F327" si="15">D312+E312</f>
        <v>2</v>
      </c>
    </row>
    <row r="313" spans="1:6" x14ac:dyDescent="0.2">
      <c r="A313" s="39"/>
      <c r="B313" s="34" t="s">
        <v>389</v>
      </c>
      <c r="C313" s="39" t="s">
        <v>124</v>
      </c>
      <c r="D313" s="7">
        <v>6</v>
      </c>
      <c r="E313" s="9">
        <v>2</v>
      </c>
      <c r="F313" s="10">
        <f t="shared" si="15"/>
        <v>8</v>
      </c>
    </row>
    <row r="314" spans="1:6" x14ac:dyDescent="0.2">
      <c r="A314" s="39"/>
      <c r="B314" s="34"/>
      <c r="C314" s="39" t="s">
        <v>3</v>
      </c>
      <c r="D314" s="7">
        <v>4</v>
      </c>
      <c r="E314" s="9">
        <v>17</v>
      </c>
      <c r="F314" s="10">
        <f t="shared" si="15"/>
        <v>21</v>
      </c>
    </row>
    <row r="315" spans="1:6" x14ac:dyDescent="0.2">
      <c r="A315" s="39"/>
      <c r="B315" s="34"/>
      <c r="C315" s="39" t="s">
        <v>125</v>
      </c>
      <c r="D315" s="7">
        <v>2</v>
      </c>
      <c r="E315" s="9">
        <v>11</v>
      </c>
      <c r="F315" s="10">
        <f t="shared" si="15"/>
        <v>13</v>
      </c>
    </row>
    <row r="316" spans="1:6" x14ac:dyDescent="0.2">
      <c r="A316" s="39"/>
      <c r="B316" s="34"/>
      <c r="C316" s="39" t="s">
        <v>126</v>
      </c>
      <c r="D316" s="7">
        <v>0</v>
      </c>
      <c r="E316" s="9">
        <v>1</v>
      </c>
      <c r="F316" s="10">
        <f t="shared" si="15"/>
        <v>1</v>
      </c>
    </row>
    <row r="317" spans="1:6" x14ac:dyDescent="0.2">
      <c r="A317" s="39"/>
      <c r="B317" s="34"/>
      <c r="C317" s="39" t="s">
        <v>128</v>
      </c>
      <c r="D317" s="7">
        <v>8</v>
      </c>
      <c r="E317" s="9">
        <v>21</v>
      </c>
      <c r="F317" s="10">
        <f t="shared" si="15"/>
        <v>29</v>
      </c>
    </row>
    <row r="318" spans="1:6" x14ac:dyDescent="0.2">
      <c r="A318" s="39"/>
      <c r="B318" s="34"/>
      <c r="C318" s="39" t="s">
        <v>931</v>
      </c>
      <c r="D318" s="7">
        <v>1</v>
      </c>
      <c r="E318" s="9">
        <v>1</v>
      </c>
      <c r="F318" s="10">
        <f t="shared" si="15"/>
        <v>2</v>
      </c>
    </row>
    <row r="319" spans="1:6" x14ac:dyDescent="0.2">
      <c r="A319" s="39"/>
      <c r="B319" s="34"/>
      <c r="C319" s="39" t="s">
        <v>135</v>
      </c>
      <c r="D319" s="7">
        <v>0</v>
      </c>
      <c r="E319" s="9">
        <v>1</v>
      </c>
      <c r="F319" s="10">
        <f t="shared" si="15"/>
        <v>1</v>
      </c>
    </row>
    <row r="320" spans="1:6" x14ac:dyDescent="0.2">
      <c r="A320" s="39"/>
      <c r="B320" s="34"/>
      <c r="C320" s="39" t="s">
        <v>136</v>
      </c>
      <c r="D320" s="7">
        <v>1</v>
      </c>
      <c r="E320" s="9">
        <v>5</v>
      </c>
      <c r="F320" s="10">
        <f t="shared" si="15"/>
        <v>6</v>
      </c>
    </row>
    <row r="321" spans="1:6" x14ac:dyDescent="0.2">
      <c r="A321" s="39"/>
      <c r="B321" s="34"/>
      <c r="C321" s="39" t="s">
        <v>137</v>
      </c>
      <c r="D321" s="7">
        <v>2</v>
      </c>
      <c r="E321" s="9">
        <v>4</v>
      </c>
      <c r="F321" s="10">
        <f t="shared" si="15"/>
        <v>6</v>
      </c>
    </row>
    <row r="322" spans="1:6" x14ac:dyDescent="0.2">
      <c r="A322" s="39"/>
      <c r="B322" s="34"/>
      <c r="C322" s="39" t="s">
        <v>140</v>
      </c>
      <c r="D322" s="7">
        <v>7</v>
      </c>
      <c r="E322" s="9">
        <v>7</v>
      </c>
      <c r="F322" s="10">
        <f t="shared" si="15"/>
        <v>14</v>
      </c>
    </row>
    <row r="323" spans="1:6" x14ac:dyDescent="0.2">
      <c r="A323" s="39"/>
      <c r="B323" s="34"/>
      <c r="C323" s="39" t="s">
        <v>148</v>
      </c>
      <c r="D323" s="7">
        <v>1</v>
      </c>
      <c r="E323" s="9">
        <v>0</v>
      </c>
      <c r="F323" s="10">
        <f t="shared" si="15"/>
        <v>1</v>
      </c>
    </row>
    <row r="324" spans="1:6" x14ac:dyDescent="0.2">
      <c r="A324" s="39"/>
      <c r="B324" s="34" t="s">
        <v>390</v>
      </c>
      <c r="C324" s="39" t="s">
        <v>140</v>
      </c>
      <c r="D324" s="7">
        <v>1</v>
      </c>
      <c r="E324" s="9">
        <v>0</v>
      </c>
      <c r="F324" s="10">
        <f t="shared" si="15"/>
        <v>1</v>
      </c>
    </row>
    <row r="325" spans="1:6" x14ac:dyDescent="0.2">
      <c r="A325" s="39"/>
      <c r="B325" s="34" t="s">
        <v>1000</v>
      </c>
      <c r="C325" s="39" t="s">
        <v>128</v>
      </c>
      <c r="D325" s="7">
        <v>0</v>
      </c>
      <c r="E325" s="9">
        <v>2</v>
      </c>
      <c r="F325" s="10">
        <f t="shared" si="15"/>
        <v>2</v>
      </c>
    </row>
    <row r="326" spans="1:6" x14ac:dyDescent="0.2">
      <c r="A326" s="39"/>
      <c r="B326" s="34"/>
      <c r="C326" s="39" t="s">
        <v>137</v>
      </c>
      <c r="D326" s="7">
        <v>0</v>
      </c>
      <c r="E326" s="9">
        <v>1</v>
      </c>
      <c r="F326" s="10">
        <f t="shared" si="15"/>
        <v>1</v>
      </c>
    </row>
    <row r="327" spans="1:6" x14ac:dyDescent="0.2">
      <c r="A327" s="39"/>
      <c r="B327" s="34" t="s">
        <v>1176</v>
      </c>
      <c r="C327" s="39" t="s">
        <v>137</v>
      </c>
      <c r="D327" s="7">
        <v>0</v>
      </c>
      <c r="E327" s="9">
        <v>1</v>
      </c>
      <c r="F327" s="10">
        <f t="shared" si="15"/>
        <v>1</v>
      </c>
    </row>
    <row r="328" spans="1:6" x14ac:dyDescent="0.2">
      <c r="A328" s="39"/>
      <c r="B328" s="34"/>
      <c r="C328" s="39"/>
      <c r="D328" s="7"/>
      <c r="E328" s="9"/>
      <c r="F328" s="40"/>
    </row>
    <row r="329" spans="1:6" x14ac:dyDescent="0.2">
      <c r="A329" s="65" t="s">
        <v>181</v>
      </c>
      <c r="B329" s="42"/>
      <c r="C329" s="72" t="s">
        <v>2</v>
      </c>
      <c r="D329" s="73">
        <v>14</v>
      </c>
      <c r="E329" s="48">
        <v>63</v>
      </c>
      <c r="F329" s="63">
        <v>77</v>
      </c>
    </row>
    <row r="330" spans="1:6" x14ac:dyDescent="0.2">
      <c r="A330" s="39"/>
      <c r="B330" s="34" t="s">
        <v>391</v>
      </c>
      <c r="C330" s="39" t="s">
        <v>127</v>
      </c>
      <c r="D330" s="7">
        <v>0</v>
      </c>
      <c r="E330" s="9">
        <v>3</v>
      </c>
      <c r="F330" s="10">
        <f t="shared" ref="F330:F338" si="16">D330+E330</f>
        <v>3</v>
      </c>
    </row>
    <row r="331" spans="1:6" x14ac:dyDescent="0.2">
      <c r="A331" s="39"/>
      <c r="B331" s="34"/>
      <c r="C331" s="39" t="s">
        <v>139</v>
      </c>
      <c r="D331" s="7">
        <v>0</v>
      </c>
      <c r="E331" s="9">
        <v>1</v>
      </c>
      <c r="F331" s="10">
        <f t="shared" si="16"/>
        <v>1</v>
      </c>
    </row>
    <row r="332" spans="1:6" x14ac:dyDescent="0.2">
      <c r="A332" s="39"/>
      <c r="B332" s="34" t="s">
        <v>392</v>
      </c>
      <c r="C332" s="39" t="s">
        <v>3</v>
      </c>
      <c r="D332" s="7">
        <v>3</v>
      </c>
      <c r="E332" s="9">
        <v>24</v>
      </c>
      <c r="F332" s="10">
        <f t="shared" si="16"/>
        <v>27</v>
      </c>
    </row>
    <row r="333" spans="1:6" x14ac:dyDescent="0.2">
      <c r="A333" s="39"/>
      <c r="B333" s="34"/>
      <c r="C333" s="39" t="s">
        <v>125</v>
      </c>
      <c r="D333" s="7">
        <v>1</v>
      </c>
      <c r="E333" s="9">
        <v>3</v>
      </c>
      <c r="F333" s="10">
        <f t="shared" si="16"/>
        <v>4</v>
      </c>
    </row>
    <row r="334" spans="1:6" x14ac:dyDescent="0.2">
      <c r="A334" s="39"/>
      <c r="B334" s="34"/>
      <c r="C334" s="39" t="s">
        <v>127</v>
      </c>
      <c r="D334" s="7">
        <v>4</v>
      </c>
      <c r="E334" s="9">
        <v>15</v>
      </c>
      <c r="F334" s="10">
        <f t="shared" si="16"/>
        <v>19</v>
      </c>
    </row>
    <row r="335" spans="1:6" x14ac:dyDescent="0.2">
      <c r="A335" s="39"/>
      <c r="B335" s="34"/>
      <c r="C335" s="39" t="s">
        <v>128</v>
      </c>
      <c r="D335" s="7">
        <v>3</v>
      </c>
      <c r="E335" s="9">
        <v>11</v>
      </c>
      <c r="F335" s="10">
        <f t="shared" si="16"/>
        <v>14</v>
      </c>
    </row>
    <row r="336" spans="1:6" x14ac:dyDescent="0.2">
      <c r="A336" s="39"/>
      <c r="B336" s="34"/>
      <c r="C336" s="39" t="s">
        <v>931</v>
      </c>
      <c r="D336" s="7">
        <v>1</v>
      </c>
      <c r="E336" s="9">
        <v>2</v>
      </c>
      <c r="F336" s="10">
        <f t="shared" si="16"/>
        <v>3</v>
      </c>
    </row>
    <row r="337" spans="1:6" x14ac:dyDescent="0.2">
      <c r="A337" s="39"/>
      <c r="B337" s="34"/>
      <c r="C337" s="39" t="s">
        <v>139</v>
      </c>
      <c r="D337" s="7">
        <v>1</v>
      </c>
      <c r="E337" s="9">
        <v>4</v>
      </c>
      <c r="F337" s="10">
        <f t="shared" si="16"/>
        <v>5</v>
      </c>
    </row>
    <row r="338" spans="1:6" x14ac:dyDescent="0.2">
      <c r="A338" s="39"/>
      <c r="B338" s="34" t="s">
        <v>741</v>
      </c>
      <c r="C338" s="39" t="s">
        <v>3</v>
      </c>
      <c r="D338" s="7">
        <v>1</v>
      </c>
      <c r="E338" s="9">
        <v>0</v>
      </c>
      <c r="F338" s="10">
        <f t="shared" si="16"/>
        <v>1</v>
      </c>
    </row>
    <row r="339" spans="1:6" x14ac:dyDescent="0.2">
      <c r="A339" s="39"/>
      <c r="B339" s="34"/>
      <c r="C339" s="39"/>
      <c r="D339" s="7"/>
      <c r="E339" s="9"/>
      <c r="F339" s="40"/>
    </row>
    <row r="340" spans="1:6" x14ac:dyDescent="0.2">
      <c r="A340" s="65" t="s">
        <v>182</v>
      </c>
      <c r="B340" s="42"/>
      <c r="C340" s="72" t="s">
        <v>2</v>
      </c>
      <c r="D340" s="73">
        <v>18</v>
      </c>
      <c r="E340" s="48">
        <v>42</v>
      </c>
      <c r="F340" s="63">
        <v>60</v>
      </c>
    </row>
    <row r="341" spans="1:6" x14ac:dyDescent="0.2">
      <c r="A341" s="39"/>
      <c r="B341" s="34" t="s">
        <v>766</v>
      </c>
      <c r="C341" s="39" t="s">
        <v>127</v>
      </c>
      <c r="D341" s="7">
        <v>1</v>
      </c>
      <c r="E341" s="9">
        <v>1</v>
      </c>
      <c r="F341" s="10">
        <f>D341+E341</f>
        <v>2</v>
      </c>
    </row>
    <row r="342" spans="1:6" ht="12" thickBot="1" x14ac:dyDescent="0.25">
      <c r="A342" s="52"/>
      <c r="B342" s="68"/>
      <c r="C342" s="52"/>
      <c r="D342" s="24"/>
      <c r="E342" s="26"/>
      <c r="F342" s="53"/>
    </row>
    <row r="350" spans="1:6" ht="12" x14ac:dyDescent="0.2">
      <c r="A350" s="85" t="s">
        <v>113</v>
      </c>
      <c r="B350" s="85"/>
      <c r="C350" s="85"/>
      <c r="D350" s="85"/>
      <c r="E350" s="85"/>
      <c r="F350" s="85"/>
    </row>
    <row r="351" spans="1:6" x14ac:dyDescent="0.2">
      <c r="A351" s="86" t="s">
        <v>39</v>
      </c>
      <c r="B351" s="86"/>
      <c r="C351" s="86"/>
      <c r="D351" s="86"/>
      <c r="E351" s="86"/>
      <c r="F351" s="86"/>
    </row>
    <row r="352" spans="1:6" x14ac:dyDescent="0.2">
      <c r="A352" s="86" t="s">
        <v>1066</v>
      </c>
      <c r="B352" s="86"/>
      <c r="C352" s="86"/>
      <c r="D352" s="86"/>
      <c r="E352" s="86"/>
      <c r="F352" s="86"/>
    </row>
    <row r="353" spans="1:6" ht="12" thickBot="1" x14ac:dyDescent="0.25"/>
    <row r="354" spans="1:6" x14ac:dyDescent="0.2">
      <c r="A354" s="141" t="s">
        <v>123</v>
      </c>
      <c r="B354" s="138"/>
      <c r="C354" s="151" t="s">
        <v>43</v>
      </c>
      <c r="D354" s="141" t="s">
        <v>44</v>
      </c>
      <c r="E354" s="178" t="s">
        <v>45</v>
      </c>
      <c r="F354" s="180" t="s">
        <v>2</v>
      </c>
    </row>
    <row r="355" spans="1:6" x14ac:dyDescent="0.2">
      <c r="A355" s="142"/>
      <c r="B355" s="139"/>
      <c r="C355" s="152"/>
      <c r="D355" s="142"/>
      <c r="E355" s="179"/>
      <c r="F355" s="181"/>
    </row>
    <row r="356" spans="1:6" x14ac:dyDescent="0.2">
      <c r="A356" s="142"/>
      <c r="B356" s="139"/>
      <c r="C356" s="152"/>
      <c r="D356" s="142"/>
      <c r="E356" s="179"/>
      <c r="F356" s="181"/>
    </row>
    <row r="357" spans="1:6" ht="12" thickBot="1" x14ac:dyDescent="0.25">
      <c r="A357" s="142"/>
      <c r="B357" s="139"/>
      <c r="C357" s="152"/>
      <c r="D357" s="142"/>
      <c r="E357" s="179"/>
      <c r="F357" s="181"/>
    </row>
    <row r="358" spans="1:6" x14ac:dyDescent="0.2">
      <c r="A358" s="35"/>
      <c r="B358" s="36" t="s">
        <v>393</v>
      </c>
      <c r="C358" s="35" t="s">
        <v>124</v>
      </c>
      <c r="D358" s="3">
        <v>1</v>
      </c>
      <c r="E358" s="5">
        <v>0</v>
      </c>
      <c r="F358" s="6">
        <f t="shared" ref="F358:F364" si="17">D358+E358</f>
        <v>1</v>
      </c>
    </row>
    <row r="359" spans="1:6" x14ac:dyDescent="0.2">
      <c r="A359" s="39"/>
      <c r="B359" s="34"/>
      <c r="C359" s="39" t="s">
        <v>3</v>
      </c>
      <c r="D359" s="7">
        <v>6</v>
      </c>
      <c r="E359" s="9">
        <v>15</v>
      </c>
      <c r="F359" s="10">
        <f t="shared" si="17"/>
        <v>21</v>
      </c>
    </row>
    <row r="360" spans="1:6" x14ac:dyDescent="0.2">
      <c r="A360" s="39"/>
      <c r="B360" s="34"/>
      <c r="C360" s="39" t="s">
        <v>125</v>
      </c>
      <c r="D360" s="7">
        <v>1</v>
      </c>
      <c r="E360" s="9">
        <v>5</v>
      </c>
      <c r="F360" s="10">
        <f t="shared" si="17"/>
        <v>6</v>
      </c>
    </row>
    <row r="361" spans="1:6" x14ac:dyDescent="0.2">
      <c r="A361" s="39"/>
      <c r="B361" s="34"/>
      <c r="C361" s="39" t="s">
        <v>127</v>
      </c>
      <c r="D361" s="7">
        <v>1</v>
      </c>
      <c r="E361" s="9">
        <v>2</v>
      </c>
      <c r="F361" s="10">
        <f t="shared" si="17"/>
        <v>3</v>
      </c>
    </row>
    <row r="362" spans="1:6" x14ac:dyDescent="0.2">
      <c r="A362" s="39"/>
      <c r="B362" s="34"/>
      <c r="C362" s="39" t="s">
        <v>128</v>
      </c>
      <c r="D362" s="7">
        <v>4</v>
      </c>
      <c r="E362" s="9">
        <v>9</v>
      </c>
      <c r="F362" s="10">
        <f t="shared" si="17"/>
        <v>13</v>
      </c>
    </row>
    <row r="363" spans="1:6" x14ac:dyDescent="0.2">
      <c r="A363" s="39"/>
      <c r="B363" s="34"/>
      <c r="C363" s="39" t="s">
        <v>139</v>
      </c>
      <c r="D363" s="7">
        <v>1</v>
      </c>
      <c r="E363" s="9">
        <v>8</v>
      </c>
      <c r="F363" s="10">
        <f t="shared" si="17"/>
        <v>9</v>
      </c>
    </row>
    <row r="364" spans="1:6" x14ac:dyDescent="0.2">
      <c r="A364" s="39"/>
      <c r="B364" s="34"/>
      <c r="C364" s="39" t="s">
        <v>141</v>
      </c>
      <c r="D364" s="7">
        <v>3</v>
      </c>
      <c r="E364" s="9">
        <v>2</v>
      </c>
      <c r="F364" s="10">
        <f t="shared" si="17"/>
        <v>5</v>
      </c>
    </row>
    <row r="365" spans="1:6" x14ac:dyDescent="0.2">
      <c r="A365" s="39"/>
      <c r="B365" s="34"/>
      <c r="C365" s="39"/>
      <c r="D365" s="7"/>
      <c r="E365" s="9"/>
      <c r="F365" s="40"/>
    </row>
    <row r="366" spans="1:6" x14ac:dyDescent="0.2">
      <c r="A366" s="65" t="s">
        <v>183</v>
      </c>
      <c r="B366" s="42"/>
      <c r="C366" s="72" t="s">
        <v>2</v>
      </c>
      <c r="D366" s="73">
        <v>80</v>
      </c>
      <c r="E366" s="48">
        <v>165</v>
      </c>
      <c r="F366" s="63">
        <v>245</v>
      </c>
    </row>
    <row r="367" spans="1:6" x14ac:dyDescent="0.2">
      <c r="A367" s="39"/>
      <c r="B367" s="34" t="s">
        <v>796</v>
      </c>
      <c r="C367" s="39" t="s">
        <v>128</v>
      </c>
      <c r="D367" s="7">
        <v>0</v>
      </c>
      <c r="E367" s="9">
        <v>2</v>
      </c>
      <c r="F367" s="10">
        <f t="shared" ref="F367:F397" si="18">D367+E367</f>
        <v>2</v>
      </c>
    </row>
    <row r="368" spans="1:6" x14ac:dyDescent="0.2">
      <c r="A368" s="39"/>
      <c r="B368" s="34" t="s">
        <v>394</v>
      </c>
      <c r="C368" s="39" t="s">
        <v>124</v>
      </c>
      <c r="D368" s="7">
        <v>5</v>
      </c>
      <c r="E368" s="9">
        <v>7</v>
      </c>
      <c r="F368" s="10">
        <f t="shared" si="18"/>
        <v>12</v>
      </c>
    </row>
    <row r="369" spans="1:6" x14ac:dyDescent="0.2">
      <c r="A369" s="39"/>
      <c r="B369" s="34"/>
      <c r="C369" s="39" t="s">
        <v>3</v>
      </c>
      <c r="D369" s="7">
        <v>3</v>
      </c>
      <c r="E369" s="9">
        <v>34</v>
      </c>
      <c r="F369" s="10">
        <f t="shared" si="18"/>
        <v>37</v>
      </c>
    </row>
    <row r="370" spans="1:6" x14ac:dyDescent="0.2">
      <c r="A370" s="39"/>
      <c r="B370" s="34"/>
      <c r="C370" s="39" t="s">
        <v>125</v>
      </c>
      <c r="D370" s="7">
        <v>1</v>
      </c>
      <c r="E370" s="9">
        <v>6</v>
      </c>
      <c r="F370" s="10">
        <f t="shared" si="18"/>
        <v>7</v>
      </c>
    </row>
    <row r="371" spans="1:6" x14ac:dyDescent="0.2">
      <c r="A371" s="39"/>
      <c r="B371" s="34"/>
      <c r="C371" s="39" t="s">
        <v>126</v>
      </c>
      <c r="D371" s="7">
        <v>1</v>
      </c>
      <c r="E371" s="9">
        <v>0</v>
      </c>
      <c r="F371" s="10">
        <f t="shared" si="18"/>
        <v>1</v>
      </c>
    </row>
    <row r="372" spans="1:6" x14ac:dyDescent="0.2">
      <c r="A372" s="39"/>
      <c r="B372" s="34"/>
      <c r="C372" s="39" t="s">
        <v>127</v>
      </c>
      <c r="D372" s="7">
        <v>1</v>
      </c>
      <c r="E372" s="9">
        <v>4</v>
      </c>
      <c r="F372" s="10">
        <f t="shared" si="18"/>
        <v>5</v>
      </c>
    </row>
    <row r="373" spans="1:6" x14ac:dyDescent="0.2">
      <c r="A373" s="39"/>
      <c r="B373" s="34"/>
      <c r="C373" s="39" t="s">
        <v>128</v>
      </c>
      <c r="D373" s="7">
        <v>9</v>
      </c>
      <c r="E373" s="9">
        <v>24</v>
      </c>
      <c r="F373" s="10">
        <f t="shared" si="18"/>
        <v>33</v>
      </c>
    </row>
    <row r="374" spans="1:6" x14ac:dyDescent="0.2">
      <c r="A374" s="39"/>
      <c r="B374" s="34"/>
      <c r="C374" s="39" t="s">
        <v>931</v>
      </c>
      <c r="D374" s="7">
        <v>1</v>
      </c>
      <c r="E374" s="9">
        <v>7</v>
      </c>
      <c r="F374" s="10">
        <f t="shared" si="18"/>
        <v>8</v>
      </c>
    </row>
    <row r="375" spans="1:6" x14ac:dyDescent="0.2">
      <c r="A375" s="39"/>
      <c r="B375" s="34"/>
      <c r="C375" s="39" t="s">
        <v>135</v>
      </c>
      <c r="D375" s="7">
        <v>3</v>
      </c>
      <c r="E375" s="9">
        <v>13</v>
      </c>
      <c r="F375" s="10">
        <f t="shared" si="18"/>
        <v>16</v>
      </c>
    </row>
    <row r="376" spans="1:6" x14ac:dyDescent="0.2">
      <c r="A376" s="39"/>
      <c r="B376" s="34"/>
      <c r="C376" s="39" t="s">
        <v>136</v>
      </c>
      <c r="D376" s="7">
        <v>1</v>
      </c>
      <c r="E376" s="9">
        <v>8</v>
      </c>
      <c r="F376" s="10">
        <f t="shared" si="18"/>
        <v>9</v>
      </c>
    </row>
    <row r="377" spans="1:6" x14ac:dyDescent="0.2">
      <c r="A377" s="39"/>
      <c r="B377" s="34"/>
      <c r="C377" s="39" t="s">
        <v>137</v>
      </c>
      <c r="D377" s="7">
        <v>2</v>
      </c>
      <c r="E377" s="9">
        <v>2</v>
      </c>
      <c r="F377" s="10">
        <f t="shared" si="18"/>
        <v>4</v>
      </c>
    </row>
    <row r="378" spans="1:6" x14ac:dyDescent="0.2">
      <c r="A378" s="39"/>
      <c r="B378" s="34"/>
      <c r="C378" s="39" t="s">
        <v>138</v>
      </c>
      <c r="D378" s="7">
        <v>2</v>
      </c>
      <c r="E378" s="9">
        <v>14</v>
      </c>
      <c r="F378" s="10">
        <f t="shared" si="18"/>
        <v>16</v>
      </c>
    </row>
    <row r="379" spans="1:6" x14ac:dyDescent="0.2">
      <c r="A379" s="39"/>
      <c r="B379" s="34"/>
      <c r="C379" s="39" t="s">
        <v>140</v>
      </c>
      <c r="D379" s="7">
        <v>15</v>
      </c>
      <c r="E379" s="9">
        <v>12</v>
      </c>
      <c r="F379" s="10">
        <f t="shared" si="18"/>
        <v>27</v>
      </c>
    </row>
    <row r="380" spans="1:6" x14ac:dyDescent="0.2">
      <c r="A380" s="39"/>
      <c r="B380" s="34"/>
      <c r="C380" s="39" t="s">
        <v>141</v>
      </c>
      <c r="D380" s="7">
        <v>0</v>
      </c>
      <c r="E380" s="9">
        <v>2</v>
      </c>
      <c r="F380" s="10">
        <f t="shared" si="18"/>
        <v>2</v>
      </c>
    </row>
    <row r="381" spans="1:6" x14ac:dyDescent="0.2">
      <c r="A381" s="39"/>
      <c r="B381" s="34"/>
      <c r="C381" s="39" t="s">
        <v>144</v>
      </c>
      <c r="D381" s="7">
        <v>4</v>
      </c>
      <c r="E381" s="9">
        <v>2</v>
      </c>
      <c r="F381" s="10">
        <f t="shared" si="18"/>
        <v>6</v>
      </c>
    </row>
    <row r="382" spans="1:6" x14ac:dyDescent="0.2">
      <c r="A382" s="39"/>
      <c r="B382" s="34"/>
      <c r="C382" s="39" t="s">
        <v>149</v>
      </c>
      <c r="D382" s="7">
        <v>1</v>
      </c>
      <c r="E382" s="9">
        <v>2</v>
      </c>
      <c r="F382" s="10">
        <f t="shared" si="18"/>
        <v>3</v>
      </c>
    </row>
    <row r="383" spans="1:6" x14ac:dyDescent="0.2">
      <c r="A383" s="39"/>
      <c r="B383" s="34" t="s">
        <v>742</v>
      </c>
      <c r="C383" s="39" t="s">
        <v>128</v>
      </c>
      <c r="D383" s="7">
        <v>0</v>
      </c>
      <c r="E383" s="9">
        <v>2</v>
      </c>
      <c r="F383" s="10">
        <f t="shared" si="18"/>
        <v>2</v>
      </c>
    </row>
    <row r="384" spans="1:6" x14ac:dyDescent="0.2">
      <c r="A384" s="39"/>
      <c r="B384" s="34" t="s">
        <v>743</v>
      </c>
      <c r="C384" s="39" t="s">
        <v>128</v>
      </c>
      <c r="D384" s="7">
        <v>1</v>
      </c>
      <c r="E384" s="9">
        <v>1</v>
      </c>
      <c r="F384" s="10">
        <f t="shared" si="18"/>
        <v>2</v>
      </c>
    </row>
    <row r="385" spans="1:6" x14ac:dyDescent="0.2">
      <c r="A385" s="39"/>
      <c r="B385" s="34"/>
      <c r="C385" s="39" t="s">
        <v>142</v>
      </c>
      <c r="D385" s="7">
        <v>1</v>
      </c>
      <c r="E385" s="9">
        <v>0</v>
      </c>
      <c r="F385" s="10">
        <f t="shared" si="18"/>
        <v>1</v>
      </c>
    </row>
    <row r="386" spans="1:6" x14ac:dyDescent="0.2">
      <c r="A386" s="39"/>
      <c r="B386" s="34" t="s">
        <v>941</v>
      </c>
      <c r="C386" s="39" t="s">
        <v>140</v>
      </c>
      <c r="D386" s="7">
        <v>1</v>
      </c>
      <c r="E386" s="9">
        <v>0</v>
      </c>
      <c r="F386" s="10">
        <f t="shared" si="18"/>
        <v>1</v>
      </c>
    </row>
    <row r="387" spans="1:6" x14ac:dyDescent="0.2">
      <c r="A387" s="39"/>
      <c r="B387" s="34" t="s">
        <v>797</v>
      </c>
      <c r="C387" s="39" t="s">
        <v>128</v>
      </c>
      <c r="D387" s="7">
        <v>1</v>
      </c>
      <c r="E387" s="9">
        <v>1</v>
      </c>
      <c r="F387" s="10">
        <f t="shared" si="18"/>
        <v>2</v>
      </c>
    </row>
    <row r="388" spans="1:6" x14ac:dyDescent="0.2">
      <c r="A388" s="39"/>
      <c r="B388" s="34" t="s">
        <v>395</v>
      </c>
      <c r="C388" s="39" t="s">
        <v>124</v>
      </c>
      <c r="D388" s="7">
        <v>10</v>
      </c>
      <c r="E388" s="9">
        <v>9</v>
      </c>
      <c r="F388" s="10">
        <f t="shared" si="18"/>
        <v>19</v>
      </c>
    </row>
    <row r="389" spans="1:6" x14ac:dyDescent="0.2">
      <c r="A389" s="39"/>
      <c r="B389" s="34"/>
      <c r="C389" s="39" t="s">
        <v>3</v>
      </c>
      <c r="D389" s="7">
        <v>3</v>
      </c>
      <c r="E389" s="9">
        <v>1</v>
      </c>
      <c r="F389" s="10">
        <f t="shared" si="18"/>
        <v>4</v>
      </c>
    </row>
    <row r="390" spans="1:6" x14ac:dyDescent="0.2">
      <c r="A390" s="39"/>
      <c r="B390" s="34"/>
      <c r="C390" s="39" t="s">
        <v>126</v>
      </c>
      <c r="D390" s="7">
        <v>2</v>
      </c>
      <c r="E390" s="9">
        <v>0</v>
      </c>
      <c r="F390" s="10">
        <f t="shared" si="18"/>
        <v>2</v>
      </c>
    </row>
    <row r="391" spans="1:6" x14ac:dyDescent="0.2">
      <c r="A391" s="39"/>
      <c r="B391" s="34"/>
      <c r="C391" s="39" t="s">
        <v>128</v>
      </c>
      <c r="D391" s="7">
        <v>0</v>
      </c>
      <c r="E391" s="9">
        <v>2</v>
      </c>
      <c r="F391" s="10">
        <f t="shared" si="18"/>
        <v>2</v>
      </c>
    </row>
    <row r="392" spans="1:6" x14ac:dyDescent="0.2">
      <c r="A392" s="39"/>
      <c r="B392" s="34"/>
      <c r="C392" s="39" t="s">
        <v>140</v>
      </c>
      <c r="D392" s="7">
        <v>9</v>
      </c>
      <c r="E392" s="9">
        <v>6</v>
      </c>
      <c r="F392" s="10">
        <f t="shared" si="18"/>
        <v>15</v>
      </c>
    </row>
    <row r="393" spans="1:6" x14ac:dyDescent="0.2">
      <c r="A393" s="39"/>
      <c r="B393" s="34"/>
      <c r="C393" s="39" t="s">
        <v>147</v>
      </c>
      <c r="D393" s="7">
        <v>2</v>
      </c>
      <c r="E393" s="9">
        <v>0</v>
      </c>
      <c r="F393" s="10">
        <f t="shared" si="18"/>
        <v>2</v>
      </c>
    </row>
    <row r="394" spans="1:6" x14ac:dyDescent="0.2">
      <c r="A394" s="39"/>
      <c r="B394" s="34" t="s">
        <v>798</v>
      </c>
      <c r="C394" s="39" t="s">
        <v>128</v>
      </c>
      <c r="D394" s="7">
        <v>0</v>
      </c>
      <c r="E394" s="9">
        <v>2</v>
      </c>
      <c r="F394" s="10">
        <f t="shared" si="18"/>
        <v>2</v>
      </c>
    </row>
    <row r="395" spans="1:6" x14ac:dyDescent="0.2">
      <c r="A395" s="39"/>
      <c r="B395" s="34" t="s">
        <v>799</v>
      </c>
      <c r="C395" s="39" t="s">
        <v>128</v>
      </c>
      <c r="D395" s="7">
        <v>0</v>
      </c>
      <c r="E395" s="9">
        <v>1</v>
      </c>
      <c r="F395" s="10">
        <f t="shared" si="18"/>
        <v>1</v>
      </c>
    </row>
    <row r="396" spans="1:6" x14ac:dyDescent="0.2">
      <c r="A396" s="39"/>
      <c r="B396" s="34" t="s">
        <v>396</v>
      </c>
      <c r="C396" s="39" t="s">
        <v>128</v>
      </c>
      <c r="D396" s="7">
        <v>0</v>
      </c>
      <c r="E396" s="9">
        <v>1</v>
      </c>
      <c r="F396" s="10">
        <f t="shared" si="18"/>
        <v>1</v>
      </c>
    </row>
    <row r="397" spans="1:6" x14ac:dyDescent="0.2">
      <c r="A397" s="39"/>
      <c r="B397" s="34"/>
      <c r="C397" s="39" t="s">
        <v>140</v>
      </c>
      <c r="D397" s="7">
        <v>1</v>
      </c>
      <c r="E397" s="9">
        <v>0</v>
      </c>
      <c r="F397" s="10">
        <f t="shared" si="18"/>
        <v>1</v>
      </c>
    </row>
    <row r="398" spans="1:6" x14ac:dyDescent="0.2">
      <c r="A398" s="39"/>
      <c r="B398" s="34"/>
      <c r="C398" s="39"/>
      <c r="D398" s="7"/>
      <c r="E398" s="9"/>
      <c r="F398" s="40"/>
    </row>
    <row r="399" spans="1:6" x14ac:dyDescent="0.2">
      <c r="A399" s="65" t="s">
        <v>185</v>
      </c>
      <c r="B399" s="42"/>
      <c r="C399" s="72" t="s">
        <v>2</v>
      </c>
      <c r="D399" s="73">
        <v>4</v>
      </c>
      <c r="E399" s="48">
        <v>15</v>
      </c>
      <c r="F399" s="63">
        <v>19</v>
      </c>
    </row>
    <row r="400" spans="1:6" x14ac:dyDescent="0.2">
      <c r="A400" s="39"/>
      <c r="B400" s="34" t="s">
        <v>397</v>
      </c>
      <c r="C400" s="39" t="s">
        <v>127</v>
      </c>
      <c r="D400" s="7">
        <v>3</v>
      </c>
      <c r="E400" s="9">
        <v>5</v>
      </c>
      <c r="F400" s="10">
        <f>D400+E400</f>
        <v>8</v>
      </c>
    </row>
    <row r="401" spans="1:6" x14ac:dyDescent="0.2">
      <c r="A401" s="39"/>
      <c r="B401" s="34"/>
      <c r="C401" s="39" t="s">
        <v>128</v>
      </c>
      <c r="D401" s="7">
        <v>1</v>
      </c>
      <c r="E401" s="9">
        <v>9</v>
      </c>
      <c r="F401" s="10">
        <f>D401+E401</f>
        <v>10</v>
      </c>
    </row>
    <row r="402" spans="1:6" x14ac:dyDescent="0.2">
      <c r="A402" s="39"/>
      <c r="B402" s="34"/>
      <c r="C402" s="39" t="s">
        <v>139</v>
      </c>
      <c r="D402" s="7">
        <v>0</v>
      </c>
      <c r="E402" s="9">
        <v>1</v>
      </c>
      <c r="F402" s="10">
        <f>D402+E402</f>
        <v>1</v>
      </c>
    </row>
    <row r="403" spans="1:6" x14ac:dyDescent="0.2">
      <c r="A403" s="39"/>
      <c r="B403" s="34"/>
      <c r="C403" s="39"/>
      <c r="D403" s="7"/>
      <c r="E403" s="9"/>
      <c r="F403" s="40"/>
    </row>
    <row r="404" spans="1:6" x14ac:dyDescent="0.2">
      <c r="A404" s="65" t="s">
        <v>186</v>
      </c>
      <c r="B404" s="42"/>
      <c r="C404" s="72" t="s">
        <v>2</v>
      </c>
      <c r="D404" s="73">
        <v>102</v>
      </c>
      <c r="E404" s="48">
        <v>233</v>
      </c>
      <c r="F404" s="63">
        <v>335</v>
      </c>
    </row>
    <row r="405" spans="1:6" x14ac:dyDescent="0.2">
      <c r="A405" s="39"/>
      <c r="B405" s="34" t="s">
        <v>1001</v>
      </c>
      <c r="C405" s="39" t="s">
        <v>127</v>
      </c>
      <c r="D405" s="7">
        <v>0</v>
      </c>
      <c r="E405" s="9">
        <v>1</v>
      </c>
      <c r="F405" s="10">
        <f t="shared" ref="F405:F412" si="19">D405+E405</f>
        <v>1</v>
      </c>
    </row>
    <row r="406" spans="1:6" x14ac:dyDescent="0.2">
      <c r="A406" s="39"/>
      <c r="B406" s="34" t="s">
        <v>1002</v>
      </c>
      <c r="C406" s="39" t="s">
        <v>127</v>
      </c>
      <c r="D406" s="7">
        <v>0</v>
      </c>
      <c r="E406" s="9">
        <v>8</v>
      </c>
      <c r="F406" s="10">
        <f t="shared" si="19"/>
        <v>8</v>
      </c>
    </row>
    <row r="407" spans="1:6" x14ac:dyDescent="0.2">
      <c r="A407" s="39"/>
      <c r="B407" s="34" t="s">
        <v>942</v>
      </c>
      <c r="C407" s="39" t="s">
        <v>127</v>
      </c>
      <c r="D407" s="7">
        <v>2</v>
      </c>
      <c r="E407" s="9">
        <v>15</v>
      </c>
      <c r="F407" s="10">
        <f t="shared" si="19"/>
        <v>17</v>
      </c>
    </row>
    <row r="408" spans="1:6" x14ac:dyDescent="0.2">
      <c r="A408" s="39"/>
      <c r="B408" s="34"/>
      <c r="C408" s="39" t="s">
        <v>128</v>
      </c>
      <c r="D408" s="7">
        <v>1</v>
      </c>
      <c r="E408" s="9">
        <v>0</v>
      </c>
      <c r="F408" s="10">
        <f t="shared" si="19"/>
        <v>1</v>
      </c>
    </row>
    <row r="409" spans="1:6" x14ac:dyDescent="0.2">
      <c r="A409" s="39"/>
      <c r="B409" s="34"/>
      <c r="C409" s="39" t="s">
        <v>137</v>
      </c>
      <c r="D409" s="7">
        <v>0</v>
      </c>
      <c r="E409" s="9">
        <v>1</v>
      </c>
      <c r="F409" s="10">
        <f t="shared" si="19"/>
        <v>1</v>
      </c>
    </row>
    <row r="410" spans="1:6" x14ac:dyDescent="0.2">
      <c r="A410" s="39"/>
      <c r="B410" s="34" t="s">
        <v>398</v>
      </c>
      <c r="C410" s="39" t="s">
        <v>124</v>
      </c>
      <c r="D410" s="7">
        <v>2</v>
      </c>
      <c r="E410" s="9">
        <v>3</v>
      </c>
      <c r="F410" s="10">
        <f t="shared" si="19"/>
        <v>5</v>
      </c>
    </row>
    <row r="411" spans="1:6" x14ac:dyDescent="0.2">
      <c r="A411" s="39"/>
      <c r="B411" s="34"/>
      <c r="C411" s="39" t="s">
        <v>3</v>
      </c>
      <c r="D411" s="7">
        <v>11</v>
      </c>
      <c r="E411" s="9">
        <v>17</v>
      </c>
      <c r="F411" s="10">
        <f t="shared" si="19"/>
        <v>28</v>
      </c>
    </row>
    <row r="412" spans="1:6" x14ac:dyDescent="0.2">
      <c r="A412" s="39"/>
      <c r="B412" s="34"/>
      <c r="C412" s="39" t="s">
        <v>125</v>
      </c>
      <c r="D412" s="7">
        <v>2</v>
      </c>
      <c r="E412" s="9">
        <v>13</v>
      </c>
      <c r="F412" s="10">
        <f t="shared" si="19"/>
        <v>15</v>
      </c>
    </row>
    <row r="413" spans="1:6" ht="12" thickBot="1" x14ac:dyDescent="0.25">
      <c r="A413" s="52"/>
      <c r="B413" s="68"/>
      <c r="C413" s="52"/>
      <c r="D413" s="24"/>
      <c r="E413" s="26"/>
      <c r="F413" s="53"/>
    </row>
    <row r="421" spans="1:6" ht="12" x14ac:dyDescent="0.2">
      <c r="A421" s="85" t="s">
        <v>113</v>
      </c>
      <c r="B421" s="85"/>
      <c r="C421" s="85"/>
      <c r="D421" s="85"/>
      <c r="E421" s="85"/>
      <c r="F421" s="85"/>
    </row>
    <row r="422" spans="1:6" x14ac:dyDescent="0.2">
      <c r="A422" s="86" t="s">
        <v>39</v>
      </c>
      <c r="B422" s="86"/>
      <c r="C422" s="86"/>
      <c r="D422" s="86"/>
      <c r="E422" s="86"/>
      <c r="F422" s="86"/>
    </row>
    <row r="423" spans="1:6" x14ac:dyDescent="0.2">
      <c r="A423" s="86" t="s">
        <v>1066</v>
      </c>
      <c r="B423" s="86"/>
      <c r="C423" s="86"/>
      <c r="D423" s="86"/>
      <c r="E423" s="86"/>
      <c r="F423" s="86"/>
    </row>
    <row r="424" spans="1:6" ht="12" thickBot="1" x14ac:dyDescent="0.25"/>
    <row r="425" spans="1:6" x14ac:dyDescent="0.2">
      <c r="A425" s="141" t="s">
        <v>123</v>
      </c>
      <c r="B425" s="138"/>
      <c r="C425" s="151" t="s">
        <v>43</v>
      </c>
      <c r="D425" s="141" t="s">
        <v>44</v>
      </c>
      <c r="E425" s="178" t="s">
        <v>45</v>
      </c>
      <c r="F425" s="180" t="s">
        <v>2</v>
      </c>
    </row>
    <row r="426" spans="1:6" x14ac:dyDescent="0.2">
      <c r="A426" s="142"/>
      <c r="B426" s="139"/>
      <c r="C426" s="152"/>
      <c r="D426" s="142"/>
      <c r="E426" s="179"/>
      <c r="F426" s="181"/>
    </row>
    <row r="427" spans="1:6" x14ac:dyDescent="0.2">
      <c r="A427" s="142"/>
      <c r="B427" s="139"/>
      <c r="C427" s="152"/>
      <c r="D427" s="142"/>
      <c r="E427" s="179"/>
      <c r="F427" s="181"/>
    </row>
    <row r="428" spans="1:6" ht="12" thickBot="1" x14ac:dyDescent="0.25">
      <c r="A428" s="142"/>
      <c r="B428" s="139"/>
      <c r="C428" s="152"/>
      <c r="D428" s="142"/>
      <c r="E428" s="179"/>
      <c r="F428" s="181"/>
    </row>
    <row r="429" spans="1:6" x14ac:dyDescent="0.2">
      <c r="A429" s="35"/>
      <c r="B429" s="36"/>
      <c r="C429" s="35" t="s">
        <v>127</v>
      </c>
      <c r="D429" s="3">
        <v>5</v>
      </c>
      <c r="E429" s="5">
        <v>18</v>
      </c>
      <c r="F429" s="6">
        <f t="shared" ref="F429:F435" si="20">D429+E429</f>
        <v>23</v>
      </c>
    </row>
    <row r="430" spans="1:6" x14ac:dyDescent="0.2">
      <c r="A430" s="39"/>
      <c r="B430" s="34"/>
      <c r="C430" s="39" t="s">
        <v>128</v>
      </c>
      <c r="D430" s="7">
        <v>20</v>
      </c>
      <c r="E430" s="9">
        <v>43</v>
      </c>
      <c r="F430" s="10">
        <f t="shared" si="20"/>
        <v>63</v>
      </c>
    </row>
    <row r="431" spans="1:6" x14ac:dyDescent="0.2">
      <c r="A431" s="39"/>
      <c r="B431" s="34"/>
      <c r="C431" s="39" t="s">
        <v>136</v>
      </c>
      <c r="D431" s="7">
        <v>4</v>
      </c>
      <c r="E431" s="9">
        <v>10</v>
      </c>
      <c r="F431" s="10">
        <f t="shared" si="20"/>
        <v>14</v>
      </c>
    </row>
    <row r="432" spans="1:6" x14ac:dyDescent="0.2">
      <c r="A432" s="39"/>
      <c r="B432" s="34"/>
      <c r="C432" s="39" t="s">
        <v>137</v>
      </c>
      <c r="D432" s="7">
        <v>5</v>
      </c>
      <c r="E432" s="9">
        <v>20</v>
      </c>
      <c r="F432" s="10">
        <f t="shared" si="20"/>
        <v>25</v>
      </c>
    </row>
    <row r="433" spans="1:6" x14ac:dyDescent="0.2">
      <c r="A433" s="39"/>
      <c r="B433" s="34"/>
      <c r="C433" s="39" t="s">
        <v>139</v>
      </c>
      <c r="D433" s="7">
        <v>48</v>
      </c>
      <c r="E433" s="9">
        <v>81</v>
      </c>
      <c r="F433" s="10">
        <f t="shared" si="20"/>
        <v>129</v>
      </c>
    </row>
    <row r="434" spans="1:6" x14ac:dyDescent="0.2">
      <c r="A434" s="39"/>
      <c r="B434" s="34"/>
      <c r="C434" s="39" t="s">
        <v>141</v>
      </c>
      <c r="D434" s="7">
        <v>2</v>
      </c>
      <c r="E434" s="9">
        <v>2</v>
      </c>
      <c r="F434" s="10">
        <f t="shared" si="20"/>
        <v>4</v>
      </c>
    </row>
    <row r="435" spans="1:6" x14ac:dyDescent="0.2">
      <c r="A435" s="39"/>
      <c r="B435" s="34"/>
      <c r="C435" s="39" t="s">
        <v>148</v>
      </c>
      <c r="D435" s="7">
        <v>0</v>
      </c>
      <c r="E435" s="9">
        <v>1</v>
      </c>
      <c r="F435" s="10">
        <f t="shared" si="20"/>
        <v>1</v>
      </c>
    </row>
    <row r="436" spans="1:6" x14ac:dyDescent="0.2">
      <c r="A436" s="39"/>
      <c r="B436" s="34"/>
      <c r="C436" s="39"/>
      <c r="D436" s="7"/>
      <c r="E436" s="9"/>
      <c r="F436" s="40"/>
    </row>
    <row r="437" spans="1:6" x14ac:dyDescent="0.2">
      <c r="A437" s="65" t="s">
        <v>187</v>
      </c>
      <c r="B437" s="42"/>
      <c r="C437" s="72" t="s">
        <v>2</v>
      </c>
      <c r="D437" s="73">
        <v>89</v>
      </c>
      <c r="E437" s="48">
        <v>279</v>
      </c>
      <c r="F437" s="63">
        <v>368</v>
      </c>
    </row>
    <row r="438" spans="1:6" x14ac:dyDescent="0.2">
      <c r="A438" s="39"/>
      <c r="B438" s="34" t="s">
        <v>399</v>
      </c>
      <c r="C438" s="39" t="s">
        <v>124</v>
      </c>
      <c r="D438" s="7">
        <v>18</v>
      </c>
      <c r="E438" s="9">
        <v>50</v>
      </c>
      <c r="F438" s="10">
        <f t="shared" ref="F438:F457" si="21">D438+E438</f>
        <v>68</v>
      </c>
    </row>
    <row r="439" spans="1:6" x14ac:dyDescent="0.2">
      <c r="A439" s="39"/>
      <c r="B439" s="34"/>
      <c r="C439" s="39" t="s">
        <v>3</v>
      </c>
      <c r="D439" s="7">
        <v>11</v>
      </c>
      <c r="E439" s="9">
        <v>39</v>
      </c>
      <c r="F439" s="10">
        <f t="shared" si="21"/>
        <v>50</v>
      </c>
    </row>
    <row r="440" spans="1:6" x14ac:dyDescent="0.2">
      <c r="A440" s="39"/>
      <c r="B440" s="34"/>
      <c r="C440" s="39" t="s">
        <v>125</v>
      </c>
      <c r="D440" s="7">
        <v>4</v>
      </c>
      <c r="E440" s="9">
        <v>7</v>
      </c>
      <c r="F440" s="10">
        <f t="shared" si="21"/>
        <v>11</v>
      </c>
    </row>
    <row r="441" spans="1:6" x14ac:dyDescent="0.2">
      <c r="A441" s="39"/>
      <c r="B441" s="34"/>
      <c r="C441" s="39" t="s">
        <v>127</v>
      </c>
      <c r="D441" s="7">
        <v>9</v>
      </c>
      <c r="E441" s="9">
        <v>24</v>
      </c>
      <c r="F441" s="10">
        <f t="shared" si="21"/>
        <v>33</v>
      </c>
    </row>
    <row r="442" spans="1:6" x14ac:dyDescent="0.2">
      <c r="A442" s="39"/>
      <c r="B442" s="34"/>
      <c r="C442" s="39" t="s">
        <v>128</v>
      </c>
      <c r="D442" s="7">
        <v>29</v>
      </c>
      <c r="E442" s="9">
        <v>35</v>
      </c>
      <c r="F442" s="10">
        <f t="shared" si="21"/>
        <v>64</v>
      </c>
    </row>
    <row r="443" spans="1:6" x14ac:dyDescent="0.2">
      <c r="A443" s="39"/>
      <c r="B443" s="34"/>
      <c r="C443" s="39" t="s">
        <v>931</v>
      </c>
      <c r="D443" s="7">
        <v>1</v>
      </c>
      <c r="E443" s="9">
        <v>3</v>
      </c>
      <c r="F443" s="10">
        <f t="shared" si="21"/>
        <v>4</v>
      </c>
    </row>
    <row r="444" spans="1:6" x14ac:dyDescent="0.2">
      <c r="A444" s="39"/>
      <c r="B444" s="34"/>
      <c r="C444" s="39" t="s">
        <v>135</v>
      </c>
      <c r="D444" s="7">
        <v>0</v>
      </c>
      <c r="E444" s="9">
        <v>1</v>
      </c>
      <c r="F444" s="10">
        <f t="shared" si="21"/>
        <v>1</v>
      </c>
    </row>
    <row r="445" spans="1:6" x14ac:dyDescent="0.2">
      <c r="A445" s="39"/>
      <c r="B445" s="34"/>
      <c r="C445" s="39" t="s">
        <v>136</v>
      </c>
      <c r="D445" s="7">
        <v>1</v>
      </c>
      <c r="E445" s="9">
        <v>5</v>
      </c>
      <c r="F445" s="10">
        <f t="shared" si="21"/>
        <v>6</v>
      </c>
    </row>
    <row r="446" spans="1:6" x14ac:dyDescent="0.2">
      <c r="A446" s="39"/>
      <c r="B446" s="34"/>
      <c r="C446" s="39" t="s">
        <v>137</v>
      </c>
      <c r="D446" s="7">
        <v>5</v>
      </c>
      <c r="E446" s="9">
        <v>46</v>
      </c>
      <c r="F446" s="10">
        <f t="shared" si="21"/>
        <v>51</v>
      </c>
    </row>
    <row r="447" spans="1:6" x14ac:dyDescent="0.2">
      <c r="A447" s="39"/>
      <c r="B447" s="34"/>
      <c r="C447" s="39" t="s">
        <v>139</v>
      </c>
      <c r="D447" s="7">
        <v>1</v>
      </c>
      <c r="E447" s="9">
        <v>16</v>
      </c>
      <c r="F447" s="10">
        <f t="shared" si="21"/>
        <v>17</v>
      </c>
    </row>
    <row r="448" spans="1:6" x14ac:dyDescent="0.2">
      <c r="A448" s="39"/>
      <c r="B448" s="34"/>
      <c r="C448" s="39" t="s">
        <v>141</v>
      </c>
      <c r="D448" s="7">
        <v>1</v>
      </c>
      <c r="E448" s="9">
        <v>2</v>
      </c>
      <c r="F448" s="10">
        <f t="shared" si="21"/>
        <v>3</v>
      </c>
    </row>
    <row r="449" spans="1:6" x14ac:dyDescent="0.2">
      <c r="A449" s="39"/>
      <c r="B449" s="34"/>
      <c r="C449" s="39" t="s">
        <v>148</v>
      </c>
      <c r="D449" s="7">
        <v>1</v>
      </c>
      <c r="E449" s="9">
        <v>0</v>
      </c>
      <c r="F449" s="10">
        <f t="shared" si="21"/>
        <v>1</v>
      </c>
    </row>
    <row r="450" spans="1:6" x14ac:dyDescent="0.2">
      <c r="A450" s="39"/>
      <c r="B450" s="34" t="s">
        <v>400</v>
      </c>
      <c r="C450" s="39" t="s">
        <v>124</v>
      </c>
      <c r="D450" s="7">
        <v>1</v>
      </c>
      <c r="E450" s="9">
        <v>0</v>
      </c>
      <c r="F450" s="10">
        <f t="shared" si="21"/>
        <v>1</v>
      </c>
    </row>
    <row r="451" spans="1:6" x14ac:dyDescent="0.2">
      <c r="A451" s="39"/>
      <c r="B451" s="34"/>
      <c r="C451" s="39" t="s">
        <v>128</v>
      </c>
      <c r="D451" s="7">
        <v>0</v>
      </c>
      <c r="E451" s="9">
        <v>1</v>
      </c>
      <c r="F451" s="10">
        <f t="shared" si="21"/>
        <v>1</v>
      </c>
    </row>
    <row r="452" spans="1:6" x14ac:dyDescent="0.2">
      <c r="A452" s="39"/>
      <c r="B452" s="34" t="s">
        <v>694</v>
      </c>
      <c r="C452" s="39" t="s">
        <v>124</v>
      </c>
      <c r="D452" s="7">
        <v>2</v>
      </c>
      <c r="E452" s="9">
        <v>0</v>
      </c>
      <c r="F452" s="10">
        <f t="shared" si="21"/>
        <v>2</v>
      </c>
    </row>
    <row r="453" spans="1:6" x14ac:dyDescent="0.2">
      <c r="A453" s="39"/>
      <c r="B453" s="34" t="s">
        <v>401</v>
      </c>
      <c r="C453" s="39" t="s">
        <v>127</v>
      </c>
      <c r="D453" s="7">
        <v>2</v>
      </c>
      <c r="E453" s="9">
        <v>11</v>
      </c>
      <c r="F453" s="10">
        <f t="shared" si="21"/>
        <v>13</v>
      </c>
    </row>
    <row r="454" spans="1:6" x14ac:dyDescent="0.2">
      <c r="A454" s="39"/>
      <c r="B454" s="34" t="s">
        <v>402</v>
      </c>
      <c r="C454" s="39" t="s">
        <v>124</v>
      </c>
      <c r="D454" s="7">
        <v>1</v>
      </c>
      <c r="E454" s="9">
        <v>0</v>
      </c>
      <c r="F454" s="10">
        <f t="shared" si="21"/>
        <v>1</v>
      </c>
    </row>
    <row r="455" spans="1:6" x14ac:dyDescent="0.2">
      <c r="A455" s="39"/>
      <c r="B455" s="34"/>
      <c r="C455" s="39" t="s">
        <v>137</v>
      </c>
      <c r="D455" s="7">
        <v>1</v>
      </c>
      <c r="E455" s="9">
        <v>26</v>
      </c>
      <c r="F455" s="10">
        <f t="shared" si="21"/>
        <v>27</v>
      </c>
    </row>
    <row r="456" spans="1:6" x14ac:dyDescent="0.2">
      <c r="A456" s="39"/>
      <c r="B456" s="34" t="s">
        <v>403</v>
      </c>
      <c r="C456" s="39" t="s">
        <v>3</v>
      </c>
      <c r="D456" s="7">
        <v>0</v>
      </c>
      <c r="E456" s="9">
        <v>1</v>
      </c>
      <c r="F456" s="10">
        <f t="shared" si="21"/>
        <v>1</v>
      </c>
    </row>
    <row r="457" spans="1:6" x14ac:dyDescent="0.2">
      <c r="A457" s="39"/>
      <c r="B457" s="34"/>
      <c r="C457" s="39" t="s">
        <v>127</v>
      </c>
      <c r="D457" s="7">
        <v>1</v>
      </c>
      <c r="E457" s="9">
        <v>12</v>
      </c>
      <c r="F457" s="10">
        <f t="shared" si="21"/>
        <v>13</v>
      </c>
    </row>
    <row r="458" spans="1:6" x14ac:dyDescent="0.2">
      <c r="A458" s="39"/>
      <c r="B458" s="34"/>
      <c r="C458" s="39"/>
      <c r="D458" s="7"/>
      <c r="E458" s="9"/>
      <c r="F458" s="40"/>
    </row>
    <row r="459" spans="1:6" x14ac:dyDescent="0.2">
      <c r="A459" s="65" t="s">
        <v>188</v>
      </c>
      <c r="B459" s="42"/>
      <c r="C459" s="72" t="s">
        <v>2</v>
      </c>
      <c r="D459" s="73">
        <v>123</v>
      </c>
      <c r="E459" s="48">
        <v>244</v>
      </c>
      <c r="F459" s="63">
        <v>367</v>
      </c>
    </row>
    <row r="460" spans="1:6" x14ac:dyDescent="0.2">
      <c r="A460" s="39"/>
      <c r="B460" s="34" t="s">
        <v>1177</v>
      </c>
      <c r="C460" s="39" t="s">
        <v>137</v>
      </c>
      <c r="D460" s="7">
        <v>0</v>
      </c>
      <c r="E460" s="9">
        <v>2</v>
      </c>
      <c r="F460" s="10">
        <f t="shared" ref="F460:F477" si="22">D460+E460</f>
        <v>2</v>
      </c>
    </row>
    <row r="461" spans="1:6" x14ac:dyDescent="0.2">
      <c r="A461" s="39"/>
      <c r="B461" s="34" t="s">
        <v>495</v>
      </c>
      <c r="C461" s="39" t="s">
        <v>128</v>
      </c>
      <c r="D461" s="7">
        <v>0</v>
      </c>
      <c r="E461" s="9">
        <v>4</v>
      </c>
      <c r="F461" s="10">
        <f t="shared" si="22"/>
        <v>4</v>
      </c>
    </row>
    <row r="462" spans="1:6" x14ac:dyDescent="0.2">
      <c r="A462" s="39"/>
      <c r="B462" s="34" t="s">
        <v>404</v>
      </c>
      <c r="C462" s="39" t="s">
        <v>124</v>
      </c>
      <c r="D462" s="7">
        <v>50</v>
      </c>
      <c r="E462" s="9">
        <v>65</v>
      </c>
      <c r="F462" s="10">
        <f t="shared" si="22"/>
        <v>115</v>
      </c>
    </row>
    <row r="463" spans="1:6" x14ac:dyDescent="0.2">
      <c r="A463" s="39"/>
      <c r="B463" s="34"/>
      <c r="C463" s="39" t="s">
        <v>3</v>
      </c>
      <c r="D463" s="7">
        <v>13</v>
      </c>
      <c r="E463" s="9">
        <v>31</v>
      </c>
      <c r="F463" s="10">
        <f t="shared" si="22"/>
        <v>44</v>
      </c>
    </row>
    <row r="464" spans="1:6" x14ac:dyDescent="0.2">
      <c r="A464" s="39"/>
      <c r="B464" s="34"/>
      <c r="C464" s="39" t="s">
        <v>125</v>
      </c>
      <c r="D464" s="7">
        <v>1</v>
      </c>
      <c r="E464" s="9">
        <v>9</v>
      </c>
      <c r="F464" s="10">
        <f t="shared" si="22"/>
        <v>10</v>
      </c>
    </row>
    <row r="465" spans="1:6" x14ac:dyDescent="0.2">
      <c r="A465" s="39"/>
      <c r="B465" s="34"/>
      <c r="C465" s="39" t="s">
        <v>126</v>
      </c>
      <c r="D465" s="7">
        <v>1</v>
      </c>
      <c r="E465" s="9">
        <v>0</v>
      </c>
      <c r="F465" s="10">
        <f t="shared" si="22"/>
        <v>1</v>
      </c>
    </row>
    <row r="466" spans="1:6" x14ac:dyDescent="0.2">
      <c r="A466" s="39"/>
      <c r="B466" s="34"/>
      <c r="C466" s="39" t="s">
        <v>128</v>
      </c>
      <c r="D466" s="7">
        <v>19</v>
      </c>
      <c r="E466" s="9">
        <v>36</v>
      </c>
      <c r="F466" s="10">
        <f t="shared" si="22"/>
        <v>55</v>
      </c>
    </row>
    <row r="467" spans="1:6" x14ac:dyDescent="0.2">
      <c r="A467" s="39"/>
      <c r="B467" s="34"/>
      <c r="C467" s="39" t="s">
        <v>931</v>
      </c>
      <c r="D467" s="7">
        <v>3</v>
      </c>
      <c r="E467" s="9">
        <v>2</v>
      </c>
      <c r="F467" s="10">
        <f t="shared" si="22"/>
        <v>5</v>
      </c>
    </row>
    <row r="468" spans="1:6" x14ac:dyDescent="0.2">
      <c r="A468" s="39"/>
      <c r="B468" s="34"/>
      <c r="C468" s="39" t="s">
        <v>135</v>
      </c>
      <c r="D468" s="7">
        <v>1</v>
      </c>
      <c r="E468" s="9">
        <v>17</v>
      </c>
      <c r="F468" s="10">
        <f t="shared" si="22"/>
        <v>18</v>
      </c>
    </row>
    <row r="469" spans="1:6" x14ac:dyDescent="0.2">
      <c r="A469" s="39"/>
      <c r="B469" s="34"/>
      <c r="C469" s="39" t="s">
        <v>136</v>
      </c>
      <c r="D469" s="7">
        <v>3</v>
      </c>
      <c r="E469" s="9">
        <v>11</v>
      </c>
      <c r="F469" s="10">
        <f t="shared" si="22"/>
        <v>14</v>
      </c>
    </row>
    <row r="470" spans="1:6" x14ac:dyDescent="0.2">
      <c r="A470" s="39"/>
      <c r="B470" s="34"/>
      <c r="C470" s="39" t="s">
        <v>137</v>
      </c>
      <c r="D470" s="7">
        <v>6</v>
      </c>
      <c r="E470" s="9">
        <v>30</v>
      </c>
      <c r="F470" s="10">
        <f t="shared" si="22"/>
        <v>36</v>
      </c>
    </row>
    <row r="471" spans="1:6" x14ac:dyDescent="0.2">
      <c r="A471" s="39"/>
      <c r="B471" s="34"/>
      <c r="C471" s="39" t="s">
        <v>138</v>
      </c>
      <c r="D471" s="7">
        <v>5</v>
      </c>
      <c r="E471" s="9">
        <v>6</v>
      </c>
      <c r="F471" s="10">
        <f t="shared" si="22"/>
        <v>11</v>
      </c>
    </row>
    <row r="472" spans="1:6" x14ac:dyDescent="0.2">
      <c r="A472" s="39"/>
      <c r="B472" s="34"/>
      <c r="C472" s="39" t="s">
        <v>139</v>
      </c>
      <c r="D472" s="7">
        <v>17</v>
      </c>
      <c r="E472" s="9">
        <v>20</v>
      </c>
      <c r="F472" s="10">
        <f t="shared" si="22"/>
        <v>37</v>
      </c>
    </row>
    <row r="473" spans="1:6" x14ac:dyDescent="0.2">
      <c r="A473" s="39"/>
      <c r="B473" s="34"/>
      <c r="C473" s="39" t="s">
        <v>141</v>
      </c>
      <c r="D473" s="7">
        <v>2</v>
      </c>
      <c r="E473" s="9">
        <v>2</v>
      </c>
      <c r="F473" s="10">
        <f t="shared" si="22"/>
        <v>4</v>
      </c>
    </row>
    <row r="474" spans="1:6" x14ac:dyDescent="0.2">
      <c r="A474" s="39"/>
      <c r="B474" s="34"/>
      <c r="C474" s="39" t="s">
        <v>149</v>
      </c>
      <c r="D474" s="7">
        <v>1</v>
      </c>
      <c r="E474" s="9">
        <v>0</v>
      </c>
      <c r="F474" s="10">
        <f t="shared" si="22"/>
        <v>1</v>
      </c>
    </row>
    <row r="475" spans="1:6" x14ac:dyDescent="0.2">
      <c r="A475" s="39"/>
      <c r="B475" s="34" t="s">
        <v>405</v>
      </c>
      <c r="C475" s="39" t="s">
        <v>128</v>
      </c>
      <c r="D475" s="7">
        <v>0</v>
      </c>
      <c r="E475" s="9">
        <v>4</v>
      </c>
      <c r="F475" s="10">
        <f t="shared" si="22"/>
        <v>4</v>
      </c>
    </row>
    <row r="476" spans="1:6" x14ac:dyDescent="0.2">
      <c r="A476" s="39"/>
      <c r="B476" s="34"/>
      <c r="C476" s="39" t="s">
        <v>136</v>
      </c>
      <c r="D476" s="7">
        <v>1</v>
      </c>
      <c r="E476" s="9">
        <v>0</v>
      </c>
      <c r="F476" s="10">
        <f t="shared" si="22"/>
        <v>1</v>
      </c>
    </row>
    <row r="477" spans="1:6" x14ac:dyDescent="0.2">
      <c r="A477" s="39"/>
      <c r="B477" s="34"/>
      <c r="C477" s="39" t="s">
        <v>137</v>
      </c>
      <c r="D477" s="7">
        <v>0</v>
      </c>
      <c r="E477" s="9">
        <v>5</v>
      </c>
      <c r="F477" s="10">
        <f t="shared" si="22"/>
        <v>5</v>
      </c>
    </row>
    <row r="478" spans="1:6" x14ac:dyDescent="0.2">
      <c r="A478" s="39"/>
      <c r="B478" s="34"/>
      <c r="C478" s="39"/>
      <c r="D478" s="7"/>
      <c r="E478" s="9"/>
      <c r="F478" s="40"/>
    </row>
    <row r="479" spans="1:6" x14ac:dyDescent="0.2">
      <c r="A479" s="65" t="s">
        <v>189</v>
      </c>
      <c r="B479" s="42"/>
      <c r="C479" s="72" t="s">
        <v>2</v>
      </c>
      <c r="D479" s="73">
        <v>350</v>
      </c>
      <c r="E479" s="48">
        <v>361</v>
      </c>
      <c r="F479" s="63">
        <v>711</v>
      </c>
    </row>
    <row r="480" spans="1:6" x14ac:dyDescent="0.2">
      <c r="A480" s="39"/>
      <c r="B480" s="34" t="s">
        <v>406</v>
      </c>
      <c r="C480" s="39" t="s">
        <v>124</v>
      </c>
      <c r="D480" s="7">
        <v>62</v>
      </c>
      <c r="E480" s="9">
        <v>58</v>
      </c>
      <c r="F480" s="10">
        <f>D480+E480</f>
        <v>120</v>
      </c>
    </row>
    <row r="481" spans="1:6" x14ac:dyDescent="0.2">
      <c r="A481" s="39"/>
      <c r="B481" s="34"/>
      <c r="C481" s="39" t="s">
        <v>127</v>
      </c>
      <c r="D481" s="7">
        <v>1</v>
      </c>
      <c r="E481" s="9">
        <v>1</v>
      </c>
      <c r="F481" s="10">
        <f>D481+E481</f>
        <v>2</v>
      </c>
    </row>
    <row r="482" spans="1:6" x14ac:dyDescent="0.2">
      <c r="A482" s="39"/>
      <c r="B482" s="34"/>
      <c r="C482" s="39" t="s">
        <v>138</v>
      </c>
      <c r="D482" s="7">
        <v>34</v>
      </c>
      <c r="E482" s="9">
        <v>24</v>
      </c>
      <c r="F482" s="10">
        <f>D482+E482</f>
        <v>58</v>
      </c>
    </row>
    <row r="483" spans="1:6" x14ac:dyDescent="0.2">
      <c r="A483" s="39"/>
      <c r="B483" s="34"/>
      <c r="C483" s="39" t="s">
        <v>142</v>
      </c>
      <c r="D483" s="7">
        <v>240</v>
      </c>
      <c r="E483" s="9">
        <v>267</v>
      </c>
      <c r="F483" s="10">
        <f>D483+E483</f>
        <v>507</v>
      </c>
    </row>
    <row r="484" spans="1:6" ht="12" thickBot="1" x14ac:dyDescent="0.25">
      <c r="A484" s="52"/>
      <c r="B484" s="68"/>
      <c r="C484" s="52"/>
      <c r="D484" s="24"/>
      <c r="E484" s="26"/>
      <c r="F484" s="53"/>
    </row>
    <row r="492" spans="1:6" ht="12" x14ac:dyDescent="0.2">
      <c r="A492" s="85" t="s">
        <v>113</v>
      </c>
      <c r="B492" s="85"/>
      <c r="C492" s="85"/>
      <c r="D492" s="85"/>
      <c r="E492" s="85"/>
      <c r="F492" s="85"/>
    </row>
    <row r="493" spans="1:6" x14ac:dyDescent="0.2">
      <c r="A493" s="86" t="s">
        <v>39</v>
      </c>
      <c r="B493" s="86"/>
      <c r="C493" s="86"/>
      <c r="D493" s="86"/>
      <c r="E493" s="86"/>
      <c r="F493" s="86"/>
    </row>
    <row r="494" spans="1:6" x14ac:dyDescent="0.2">
      <c r="A494" s="86" t="s">
        <v>1066</v>
      </c>
      <c r="B494" s="86"/>
      <c r="C494" s="86"/>
      <c r="D494" s="86"/>
      <c r="E494" s="86"/>
      <c r="F494" s="86"/>
    </row>
    <row r="495" spans="1:6" ht="12" thickBot="1" x14ac:dyDescent="0.25"/>
    <row r="496" spans="1:6" x14ac:dyDescent="0.2">
      <c r="A496" s="141" t="s">
        <v>123</v>
      </c>
      <c r="B496" s="138"/>
      <c r="C496" s="151" t="s">
        <v>43</v>
      </c>
      <c r="D496" s="141" t="s">
        <v>44</v>
      </c>
      <c r="E496" s="178" t="s">
        <v>45</v>
      </c>
      <c r="F496" s="180" t="s">
        <v>2</v>
      </c>
    </row>
    <row r="497" spans="1:6" x14ac:dyDescent="0.2">
      <c r="A497" s="142"/>
      <c r="B497" s="139"/>
      <c r="C497" s="152"/>
      <c r="D497" s="142"/>
      <c r="E497" s="179"/>
      <c r="F497" s="181"/>
    </row>
    <row r="498" spans="1:6" x14ac:dyDescent="0.2">
      <c r="A498" s="142"/>
      <c r="B498" s="139"/>
      <c r="C498" s="152"/>
      <c r="D498" s="142"/>
      <c r="E498" s="179"/>
      <c r="F498" s="181"/>
    </row>
    <row r="499" spans="1:6" ht="12" thickBot="1" x14ac:dyDescent="0.25">
      <c r="A499" s="142"/>
      <c r="B499" s="139"/>
      <c r="C499" s="152"/>
      <c r="D499" s="142"/>
      <c r="E499" s="179"/>
      <c r="F499" s="181"/>
    </row>
    <row r="500" spans="1:6" x14ac:dyDescent="0.2">
      <c r="A500" s="35"/>
      <c r="B500" s="36" t="s">
        <v>407</v>
      </c>
      <c r="C500" s="35" t="s">
        <v>3</v>
      </c>
      <c r="D500" s="3">
        <v>2</v>
      </c>
      <c r="E500" s="5">
        <v>0</v>
      </c>
      <c r="F500" s="6">
        <f t="shared" ref="F500:F506" si="23">D500+E500</f>
        <v>2</v>
      </c>
    </row>
    <row r="501" spans="1:6" x14ac:dyDescent="0.2">
      <c r="A501" s="39"/>
      <c r="B501" s="34"/>
      <c r="C501" s="39" t="s">
        <v>127</v>
      </c>
      <c r="D501" s="7">
        <v>2</v>
      </c>
      <c r="E501" s="9">
        <v>4</v>
      </c>
      <c r="F501" s="10">
        <f t="shared" si="23"/>
        <v>6</v>
      </c>
    </row>
    <row r="502" spans="1:6" x14ac:dyDescent="0.2">
      <c r="A502" s="39"/>
      <c r="B502" s="34"/>
      <c r="C502" s="39" t="s">
        <v>141</v>
      </c>
      <c r="D502" s="7">
        <v>1</v>
      </c>
      <c r="E502" s="9">
        <v>0</v>
      </c>
      <c r="F502" s="10">
        <f t="shared" si="23"/>
        <v>1</v>
      </c>
    </row>
    <row r="503" spans="1:6" x14ac:dyDescent="0.2">
      <c r="A503" s="39"/>
      <c r="B503" s="34" t="s">
        <v>408</v>
      </c>
      <c r="C503" s="39" t="s">
        <v>127</v>
      </c>
      <c r="D503" s="7">
        <v>0</v>
      </c>
      <c r="E503" s="9">
        <v>2</v>
      </c>
      <c r="F503" s="10">
        <f t="shared" si="23"/>
        <v>2</v>
      </c>
    </row>
    <row r="504" spans="1:6" x14ac:dyDescent="0.2">
      <c r="A504" s="39"/>
      <c r="B504" s="34"/>
      <c r="C504" s="39" t="s">
        <v>134</v>
      </c>
      <c r="D504" s="7">
        <v>3</v>
      </c>
      <c r="E504" s="9">
        <v>2</v>
      </c>
      <c r="F504" s="10">
        <f t="shared" si="23"/>
        <v>5</v>
      </c>
    </row>
    <row r="505" spans="1:6" x14ac:dyDescent="0.2">
      <c r="A505" s="39"/>
      <c r="B505" s="34"/>
      <c r="C505" s="39" t="s">
        <v>150</v>
      </c>
      <c r="D505" s="7">
        <v>4</v>
      </c>
      <c r="E505" s="9">
        <v>3</v>
      </c>
      <c r="F505" s="10">
        <f t="shared" si="23"/>
        <v>7</v>
      </c>
    </row>
    <row r="506" spans="1:6" x14ac:dyDescent="0.2">
      <c r="A506" s="39"/>
      <c r="B506" s="34" t="s">
        <v>1072</v>
      </c>
      <c r="C506" s="39" t="s">
        <v>127</v>
      </c>
      <c r="D506" s="7">
        <v>1</v>
      </c>
      <c r="E506" s="9">
        <v>0</v>
      </c>
      <c r="F506" s="10">
        <f t="shared" si="23"/>
        <v>1</v>
      </c>
    </row>
    <row r="507" spans="1:6" x14ac:dyDescent="0.2">
      <c r="A507" s="39"/>
      <c r="B507" s="34"/>
      <c r="C507" s="39"/>
      <c r="D507" s="7"/>
      <c r="E507" s="9"/>
      <c r="F507" s="40"/>
    </row>
    <row r="508" spans="1:6" x14ac:dyDescent="0.2">
      <c r="A508" s="65" t="s">
        <v>190</v>
      </c>
      <c r="B508" s="42"/>
      <c r="C508" s="72" t="s">
        <v>2</v>
      </c>
      <c r="D508" s="73">
        <v>11</v>
      </c>
      <c r="E508" s="48">
        <v>29</v>
      </c>
      <c r="F508" s="63">
        <v>40</v>
      </c>
    </row>
    <row r="509" spans="1:6" x14ac:dyDescent="0.2">
      <c r="A509" s="39"/>
      <c r="B509" s="34" t="s">
        <v>409</v>
      </c>
      <c r="C509" s="39" t="s">
        <v>3</v>
      </c>
      <c r="D509" s="7">
        <v>6</v>
      </c>
      <c r="E509" s="9">
        <v>21</v>
      </c>
      <c r="F509" s="10">
        <f>D509+E509</f>
        <v>27</v>
      </c>
    </row>
    <row r="510" spans="1:6" x14ac:dyDescent="0.2">
      <c r="A510" s="39"/>
      <c r="B510" s="34"/>
      <c r="C510" s="39" t="s">
        <v>136</v>
      </c>
      <c r="D510" s="7">
        <v>1</v>
      </c>
      <c r="E510" s="9">
        <v>4</v>
      </c>
      <c r="F510" s="10">
        <f>D510+E510</f>
        <v>5</v>
      </c>
    </row>
    <row r="511" spans="1:6" x14ac:dyDescent="0.2">
      <c r="A511" s="39"/>
      <c r="B511" s="34"/>
      <c r="C511" s="39" t="s">
        <v>137</v>
      </c>
      <c r="D511" s="7">
        <v>2</v>
      </c>
      <c r="E511" s="9">
        <v>0</v>
      </c>
      <c r="F511" s="10">
        <f>D511+E511</f>
        <v>2</v>
      </c>
    </row>
    <row r="512" spans="1:6" x14ac:dyDescent="0.2">
      <c r="A512" s="39"/>
      <c r="B512" s="34"/>
      <c r="C512" s="39" t="s">
        <v>139</v>
      </c>
      <c r="D512" s="7">
        <v>1</v>
      </c>
      <c r="E512" s="9">
        <v>4</v>
      </c>
      <c r="F512" s="10">
        <f>D512+E512</f>
        <v>5</v>
      </c>
    </row>
    <row r="513" spans="1:6" x14ac:dyDescent="0.2">
      <c r="A513" s="39"/>
      <c r="B513" s="34"/>
      <c r="C513" s="39" t="s">
        <v>149</v>
      </c>
      <c r="D513" s="7">
        <v>1</v>
      </c>
      <c r="E513" s="9">
        <v>0</v>
      </c>
      <c r="F513" s="10">
        <f>D513+E513</f>
        <v>1</v>
      </c>
    </row>
    <row r="514" spans="1:6" x14ac:dyDescent="0.2">
      <c r="A514" s="39"/>
      <c r="B514" s="34"/>
      <c r="C514" s="39"/>
      <c r="D514" s="7"/>
      <c r="E514" s="9"/>
      <c r="F514" s="40"/>
    </row>
    <row r="515" spans="1:6" x14ac:dyDescent="0.2">
      <c r="A515" s="65" t="s">
        <v>943</v>
      </c>
      <c r="B515" s="42"/>
      <c r="C515" s="72" t="s">
        <v>2</v>
      </c>
      <c r="D515" s="73">
        <v>2</v>
      </c>
      <c r="E515" s="48">
        <v>11</v>
      </c>
      <c r="F515" s="63">
        <v>13</v>
      </c>
    </row>
    <row r="516" spans="1:6" x14ac:dyDescent="0.2">
      <c r="A516" s="39"/>
      <c r="B516" s="34" t="s">
        <v>410</v>
      </c>
      <c r="C516" s="39" t="s">
        <v>128</v>
      </c>
      <c r="D516" s="7">
        <v>2</v>
      </c>
      <c r="E516" s="9">
        <v>11</v>
      </c>
      <c r="F516" s="10">
        <f>D516+E516</f>
        <v>13</v>
      </c>
    </row>
    <row r="517" spans="1:6" x14ac:dyDescent="0.2">
      <c r="A517" s="39"/>
      <c r="B517" s="34"/>
      <c r="C517" s="39"/>
      <c r="D517" s="7"/>
      <c r="E517" s="9"/>
      <c r="F517" s="40"/>
    </row>
    <row r="518" spans="1:6" x14ac:dyDescent="0.2">
      <c r="A518" s="65" t="s">
        <v>191</v>
      </c>
      <c r="B518" s="42"/>
      <c r="C518" s="72" t="s">
        <v>2</v>
      </c>
      <c r="D518" s="73">
        <v>245</v>
      </c>
      <c r="E518" s="48">
        <v>339</v>
      </c>
      <c r="F518" s="63">
        <v>584</v>
      </c>
    </row>
    <row r="519" spans="1:6" x14ac:dyDescent="0.2">
      <c r="A519" s="39"/>
      <c r="B519" s="34" t="s">
        <v>944</v>
      </c>
      <c r="C519" s="39" t="s">
        <v>124</v>
      </c>
      <c r="D519" s="7">
        <v>1</v>
      </c>
      <c r="E519" s="9">
        <v>6</v>
      </c>
      <c r="F519" s="10">
        <f t="shared" ref="F519:F549" si="24">D519+E519</f>
        <v>7</v>
      </c>
    </row>
    <row r="520" spans="1:6" x14ac:dyDescent="0.2">
      <c r="A520" s="39"/>
      <c r="B520" s="34"/>
      <c r="C520" s="39" t="s">
        <v>127</v>
      </c>
      <c r="D520" s="7">
        <v>1</v>
      </c>
      <c r="E520" s="9">
        <v>2</v>
      </c>
      <c r="F520" s="10">
        <f t="shared" si="24"/>
        <v>3</v>
      </c>
    </row>
    <row r="521" spans="1:6" x14ac:dyDescent="0.2">
      <c r="A521" s="39"/>
      <c r="B521" s="34"/>
      <c r="C521" s="39" t="s">
        <v>128</v>
      </c>
      <c r="D521" s="7">
        <v>4</v>
      </c>
      <c r="E521" s="9">
        <v>5</v>
      </c>
      <c r="F521" s="10">
        <f t="shared" si="24"/>
        <v>9</v>
      </c>
    </row>
    <row r="522" spans="1:6" x14ac:dyDescent="0.2">
      <c r="A522" s="39"/>
      <c r="B522" s="34"/>
      <c r="C522" s="39" t="s">
        <v>137</v>
      </c>
      <c r="D522" s="7">
        <v>0</v>
      </c>
      <c r="E522" s="9">
        <v>1</v>
      </c>
      <c r="F522" s="10">
        <f t="shared" si="24"/>
        <v>1</v>
      </c>
    </row>
    <row r="523" spans="1:6" x14ac:dyDescent="0.2">
      <c r="A523" s="39"/>
      <c r="B523" s="34" t="s">
        <v>411</v>
      </c>
      <c r="C523" s="39" t="s">
        <v>124</v>
      </c>
      <c r="D523" s="7">
        <v>117</v>
      </c>
      <c r="E523" s="9">
        <v>162</v>
      </c>
      <c r="F523" s="10">
        <f t="shared" si="24"/>
        <v>279</v>
      </c>
    </row>
    <row r="524" spans="1:6" x14ac:dyDescent="0.2">
      <c r="A524" s="39"/>
      <c r="B524" s="34"/>
      <c r="C524" s="39" t="s">
        <v>3</v>
      </c>
      <c r="D524" s="7">
        <v>10</v>
      </c>
      <c r="E524" s="9">
        <v>19</v>
      </c>
      <c r="F524" s="10">
        <f t="shared" si="24"/>
        <v>29</v>
      </c>
    </row>
    <row r="525" spans="1:6" x14ac:dyDescent="0.2">
      <c r="A525" s="39"/>
      <c r="B525" s="34"/>
      <c r="C525" s="39" t="s">
        <v>125</v>
      </c>
      <c r="D525" s="7">
        <v>3</v>
      </c>
      <c r="E525" s="9">
        <v>9</v>
      </c>
      <c r="F525" s="10">
        <f t="shared" si="24"/>
        <v>12</v>
      </c>
    </row>
    <row r="526" spans="1:6" x14ac:dyDescent="0.2">
      <c r="A526" s="39"/>
      <c r="B526" s="34"/>
      <c r="C526" s="39" t="s">
        <v>126</v>
      </c>
      <c r="D526" s="7">
        <v>2</v>
      </c>
      <c r="E526" s="9">
        <v>0</v>
      </c>
      <c r="F526" s="10">
        <f t="shared" si="24"/>
        <v>2</v>
      </c>
    </row>
    <row r="527" spans="1:6" x14ac:dyDescent="0.2">
      <c r="A527" s="39"/>
      <c r="B527" s="34"/>
      <c r="C527" s="39" t="s">
        <v>127</v>
      </c>
      <c r="D527" s="7">
        <v>16</v>
      </c>
      <c r="E527" s="9">
        <v>20</v>
      </c>
      <c r="F527" s="10">
        <f t="shared" si="24"/>
        <v>36</v>
      </c>
    </row>
    <row r="528" spans="1:6" x14ac:dyDescent="0.2">
      <c r="A528" s="39"/>
      <c r="B528" s="34"/>
      <c r="C528" s="39" t="s">
        <v>128</v>
      </c>
      <c r="D528" s="7">
        <v>58</v>
      </c>
      <c r="E528" s="9">
        <v>44</v>
      </c>
      <c r="F528" s="10">
        <f t="shared" si="24"/>
        <v>102</v>
      </c>
    </row>
    <row r="529" spans="1:6" x14ac:dyDescent="0.2">
      <c r="A529" s="39"/>
      <c r="B529" s="34"/>
      <c r="C529" s="39" t="s">
        <v>136</v>
      </c>
      <c r="D529" s="7">
        <v>0</v>
      </c>
      <c r="E529" s="9">
        <v>2</v>
      </c>
      <c r="F529" s="10">
        <f t="shared" si="24"/>
        <v>2</v>
      </c>
    </row>
    <row r="530" spans="1:6" x14ac:dyDescent="0.2">
      <c r="A530" s="39"/>
      <c r="B530" s="34"/>
      <c r="C530" s="39" t="s">
        <v>137</v>
      </c>
      <c r="D530" s="7">
        <v>3</v>
      </c>
      <c r="E530" s="9">
        <v>7</v>
      </c>
      <c r="F530" s="10">
        <f t="shared" si="24"/>
        <v>10</v>
      </c>
    </row>
    <row r="531" spans="1:6" x14ac:dyDescent="0.2">
      <c r="A531" s="39"/>
      <c r="B531" s="34"/>
      <c r="C531" s="39" t="s">
        <v>139</v>
      </c>
      <c r="D531" s="7">
        <v>4</v>
      </c>
      <c r="E531" s="9">
        <v>13</v>
      </c>
      <c r="F531" s="10">
        <f t="shared" si="24"/>
        <v>17</v>
      </c>
    </row>
    <row r="532" spans="1:6" x14ac:dyDescent="0.2">
      <c r="A532" s="39"/>
      <c r="B532" s="34"/>
      <c r="C532" s="39" t="s">
        <v>141</v>
      </c>
      <c r="D532" s="7">
        <v>1</v>
      </c>
      <c r="E532" s="9">
        <v>2</v>
      </c>
      <c r="F532" s="10">
        <f t="shared" si="24"/>
        <v>3</v>
      </c>
    </row>
    <row r="533" spans="1:6" x14ac:dyDescent="0.2">
      <c r="A533" s="39"/>
      <c r="B533" s="34" t="s">
        <v>744</v>
      </c>
      <c r="C533" s="39" t="s">
        <v>124</v>
      </c>
      <c r="D533" s="7">
        <v>1</v>
      </c>
      <c r="E533" s="9">
        <v>2</v>
      </c>
      <c r="F533" s="10">
        <f t="shared" si="24"/>
        <v>3</v>
      </c>
    </row>
    <row r="534" spans="1:6" x14ac:dyDescent="0.2">
      <c r="A534" s="39"/>
      <c r="B534" s="34"/>
      <c r="C534" s="39" t="s">
        <v>127</v>
      </c>
      <c r="D534" s="7">
        <v>3</v>
      </c>
      <c r="E534" s="9">
        <v>1</v>
      </c>
      <c r="F534" s="10">
        <f t="shared" si="24"/>
        <v>4</v>
      </c>
    </row>
    <row r="535" spans="1:6" x14ac:dyDescent="0.2">
      <c r="A535" s="39"/>
      <c r="B535" s="34"/>
      <c r="C535" s="39" t="s">
        <v>128</v>
      </c>
      <c r="D535" s="7">
        <v>6</v>
      </c>
      <c r="E535" s="9">
        <v>8</v>
      </c>
      <c r="F535" s="10">
        <f t="shared" si="24"/>
        <v>14</v>
      </c>
    </row>
    <row r="536" spans="1:6" x14ac:dyDescent="0.2">
      <c r="A536" s="39"/>
      <c r="B536" s="34" t="s">
        <v>1073</v>
      </c>
      <c r="C536" s="39" t="s">
        <v>124</v>
      </c>
      <c r="D536" s="7">
        <v>2</v>
      </c>
      <c r="E536" s="9">
        <v>4</v>
      </c>
      <c r="F536" s="10">
        <f t="shared" si="24"/>
        <v>6</v>
      </c>
    </row>
    <row r="537" spans="1:6" x14ac:dyDescent="0.2">
      <c r="A537" s="39"/>
      <c r="B537" s="34"/>
      <c r="C537" s="39" t="s">
        <v>127</v>
      </c>
      <c r="D537" s="7">
        <v>0</v>
      </c>
      <c r="E537" s="9">
        <v>1</v>
      </c>
      <c r="F537" s="10">
        <f t="shared" si="24"/>
        <v>1</v>
      </c>
    </row>
    <row r="538" spans="1:6" x14ac:dyDescent="0.2">
      <c r="A538" s="39"/>
      <c r="B538" s="34"/>
      <c r="C538" s="39" t="s">
        <v>128</v>
      </c>
      <c r="D538" s="7">
        <v>0</v>
      </c>
      <c r="E538" s="9">
        <v>3</v>
      </c>
      <c r="F538" s="10">
        <f t="shared" si="24"/>
        <v>3</v>
      </c>
    </row>
    <row r="539" spans="1:6" x14ac:dyDescent="0.2">
      <c r="A539" s="39"/>
      <c r="B539" s="34"/>
      <c r="C539" s="39" t="s">
        <v>137</v>
      </c>
      <c r="D539" s="7">
        <v>0</v>
      </c>
      <c r="E539" s="9">
        <v>1</v>
      </c>
      <c r="F539" s="10">
        <f t="shared" si="24"/>
        <v>1</v>
      </c>
    </row>
    <row r="540" spans="1:6" x14ac:dyDescent="0.2">
      <c r="A540" s="39"/>
      <c r="B540" s="34" t="s">
        <v>1074</v>
      </c>
      <c r="C540" s="39" t="s">
        <v>124</v>
      </c>
      <c r="D540" s="7">
        <v>2</v>
      </c>
      <c r="E540" s="9">
        <v>1</v>
      </c>
      <c r="F540" s="10">
        <f t="shared" si="24"/>
        <v>3</v>
      </c>
    </row>
    <row r="541" spans="1:6" x14ac:dyDescent="0.2">
      <c r="A541" s="39"/>
      <c r="B541" s="34" t="s">
        <v>745</v>
      </c>
      <c r="C541" s="39" t="s">
        <v>124</v>
      </c>
      <c r="D541" s="7">
        <v>2</v>
      </c>
      <c r="E541" s="9">
        <v>2</v>
      </c>
      <c r="F541" s="10">
        <f t="shared" si="24"/>
        <v>4</v>
      </c>
    </row>
    <row r="542" spans="1:6" x14ac:dyDescent="0.2">
      <c r="A542" s="39"/>
      <c r="B542" s="34"/>
      <c r="C542" s="39" t="s">
        <v>127</v>
      </c>
      <c r="D542" s="7">
        <v>1</v>
      </c>
      <c r="E542" s="9">
        <v>5</v>
      </c>
      <c r="F542" s="10">
        <f t="shared" si="24"/>
        <v>6</v>
      </c>
    </row>
    <row r="543" spans="1:6" x14ac:dyDescent="0.2">
      <c r="A543" s="39"/>
      <c r="B543" s="34"/>
      <c r="C543" s="39" t="s">
        <v>128</v>
      </c>
      <c r="D543" s="7">
        <v>4</v>
      </c>
      <c r="E543" s="9">
        <v>6</v>
      </c>
      <c r="F543" s="10">
        <f t="shared" si="24"/>
        <v>10</v>
      </c>
    </row>
    <row r="544" spans="1:6" x14ac:dyDescent="0.2">
      <c r="A544" s="39"/>
      <c r="B544" s="34" t="s">
        <v>1075</v>
      </c>
      <c r="C544" s="39" t="s">
        <v>128</v>
      </c>
      <c r="D544" s="7">
        <v>1</v>
      </c>
      <c r="E544" s="9">
        <v>0</v>
      </c>
      <c r="F544" s="10">
        <f t="shared" si="24"/>
        <v>1</v>
      </c>
    </row>
    <row r="545" spans="1:6" x14ac:dyDescent="0.2">
      <c r="A545" s="39"/>
      <c r="B545" s="34" t="s">
        <v>1076</v>
      </c>
      <c r="C545" s="39" t="s">
        <v>124</v>
      </c>
      <c r="D545" s="7">
        <v>0</v>
      </c>
      <c r="E545" s="9">
        <v>2</v>
      </c>
      <c r="F545" s="10">
        <f t="shared" si="24"/>
        <v>2</v>
      </c>
    </row>
    <row r="546" spans="1:6" x14ac:dyDescent="0.2">
      <c r="A546" s="39"/>
      <c r="B546" s="34" t="s">
        <v>800</v>
      </c>
      <c r="C546" s="39" t="s">
        <v>127</v>
      </c>
      <c r="D546" s="7">
        <v>0</v>
      </c>
      <c r="E546" s="9">
        <v>5</v>
      </c>
      <c r="F546" s="10">
        <f t="shared" si="24"/>
        <v>5</v>
      </c>
    </row>
    <row r="547" spans="1:6" x14ac:dyDescent="0.2">
      <c r="A547" s="39"/>
      <c r="B547" s="34" t="s">
        <v>877</v>
      </c>
      <c r="C547" s="39" t="s">
        <v>124</v>
      </c>
      <c r="D547" s="7">
        <v>1</v>
      </c>
      <c r="E547" s="9">
        <v>0</v>
      </c>
      <c r="F547" s="10">
        <f t="shared" si="24"/>
        <v>1</v>
      </c>
    </row>
    <row r="548" spans="1:6" x14ac:dyDescent="0.2">
      <c r="A548" s="39"/>
      <c r="B548" s="34"/>
      <c r="C548" s="39" t="s">
        <v>127</v>
      </c>
      <c r="D548" s="7">
        <v>1</v>
      </c>
      <c r="E548" s="9">
        <v>6</v>
      </c>
      <c r="F548" s="10">
        <f t="shared" si="24"/>
        <v>7</v>
      </c>
    </row>
    <row r="549" spans="1:6" x14ac:dyDescent="0.2">
      <c r="A549" s="39"/>
      <c r="B549" s="34"/>
      <c r="C549" s="39" t="s">
        <v>128</v>
      </c>
      <c r="D549" s="7">
        <v>1</v>
      </c>
      <c r="E549" s="9">
        <v>0</v>
      </c>
      <c r="F549" s="10">
        <f t="shared" si="24"/>
        <v>1</v>
      </c>
    </row>
    <row r="550" spans="1:6" x14ac:dyDescent="0.2">
      <c r="A550" s="39"/>
      <c r="B550" s="34"/>
      <c r="C550" s="39"/>
      <c r="D550" s="7"/>
      <c r="E550" s="9"/>
      <c r="F550" s="40"/>
    </row>
    <row r="551" spans="1:6" x14ac:dyDescent="0.2">
      <c r="A551" s="65" t="s">
        <v>192</v>
      </c>
      <c r="B551" s="42"/>
      <c r="C551" s="72" t="s">
        <v>2</v>
      </c>
      <c r="D551" s="73">
        <v>139</v>
      </c>
      <c r="E551" s="48">
        <v>399</v>
      </c>
      <c r="F551" s="63">
        <v>538</v>
      </c>
    </row>
    <row r="552" spans="1:6" x14ac:dyDescent="0.2">
      <c r="A552" s="39"/>
      <c r="B552" s="34" t="s">
        <v>412</v>
      </c>
      <c r="C552" s="39" t="s">
        <v>125</v>
      </c>
      <c r="D552" s="7">
        <v>0</v>
      </c>
      <c r="E552" s="9">
        <v>3</v>
      </c>
      <c r="F552" s="10">
        <f>D552+E552</f>
        <v>3</v>
      </c>
    </row>
    <row r="553" spans="1:6" x14ac:dyDescent="0.2">
      <c r="A553" s="39"/>
      <c r="B553" s="34"/>
      <c r="C553" s="39" t="s">
        <v>127</v>
      </c>
      <c r="D553" s="7">
        <v>0</v>
      </c>
      <c r="E553" s="9">
        <v>3</v>
      </c>
      <c r="F553" s="10">
        <f>D553+E553</f>
        <v>3</v>
      </c>
    </row>
    <row r="554" spans="1:6" x14ac:dyDescent="0.2">
      <c r="A554" s="39"/>
      <c r="B554" s="34"/>
      <c r="C554" s="39" t="s">
        <v>128</v>
      </c>
      <c r="D554" s="7">
        <v>2</v>
      </c>
      <c r="E554" s="9">
        <v>13</v>
      </c>
      <c r="F554" s="10">
        <f>D554+E554</f>
        <v>15</v>
      </c>
    </row>
    <row r="555" spans="1:6" ht="12" thickBot="1" x14ac:dyDescent="0.25">
      <c r="A555" s="52"/>
      <c r="B555" s="68"/>
      <c r="C555" s="52"/>
      <c r="D555" s="24"/>
      <c r="E555" s="26"/>
      <c r="F555" s="53"/>
    </row>
    <row r="563" spans="1:6" ht="12" x14ac:dyDescent="0.2">
      <c r="A563" s="85" t="s">
        <v>113</v>
      </c>
      <c r="B563" s="85"/>
      <c r="C563" s="85"/>
      <c r="D563" s="85"/>
      <c r="E563" s="85"/>
      <c r="F563" s="85"/>
    </row>
    <row r="564" spans="1:6" x14ac:dyDescent="0.2">
      <c r="A564" s="86" t="s">
        <v>39</v>
      </c>
      <c r="B564" s="86"/>
      <c r="C564" s="86"/>
      <c r="D564" s="86"/>
      <c r="E564" s="86"/>
      <c r="F564" s="86"/>
    </row>
    <row r="565" spans="1:6" x14ac:dyDescent="0.2">
      <c r="A565" s="86" t="s">
        <v>1066</v>
      </c>
      <c r="B565" s="86"/>
      <c r="C565" s="86"/>
      <c r="D565" s="86"/>
      <c r="E565" s="86"/>
      <c r="F565" s="86"/>
    </row>
    <row r="566" spans="1:6" ht="12" thickBot="1" x14ac:dyDescent="0.25"/>
    <row r="567" spans="1:6" x14ac:dyDescent="0.2">
      <c r="A567" s="141" t="s">
        <v>123</v>
      </c>
      <c r="B567" s="138"/>
      <c r="C567" s="151" t="s">
        <v>43</v>
      </c>
      <c r="D567" s="141" t="s">
        <v>44</v>
      </c>
      <c r="E567" s="178" t="s">
        <v>45</v>
      </c>
      <c r="F567" s="180" t="s">
        <v>2</v>
      </c>
    </row>
    <row r="568" spans="1:6" x14ac:dyDescent="0.2">
      <c r="A568" s="142"/>
      <c r="B568" s="139"/>
      <c r="C568" s="152"/>
      <c r="D568" s="142"/>
      <c r="E568" s="179"/>
      <c r="F568" s="181"/>
    </row>
    <row r="569" spans="1:6" x14ac:dyDescent="0.2">
      <c r="A569" s="142"/>
      <c r="B569" s="139"/>
      <c r="C569" s="152"/>
      <c r="D569" s="142"/>
      <c r="E569" s="179"/>
      <c r="F569" s="181"/>
    </row>
    <row r="570" spans="1:6" ht="12" thickBot="1" x14ac:dyDescent="0.25">
      <c r="A570" s="142"/>
      <c r="B570" s="139"/>
      <c r="C570" s="152"/>
      <c r="D570" s="142"/>
      <c r="E570" s="179"/>
      <c r="F570" s="181"/>
    </row>
    <row r="571" spans="1:6" x14ac:dyDescent="0.2">
      <c r="A571" s="35"/>
      <c r="B571" s="36"/>
      <c r="C571" s="35" t="s">
        <v>137</v>
      </c>
      <c r="D571" s="3">
        <v>2</v>
      </c>
      <c r="E571" s="5">
        <v>9</v>
      </c>
      <c r="F571" s="6">
        <f t="shared" ref="F571:F604" si="25">D571+E571</f>
        <v>11</v>
      </c>
    </row>
    <row r="572" spans="1:6" x14ac:dyDescent="0.2">
      <c r="A572" s="39"/>
      <c r="B572" s="34"/>
      <c r="C572" s="39" t="s">
        <v>139</v>
      </c>
      <c r="D572" s="7">
        <v>0</v>
      </c>
      <c r="E572" s="9">
        <v>1</v>
      </c>
      <c r="F572" s="10">
        <f t="shared" si="25"/>
        <v>1</v>
      </c>
    </row>
    <row r="573" spans="1:6" x14ac:dyDescent="0.2">
      <c r="A573" s="39"/>
      <c r="B573" s="34" t="s">
        <v>945</v>
      </c>
      <c r="C573" s="39" t="s">
        <v>127</v>
      </c>
      <c r="D573" s="7">
        <v>0</v>
      </c>
      <c r="E573" s="9">
        <v>12</v>
      </c>
      <c r="F573" s="10">
        <f t="shared" si="25"/>
        <v>12</v>
      </c>
    </row>
    <row r="574" spans="1:6" x14ac:dyDescent="0.2">
      <c r="A574" s="39"/>
      <c r="B574" s="34" t="s">
        <v>767</v>
      </c>
      <c r="C574" s="39" t="s">
        <v>124</v>
      </c>
      <c r="D574" s="7">
        <v>1</v>
      </c>
      <c r="E574" s="9">
        <v>0</v>
      </c>
      <c r="F574" s="10">
        <f t="shared" si="25"/>
        <v>1</v>
      </c>
    </row>
    <row r="575" spans="1:6" x14ac:dyDescent="0.2">
      <c r="A575" s="39"/>
      <c r="B575" s="34"/>
      <c r="C575" s="39" t="s">
        <v>127</v>
      </c>
      <c r="D575" s="7">
        <v>7</v>
      </c>
      <c r="E575" s="9">
        <v>20</v>
      </c>
      <c r="F575" s="10">
        <f t="shared" si="25"/>
        <v>27</v>
      </c>
    </row>
    <row r="576" spans="1:6" x14ac:dyDescent="0.2">
      <c r="A576" s="39"/>
      <c r="B576" s="34" t="s">
        <v>768</v>
      </c>
      <c r="C576" s="39" t="s">
        <v>127</v>
      </c>
      <c r="D576" s="7">
        <v>4</v>
      </c>
      <c r="E576" s="9">
        <v>15</v>
      </c>
      <c r="F576" s="10">
        <f t="shared" si="25"/>
        <v>19</v>
      </c>
    </row>
    <row r="577" spans="1:6" x14ac:dyDescent="0.2">
      <c r="A577" s="39"/>
      <c r="B577" s="34" t="s">
        <v>695</v>
      </c>
      <c r="C577" s="39" t="s">
        <v>127</v>
      </c>
      <c r="D577" s="7">
        <v>6</v>
      </c>
      <c r="E577" s="9">
        <v>25</v>
      </c>
      <c r="F577" s="10">
        <f t="shared" si="25"/>
        <v>31</v>
      </c>
    </row>
    <row r="578" spans="1:6" x14ac:dyDescent="0.2">
      <c r="A578" s="39"/>
      <c r="B578" s="34"/>
      <c r="C578" s="39" t="s">
        <v>137</v>
      </c>
      <c r="D578" s="7">
        <v>1</v>
      </c>
      <c r="E578" s="9">
        <v>0</v>
      </c>
      <c r="F578" s="10">
        <f t="shared" si="25"/>
        <v>1</v>
      </c>
    </row>
    <row r="579" spans="1:6" x14ac:dyDescent="0.2">
      <c r="A579" s="39"/>
      <c r="B579" s="34" t="s">
        <v>769</v>
      </c>
      <c r="C579" s="39" t="s">
        <v>124</v>
      </c>
      <c r="D579" s="7">
        <v>1</v>
      </c>
      <c r="E579" s="9">
        <v>0</v>
      </c>
      <c r="F579" s="10">
        <f t="shared" si="25"/>
        <v>1</v>
      </c>
    </row>
    <row r="580" spans="1:6" x14ac:dyDescent="0.2">
      <c r="A580" s="39"/>
      <c r="B580" s="34"/>
      <c r="C580" s="39" t="s">
        <v>137</v>
      </c>
      <c r="D580" s="7">
        <v>1</v>
      </c>
      <c r="E580" s="9">
        <v>0</v>
      </c>
      <c r="F580" s="10">
        <f t="shared" si="25"/>
        <v>1</v>
      </c>
    </row>
    <row r="581" spans="1:6" x14ac:dyDescent="0.2">
      <c r="A581" s="39"/>
      <c r="B581" s="34" t="s">
        <v>770</v>
      </c>
      <c r="C581" s="39" t="s">
        <v>127</v>
      </c>
      <c r="D581" s="7">
        <v>1</v>
      </c>
      <c r="E581" s="9">
        <v>17</v>
      </c>
      <c r="F581" s="10">
        <f t="shared" si="25"/>
        <v>18</v>
      </c>
    </row>
    <row r="582" spans="1:6" x14ac:dyDescent="0.2">
      <c r="A582" s="39"/>
      <c r="B582" s="34" t="s">
        <v>946</v>
      </c>
      <c r="C582" s="39" t="s">
        <v>127</v>
      </c>
      <c r="D582" s="7">
        <v>0</v>
      </c>
      <c r="E582" s="9">
        <v>16</v>
      </c>
      <c r="F582" s="10">
        <f t="shared" si="25"/>
        <v>16</v>
      </c>
    </row>
    <row r="583" spans="1:6" x14ac:dyDescent="0.2">
      <c r="A583" s="39"/>
      <c r="B583" s="34" t="s">
        <v>878</v>
      </c>
      <c r="C583" s="39" t="s">
        <v>127</v>
      </c>
      <c r="D583" s="7">
        <v>0</v>
      </c>
      <c r="E583" s="9">
        <v>12</v>
      </c>
      <c r="F583" s="10">
        <f t="shared" si="25"/>
        <v>12</v>
      </c>
    </row>
    <row r="584" spans="1:6" x14ac:dyDescent="0.2">
      <c r="A584" s="39"/>
      <c r="B584" s="34" t="s">
        <v>696</v>
      </c>
      <c r="C584" s="39" t="s">
        <v>127</v>
      </c>
      <c r="D584" s="7">
        <v>5</v>
      </c>
      <c r="E584" s="9">
        <v>24</v>
      </c>
      <c r="F584" s="10">
        <f t="shared" si="25"/>
        <v>29</v>
      </c>
    </row>
    <row r="585" spans="1:6" x14ac:dyDescent="0.2">
      <c r="A585" s="39"/>
      <c r="B585" s="34"/>
      <c r="C585" s="39" t="s">
        <v>137</v>
      </c>
      <c r="D585" s="7">
        <v>1</v>
      </c>
      <c r="E585" s="9">
        <v>0</v>
      </c>
      <c r="F585" s="10">
        <f t="shared" si="25"/>
        <v>1</v>
      </c>
    </row>
    <row r="586" spans="1:6" x14ac:dyDescent="0.2">
      <c r="A586" s="39"/>
      <c r="B586" s="34" t="s">
        <v>771</v>
      </c>
      <c r="C586" s="39" t="s">
        <v>127</v>
      </c>
      <c r="D586" s="7">
        <v>2</v>
      </c>
      <c r="E586" s="9">
        <v>12</v>
      </c>
      <c r="F586" s="10">
        <f t="shared" si="25"/>
        <v>14</v>
      </c>
    </row>
    <row r="587" spans="1:6" x14ac:dyDescent="0.2">
      <c r="A587" s="39"/>
      <c r="B587" s="34" t="s">
        <v>413</v>
      </c>
      <c r="C587" s="39" t="s">
        <v>128</v>
      </c>
      <c r="D587" s="7">
        <v>1</v>
      </c>
      <c r="E587" s="9">
        <v>8</v>
      </c>
      <c r="F587" s="10">
        <f t="shared" si="25"/>
        <v>9</v>
      </c>
    </row>
    <row r="588" spans="1:6" x14ac:dyDescent="0.2">
      <c r="A588" s="39"/>
      <c r="B588" s="34"/>
      <c r="C588" s="39" t="s">
        <v>137</v>
      </c>
      <c r="D588" s="7">
        <v>1</v>
      </c>
      <c r="E588" s="9">
        <v>4</v>
      </c>
      <c r="F588" s="10">
        <f t="shared" si="25"/>
        <v>5</v>
      </c>
    </row>
    <row r="589" spans="1:6" x14ac:dyDescent="0.2">
      <c r="A589" s="39"/>
      <c r="B589" s="34" t="s">
        <v>947</v>
      </c>
      <c r="C589" s="39" t="s">
        <v>127</v>
      </c>
      <c r="D589" s="7">
        <v>1</v>
      </c>
      <c r="E589" s="9">
        <v>11</v>
      </c>
      <c r="F589" s="10">
        <f t="shared" si="25"/>
        <v>12</v>
      </c>
    </row>
    <row r="590" spans="1:6" x14ac:dyDescent="0.2">
      <c r="A590" s="39"/>
      <c r="B590" s="34" t="s">
        <v>414</v>
      </c>
      <c r="C590" s="39" t="s">
        <v>128</v>
      </c>
      <c r="D590" s="7">
        <v>2</v>
      </c>
      <c r="E590" s="9">
        <v>11</v>
      </c>
      <c r="F590" s="10">
        <f t="shared" si="25"/>
        <v>13</v>
      </c>
    </row>
    <row r="591" spans="1:6" x14ac:dyDescent="0.2">
      <c r="A591" s="39"/>
      <c r="B591" s="34"/>
      <c r="C591" s="39" t="s">
        <v>137</v>
      </c>
      <c r="D591" s="7">
        <v>0</v>
      </c>
      <c r="E591" s="9">
        <v>3</v>
      </c>
      <c r="F591" s="10">
        <f t="shared" si="25"/>
        <v>3</v>
      </c>
    </row>
    <row r="592" spans="1:6" x14ac:dyDescent="0.2">
      <c r="A592" s="39"/>
      <c r="B592" s="34" t="s">
        <v>948</v>
      </c>
      <c r="C592" s="39" t="s">
        <v>128</v>
      </c>
      <c r="D592" s="7">
        <v>3</v>
      </c>
      <c r="E592" s="9">
        <v>7</v>
      </c>
      <c r="F592" s="10">
        <f t="shared" si="25"/>
        <v>10</v>
      </c>
    </row>
    <row r="593" spans="1:6" x14ac:dyDescent="0.2">
      <c r="A593" s="39"/>
      <c r="B593" s="34" t="s">
        <v>342</v>
      </c>
      <c r="C593" s="39" t="s">
        <v>124</v>
      </c>
      <c r="D593" s="7">
        <v>8</v>
      </c>
      <c r="E593" s="9">
        <v>0</v>
      </c>
      <c r="F593" s="10">
        <f t="shared" si="25"/>
        <v>8</v>
      </c>
    </row>
    <row r="594" spans="1:6" x14ac:dyDescent="0.2">
      <c r="A594" s="39"/>
      <c r="B594" s="34"/>
      <c r="C594" s="39" t="s">
        <v>3</v>
      </c>
      <c r="D594" s="7">
        <v>9</v>
      </c>
      <c r="E594" s="9">
        <v>15</v>
      </c>
      <c r="F594" s="10">
        <f t="shared" si="25"/>
        <v>24</v>
      </c>
    </row>
    <row r="595" spans="1:6" x14ac:dyDescent="0.2">
      <c r="A595" s="39"/>
      <c r="B595" s="34"/>
      <c r="C595" s="39" t="s">
        <v>125</v>
      </c>
      <c r="D595" s="7">
        <v>4</v>
      </c>
      <c r="E595" s="9">
        <v>11</v>
      </c>
      <c r="F595" s="10">
        <f t="shared" si="25"/>
        <v>15</v>
      </c>
    </row>
    <row r="596" spans="1:6" x14ac:dyDescent="0.2">
      <c r="A596" s="39"/>
      <c r="B596" s="34"/>
      <c r="C596" s="39" t="s">
        <v>127</v>
      </c>
      <c r="D596" s="7">
        <v>22</v>
      </c>
      <c r="E596" s="9">
        <v>29</v>
      </c>
      <c r="F596" s="10">
        <f t="shared" si="25"/>
        <v>51</v>
      </c>
    </row>
    <row r="597" spans="1:6" x14ac:dyDescent="0.2">
      <c r="A597" s="39"/>
      <c r="B597" s="34"/>
      <c r="C597" s="39" t="s">
        <v>128</v>
      </c>
      <c r="D597" s="7">
        <v>31</v>
      </c>
      <c r="E597" s="9">
        <v>63</v>
      </c>
      <c r="F597" s="10">
        <f t="shared" si="25"/>
        <v>94</v>
      </c>
    </row>
    <row r="598" spans="1:6" x14ac:dyDescent="0.2">
      <c r="A598" s="39"/>
      <c r="B598" s="34"/>
      <c r="C598" s="39" t="s">
        <v>136</v>
      </c>
      <c r="D598" s="7">
        <v>5</v>
      </c>
      <c r="E598" s="9">
        <v>5</v>
      </c>
      <c r="F598" s="10">
        <f t="shared" si="25"/>
        <v>10</v>
      </c>
    </row>
    <row r="599" spans="1:6" x14ac:dyDescent="0.2">
      <c r="A599" s="39"/>
      <c r="B599" s="34"/>
      <c r="C599" s="39" t="s">
        <v>137</v>
      </c>
      <c r="D599" s="7">
        <v>8</v>
      </c>
      <c r="E599" s="9">
        <v>16</v>
      </c>
      <c r="F599" s="10">
        <f t="shared" si="25"/>
        <v>24</v>
      </c>
    </row>
    <row r="600" spans="1:6" x14ac:dyDescent="0.2">
      <c r="A600" s="39"/>
      <c r="B600" s="34"/>
      <c r="C600" s="39" t="s">
        <v>138</v>
      </c>
      <c r="D600" s="7">
        <v>1</v>
      </c>
      <c r="E600" s="9">
        <v>0</v>
      </c>
      <c r="F600" s="10">
        <f t="shared" si="25"/>
        <v>1</v>
      </c>
    </row>
    <row r="601" spans="1:6" x14ac:dyDescent="0.2">
      <c r="A601" s="39"/>
      <c r="B601" s="34"/>
      <c r="C601" s="39" t="s">
        <v>139</v>
      </c>
      <c r="D601" s="7">
        <v>7</v>
      </c>
      <c r="E601" s="9">
        <v>32</v>
      </c>
      <c r="F601" s="10">
        <f t="shared" si="25"/>
        <v>39</v>
      </c>
    </row>
    <row r="602" spans="1:6" x14ac:dyDescent="0.2">
      <c r="A602" s="39"/>
      <c r="B602" s="34"/>
      <c r="C602" s="39" t="s">
        <v>141</v>
      </c>
      <c r="D602" s="7">
        <v>1</v>
      </c>
      <c r="E602" s="9">
        <v>1</v>
      </c>
      <c r="F602" s="10">
        <f t="shared" si="25"/>
        <v>2</v>
      </c>
    </row>
    <row r="603" spans="1:6" x14ac:dyDescent="0.2">
      <c r="A603" s="39"/>
      <c r="B603" s="34" t="s">
        <v>1077</v>
      </c>
      <c r="C603" s="39" t="s">
        <v>124</v>
      </c>
      <c r="D603" s="7">
        <v>1</v>
      </c>
      <c r="E603" s="9">
        <v>0</v>
      </c>
      <c r="F603" s="10">
        <f t="shared" si="25"/>
        <v>1</v>
      </c>
    </row>
    <row r="604" spans="1:6" x14ac:dyDescent="0.2">
      <c r="A604" s="39"/>
      <c r="B604" s="34"/>
      <c r="C604" s="39" t="s">
        <v>128</v>
      </c>
      <c r="D604" s="7">
        <v>0</v>
      </c>
      <c r="E604" s="9">
        <v>1</v>
      </c>
      <c r="F604" s="10">
        <f t="shared" si="25"/>
        <v>1</v>
      </c>
    </row>
    <row r="605" spans="1:6" x14ac:dyDescent="0.2">
      <c r="A605" s="39"/>
      <c r="B605" s="34"/>
      <c r="C605" s="39"/>
      <c r="D605" s="7"/>
      <c r="E605" s="9"/>
      <c r="F605" s="40"/>
    </row>
    <row r="606" spans="1:6" x14ac:dyDescent="0.2">
      <c r="A606" s="65" t="s">
        <v>193</v>
      </c>
      <c r="B606" s="42"/>
      <c r="C606" s="72" t="s">
        <v>2</v>
      </c>
      <c r="D606" s="73">
        <v>216</v>
      </c>
      <c r="E606" s="48">
        <v>355</v>
      </c>
      <c r="F606" s="63">
        <v>571</v>
      </c>
    </row>
    <row r="607" spans="1:6" x14ac:dyDescent="0.2">
      <c r="A607" s="39"/>
      <c r="B607" s="34" t="s">
        <v>415</v>
      </c>
      <c r="C607" s="39" t="s">
        <v>124</v>
      </c>
      <c r="D607" s="7">
        <v>162</v>
      </c>
      <c r="E607" s="9">
        <v>282</v>
      </c>
      <c r="F607" s="10">
        <f t="shared" ref="F607:F615" si="26">D607+E607</f>
        <v>444</v>
      </c>
    </row>
    <row r="608" spans="1:6" x14ac:dyDescent="0.2">
      <c r="A608" s="39"/>
      <c r="B608" s="34"/>
      <c r="C608" s="39" t="s">
        <v>3</v>
      </c>
      <c r="D608" s="7">
        <v>1</v>
      </c>
      <c r="E608" s="9">
        <v>7</v>
      </c>
      <c r="F608" s="10">
        <f t="shared" si="26"/>
        <v>8</v>
      </c>
    </row>
    <row r="609" spans="1:6" x14ac:dyDescent="0.2">
      <c r="A609" s="39"/>
      <c r="B609" s="34"/>
      <c r="C609" s="39" t="s">
        <v>127</v>
      </c>
      <c r="D609" s="7">
        <v>2</v>
      </c>
      <c r="E609" s="9">
        <v>0</v>
      </c>
      <c r="F609" s="10">
        <f t="shared" si="26"/>
        <v>2</v>
      </c>
    </row>
    <row r="610" spans="1:6" x14ac:dyDescent="0.2">
      <c r="A610" s="39"/>
      <c r="B610" s="34"/>
      <c r="C610" s="39" t="s">
        <v>128</v>
      </c>
      <c r="D610" s="7">
        <v>1</v>
      </c>
      <c r="E610" s="9">
        <v>5</v>
      </c>
      <c r="F610" s="10">
        <f t="shared" si="26"/>
        <v>6</v>
      </c>
    </row>
    <row r="611" spans="1:6" x14ac:dyDescent="0.2">
      <c r="A611" s="39"/>
      <c r="B611" s="34"/>
      <c r="C611" s="39" t="s">
        <v>135</v>
      </c>
      <c r="D611" s="7">
        <v>9</v>
      </c>
      <c r="E611" s="9">
        <v>9</v>
      </c>
      <c r="F611" s="10">
        <f t="shared" si="26"/>
        <v>18</v>
      </c>
    </row>
    <row r="612" spans="1:6" x14ac:dyDescent="0.2">
      <c r="A612" s="39"/>
      <c r="B612" s="34"/>
      <c r="C612" s="39" t="s">
        <v>136</v>
      </c>
      <c r="D612" s="7">
        <v>27</v>
      </c>
      <c r="E612" s="9">
        <v>38</v>
      </c>
      <c r="F612" s="10">
        <f t="shared" si="26"/>
        <v>65</v>
      </c>
    </row>
    <row r="613" spans="1:6" x14ac:dyDescent="0.2">
      <c r="A613" s="39"/>
      <c r="B613" s="34"/>
      <c r="C613" s="39" t="s">
        <v>138</v>
      </c>
      <c r="D613" s="7">
        <v>9</v>
      </c>
      <c r="E613" s="9">
        <v>8</v>
      </c>
      <c r="F613" s="10">
        <f t="shared" si="26"/>
        <v>17</v>
      </c>
    </row>
    <row r="614" spans="1:6" x14ac:dyDescent="0.2">
      <c r="A614" s="39"/>
      <c r="B614" s="34"/>
      <c r="C614" s="39" t="s">
        <v>140</v>
      </c>
      <c r="D614" s="7">
        <v>3</v>
      </c>
      <c r="E614" s="9">
        <v>5</v>
      </c>
      <c r="F614" s="10">
        <f t="shared" si="26"/>
        <v>8</v>
      </c>
    </row>
    <row r="615" spans="1:6" x14ac:dyDescent="0.2">
      <c r="A615" s="39"/>
      <c r="B615" s="34"/>
      <c r="C615" s="39" t="s">
        <v>144</v>
      </c>
      <c r="D615" s="7">
        <v>2</v>
      </c>
      <c r="E615" s="9">
        <v>1</v>
      </c>
      <c r="F615" s="10">
        <f t="shared" si="26"/>
        <v>3</v>
      </c>
    </row>
    <row r="616" spans="1:6" x14ac:dyDescent="0.2">
      <c r="A616" s="39"/>
      <c r="B616" s="34"/>
      <c r="C616" s="39"/>
      <c r="D616" s="7"/>
      <c r="E616" s="9"/>
      <c r="F616" s="40"/>
    </row>
    <row r="617" spans="1:6" x14ac:dyDescent="0.2">
      <c r="A617" s="65" t="s">
        <v>194</v>
      </c>
      <c r="B617" s="42"/>
      <c r="C617" s="72" t="s">
        <v>2</v>
      </c>
      <c r="D617" s="73">
        <v>59</v>
      </c>
      <c r="E617" s="48">
        <v>127</v>
      </c>
      <c r="F617" s="63">
        <v>186</v>
      </c>
    </row>
    <row r="618" spans="1:6" x14ac:dyDescent="0.2">
      <c r="A618" s="39"/>
      <c r="B618" s="34" t="s">
        <v>416</v>
      </c>
      <c r="C618" s="39" t="s">
        <v>124</v>
      </c>
      <c r="D618" s="7">
        <v>3</v>
      </c>
      <c r="E618" s="9">
        <v>6</v>
      </c>
      <c r="F618" s="10">
        <f t="shared" ref="F618:F625" si="27">D618+E618</f>
        <v>9</v>
      </c>
    </row>
    <row r="619" spans="1:6" x14ac:dyDescent="0.2">
      <c r="A619" s="39"/>
      <c r="B619" s="34"/>
      <c r="C619" s="39" t="s">
        <v>3</v>
      </c>
      <c r="D619" s="7">
        <v>12</v>
      </c>
      <c r="E619" s="9">
        <v>17</v>
      </c>
      <c r="F619" s="10">
        <f t="shared" si="27"/>
        <v>29</v>
      </c>
    </row>
    <row r="620" spans="1:6" x14ac:dyDescent="0.2">
      <c r="A620" s="39"/>
      <c r="B620" s="34"/>
      <c r="C620" s="39" t="s">
        <v>125</v>
      </c>
      <c r="D620" s="7">
        <v>2</v>
      </c>
      <c r="E620" s="9">
        <v>10</v>
      </c>
      <c r="F620" s="10">
        <f t="shared" si="27"/>
        <v>12</v>
      </c>
    </row>
    <row r="621" spans="1:6" x14ac:dyDescent="0.2">
      <c r="A621" s="39"/>
      <c r="B621" s="34"/>
      <c r="C621" s="39" t="s">
        <v>127</v>
      </c>
      <c r="D621" s="7">
        <v>2</v>
      </c>
      <c r="E621" s="9">
        <v>5</v>
      </c>
      <c r="F621" s="10">
        <f t="shared" si="27"/>
        <v>7</v>
      </c>
    </row>
    <row r="622" spans="1:6" x14ac:dyDescent="0.2">
      <c r="A622" s="39"/>
      <c r="B622" s="34"/>
      <c r="C622" s="39" t="s">
        <v>128</v>
      </c>
      <c r="D622" s="7">
        <v>12</v>
      </c>
      <c r="E622" s="9">
        <v>35</v>
      </c>
      <c r="F622" s="10">
        <f t="shared" si="27"/>
        <v>47</v>
      </c>
    </row>
    <row r="623" spans="1:6" x14ac:dyDescent="0.2">
      <c r="A623" s="39"/>
      <c r="B623" s="34"/>
      <c r="C623" s="39" t="s">
        <v>931</v>
      </c>
      <c r="D623" s="7">
        <v>1</v>
      </c>
      <c r="E623" s="9">
        <v>0</v>
      </c>
      <c r="F623" s="10">
        <f t="shared" si="27"/>
        <v>1</v>
      </c>
    </row>
    <row r="624" spans="1:6" x14ac:dyDescent="0.2">
      <c r="A624" s="39"/>
      <c r="B624" s="34"/>
      <c r="C624" s="39" t="s">
        <v>135</v>
      </c>
      <c r="D624" s="7">
        <v>4</v>
      </c>
      <c r="E624" s="9">
        <v>8</v>
      </c>
      <c r="F624" s="10">
        <f t="shared" si="27"/>
        <v>12</v>
      </c>
    </row>
    <row r="625" spans="1:6" x14ac:dyDescent="0.2">
      <c r="A625" s="39"/>
      <c r="B625" s="34"/>
      <c r="C625" s="39" t="s">
        <v>136</v>
      </c>
      <c r="D625" s="7">
        <v>1</v>
      </c>
      <c r="E625" s="9">
        <v>6</v>
      </c>
      <c r="F625" s="10">
        <f t="shared" si="27"/>
        <v>7</v>
      </c>
    </row>
    <row r="626" spans="1:6" ht="12" thickBot="1" x14ac:dyDescent="0.25">
      <c r="A626" s="52"/>
      <c r="B626" s="68"/>
      <c r="C626" s="52"/>
      <c r="D626" s="24"/>
      <c r="E626" s="26"/>
      <c r="F626" s="53"/>
    </row>
    <row r="634" spans="1:6" ht="12" x14ac:dyDescent="0.2">
      <c r="A634" s="85" t="s">
        <v>113</v>
      </c>
      <c r="B634" s="85"/>
      <c r="C634" s="85"/>
      <c r="D634" s="85"/>
      <c r="E634" s="85"/>
      <c r="F634" s="85"/>
    </row>
    <row r="635" spans="1:6" x14ac:dyDescent="0.2">
      <c r="A635" s="86" t="s">
        <v>39</v>
      </c>
      <c r="B635" s="86"/>
      <c r="C635" s="86"/>
      <c r="D635" s="86"/>
      <c r="E635" s="86"/>
      <c r="F635" s="86"/>
    </row>
    <row r="636" spans="1:6" x14ac:dyDescent="0.2">
      <c r="A636" s="86" t="s">
        <v>1066</v>
      </c>
      <c r="B636" s="86"/>
      <c r="C636" s="86"/>
      <c r="D636" s="86"/>
      <c r="E636" s="86"/>
      <c r="F636" s="86"/>
    </row>
    <row r="637" spans="1:6" ht="12" thickBot="1" x14ac:dyDescent="0.25"/>
    <row r="638" spans="1:6" x14ac:dyDescent="0.2">
      <c r="A638" s="141" t="s">
        <v>123</v>
      </c>
      <c r="B638" s="138"/>
      <c r="C638" s="151" t="s">
        <v>43</v>
      </c>
      <c r="D638" s="141" t="s">
        <v>44</v>
      </c>
      <c r="E638" s="178" t="s">
        <v>45</v>
      </c>
      <c r="F638" s="180" t="s">
        <v>2</v>
      </c>
    </row>
    <row r="639" spans="1:6" x14ac:dyDescent="0.2">
      <c r="A639" s="142"/>
      <c r="B639" s="139"/>
      <c r="C639" s="152"/>
      <c r="D639" s="142"/>
      <c r="E639" s="179"/>
      <c r="F639" s="181"/>
    </row>
    <row r="640" spans="1:6" x14ac:dyDescent="0.2">
      <c r="A640" s="142"/>
      <c r="B640" s="139"/>
      <c r="C640" s="152"/>
      <c r="D640" s="142"/>
      <c r="E640" s="179"/>
      <c r="F640" s="181"/>
    </row>
    <row r="641" spans="1:6" ht="12" thickBot="1" x14ac:dyDescent="0.25">
      <c r="A641" s="142"/>
      <c r="B641" s="139"/>
      <c r="C641" s="152"/>
      <c r="D641" s="142"/>
      <c r="E641" s="179"/>
      <c r="F641" s="181"/>
    </row>
    <row r="642" spans="1:6" x14ac:dyDescent="0.2">
      <c r="A642" s="35"/>
      <c r="B642" s="36"/>
      <c r="C642" s="35" t="s">
        <v>137</v>
      </c>
      <c r="D642" s="3">
        <v>1</v>
      </c>
      <c r="E642" s="5">
        <v>6</v>
      </c>
      <c r="F642" s="6">
        <f t="shared" ref="F642:F649" si="28">D642+E642</f>
        <v>7</v>
      </c>
    </row>
    <row r="643" spans="1:6" x14ac:dyDescent="0.2">
      <c r="A643" s="39"/>
      <c r="B643" s="34"/>
      <c r="C643" s="39" t="s">
        <v>138</v>
      </c>
      <c r="D643" s="7">
        <v>6</v>
      </c>
      <c r="E643" s="9">
        <v>6</v>
      </c>
      <c r="F643" s="10">
        <f t="shared" si="28"/>
        <v>12</v>
      </c>
    </row>
    <row r="644" spans="1:6" x14ac:dyDescent="0.2">
      <c r="A644" s="39"/>
      <c r="B644" s="34"/>
      <c r="C644" s="39" t="s">
        <v>139</v>
      </c>
      <c r="D644" s="7">
        <v>9</v>
      </c>
      <c r="E644" s="9">
        <v>16</v>
      </c>
      <c r="F644" s="10">
        <f t="shared" si="28"/>
        <v>25</v>
      </c>
    </row>
    <row r="645" spans="1:6" x14ac:dyDescent="0.2">
      <c r="A645" s="39"/>
      <c r="B645" s="34"/>
      <c r="C645" s="39" t="s">
        <v>141</v>
      </c>
      <c r="D645" s="7">
        <v>1</v>
      </c>
      <c r="E645" s="9">
        <v>2</v>
      </c>
      <c r="F645" s="10">
        <f t="shared" si="28"/>
        <v>3</v>
      </c>
    </row>
    <row r="646" spans="1:6" x14ac:dyDescent="0.2">
      <c r="A646" s="39"/>
      <c r="B646" s="34"/>
      <c r="C646" s="39" t="s">
        <v>142</v>
      </c>
      <c r="D646" s="7">
        <v>2</v>
      </c>
      <c r="E646" s="9">
        <v>0</v>
      </c>
      <c r="F646" s="10">
        <f t="shared" si="28"/>
        <v>2</v>
      </c>
    </row>
    <row r="647" spans="1:6" x14ac:dyDescent="0.2">
      <c r="A647" s="39"/>
      <c r="B647" s="34"/>
      <c r="C647" s="39" t="s">
        <v>149</v>
      </c>
      <c r="D647" s="7">
        <v>2</v>
      </c>
      <c r="E647" s="9">
        <v>5</v>
      </c>
      <c r="F647" s="10">
        <f t="shared" si="28"/>
        <v>7</v>
      </c>
    </row>
    <row r="648" spans="1:6" x14ac:dyDescent="0.2">
      <c r="A648" s="39"/>
      <c r="B648" s="34" t="s">
        <v>417</v>
      </c>
      <c r="C648" s="39" t="s">
        <v>127</v>
      </c>
      <c r="D648" s="7">
        <v>1</v>
      </c>
      <c r="E648" s="9">
        <v>3</v>
      </c>
      <c r="F648" s="10">
        <f t="shared" si="28"/>
        <v>4</v>
      </c>
    </row>
    <row r="649" spans="1:6" x14ac:dyDescent="0.2">
      <c r="A649" s="39"/>
      <c r="B649" s="34" t="s">
        <v>949</v>
      </c>
      <c r="C649" s="39" t="s">
        <v>149</v>
      </c>
      <c r="D649" s="7">
        <v>0</v>
      </c>
      <c r="E649" s="9">
        <v>2</v>
      </c>
      <c r="F649" s="10">
        <f t="shared" si="28"/>
        <v>2</v>
      </c>
    </row>
    <row r="650" spans="1:6" x14ac:dyDescent="0.2">
      <c r="A650" s="39"/>
      <c r="B650" s="34"/>
      <c r="C650" s="39"/>
      <c r="D650" s="7"/>
      <c r="E650" s="9"/>
      <c r="F650" s="40"/>
    </row>
    <row r="651" spans="1:6" x14ac:dyDescent="0.2">
      <c r="A651" s="65" t="s">
        <v>195</v>
      </c>
      <c r="B651" s="42"/>
      <c r="C651" s="72" t="s">
        <v>2</v>
      </c>
      <c r="D651" s="73">
        <v>81</v>
      </c>
      <c r="E651" s="48">
        <v>121</v>
      </c>
      <c r="F651" s="63">
        <v>202</v>
      </c>
    </row>
    <row r="652" spans="1:6" x14ac:dyDescent="0.2">
      <c r="A652" s="39"/>
      <c r="B652" s="34" t="s">
        <v>418</v>
      </c>
      <c r="C652" s="39" t="s">
        <v>127</v>
      </c>
      <c r="D652" s="7">
        <v>1</v>
      </c>
      <c r="E652" s="9">
        <v>2</v>
      </c>
      <c r="F652" s="10">
        <f t="shared" ref="F652:F685" si="29">D652+E652</f>
        <v>3</v>
      </c>
    </row>
    <row r="653" spans="1:6" x14ac:dyDescent="0.2">
      <c r="A653" s="39"/>
      <c r="B653" s="34" t="s">
        <v>801</v>
      </c>
      <c r="C653" s="39" t="s">
        <v>127</v>
      </c>
      <c r="D653" s="7">
        <v>1</v>
      </c>
      <c r="E653" s="9">
        <v>4</v>
      </c>
      <c r="F653" s="10">
        <f t="shared" si="29"/>
        <v>5</v>
      </c>
    </row>
    <row r="654" spans="1:6" x14ac:dyDescent="0.2">
      <c r="A654" s="39"/>
      <c r="B654" s="34" t="s">
        <v>1003</v>
      </c>
      <c r="C654" s="39" t="s">
        <v>124</v>
      </c>
      <c r="D654" s="7">
        <v>2</v>
      </c>
      <c r="E654" s="9">
        <v>0</v>
      </c>
      <c r="F654" s="10">
        <f t="shared" si="29"/>
        <v>2</v>
      </c>
    </row>
    <row r="655" spans="1:6" x14ac:dyDescent="0.2">
      <c r="A655" s="39"/>
      <c r="B655" s="34" t="s">
        <v>419</v>
      </c>
      <c r="C655" s="39" t="s">
        <v>124</v>
      </c>
      <c r="D655" s="7">
        <v>19</v>
      </c>
      <c r="E655" s="9">
        <v>5</v>
      </c>
      <c r="F655" s="10">
        <f t="shared" si="29"/>
        <v>24</v>
      </c>
    </row>
    <row r="656" spans="1:6" x14ac:dyDescent="0.2">
      <c r="A656" s="39"/>
      <c r="B656" s="34"/>
      <c r="C656" s="39" t="s">
        <v>3</v>
      </c>
      <c r="D656" s="7">
        <v>10</v>
      </c>
      <c r="E656" s="9">
        <v>24</v>
      </c>
      <c r="F656" s="10">
        <f t="shared" si="29"/>
        <v>34</v>
      </c>
    </row>
    <row r="657" spans="1:6" x14ac:dyDescent="0.2">
      <c r="A657" s="39"/>
      <c r="B657" s="34"/>
      <c r="C657" s="39" t="s">
        <v>125</v>
      </c>
      <c r="D657" s="7">
        <v>0</v>
      </c>
      <c r="E657" s="9">
        <v>3</v>
      </c>
      <c r="F657" s="10">
        <f t="shared" si="29"/>
        <v>3</v>
      </c>
    </row>
    <row r="658" spans="1:6" x14ac:dyDescent="0.2">
      <c r="A658" s="39"/>
      <c r="B658" s="34"/>
      <c r="C658" s="39" t="s">
        <v>126</v>
      </c>
      <c r="D658" s="7">
        <v>2</v>
      </c>
      <c r="E658" s="9">
        <v>0</v>
      </c>
      <c r="F658" s="10">
        <f t="shared" si="29"/>
        <v>2</v>
      </c>
    </row>
    <row r="659" spans="1:6" x14ac:dyDescent="0.2">
      <c r="A659" s="39"/>
      <c r="B659" s="34"/>
      <c r="C659" s="39" t="s">
        <v>127</v>
      </c>
      <c r="D659" s="7">
        <v>8</v>
      </c>
      <c r="E659" s="9">
        <v>13</v>
      </c>
      <c r="F659" s="10">
        <f t="shared" si="29"/>
        <v>21</v>
      </c>
    </row>
    <row r="660" spans="1:6" x14ac:dyDescent="0.2">
      <c r="A660" s="39"/>
      <c r="B660" s="34"/>
      <c r="C660" s="39" t="s">
        <v>128</v>
      </c>
      <c r="D660" s="7">
        <v>5</v>
      </c>
      <c r="E660" s="9">
        <v>15</v>
      </c>
      <c r="F660" s="10">
        <f t="shared" si="29"/>
        <v>20</v>
      </c>
    </row>
    <row r="661" spans="1:6" x14ac:dyDescent="0.2">
      <c r="A661" s="39"/>
      <c r="B661" s="34"/>
      <c r="C661" s="39" t="s">
        <v>931</v>
      </c>
      <c r="D661" s="7">
        <v>1</v>
      </c>
      <c r="E661" s="9">
        <v>3</v>
      </c>
      <c r="F661" s="10">
        <f t="shared" si="29"/>
        <v>4</v>
      </c>
    </row>
    <row r="662" spans="1:6" x14ac:dyDescent="0.2">
      <c r="A662" s="39"/>
      <c r="B662" s="34"/>
      <c r="C662" s="39" t="s">
        <v>135</v>
      </c>
      <c r="D662" s="7">
        <v>1</v>
      </c>
      <c r="E662" s="9">
        <v>2</v>
      </c>
      <c r="F662" s="10">
        <f t="shared" si="29"/>
        <v>3</v>
      </c>
    </row>
    <row r="663" spans="1:6" x14ac:dyDescent="0.2">
      <c r="A663" s="39"/>
      <c r="B663" s="34"/>
      <c r="C663" s="39" t="s">
        <v>136</v>
      </c>
      <c r="D663" s="7">
        <v>1</v>
      </c>
      <c r="E663" s="9">
        <v>4</v>
      </c>
      <c r="F663" s="10">
        <f t="shared" si="29"/>
        <v>5</v>
      </c>
    </row>
    <row r="664" spans="1:6" x14ac:dyDescent="0.2">
      <c r="A664" s="39"/>
      <c r="B664" s="34"/>
      <c r="C664" s="39" t="s">
        <v>137</v>
      </c>
      <c r="D664" s="7">
        <v>3</v>
      </c>
      <c r="E664" s="9">
        <v>2</v>
      </c>
      <c r="F664" s="10">
        <f t="shared" si="29"/>
        <v>5</v>
      </c>
    </row>
    <row r="665" spans="1:6" x14ac:dyDescent="0.2">
      <c r="A665" s="39"/>
      <c r="B665" s="34"/>
      <c r="C665" s="39" t="s">
        <v>140</v>
      </c>
      <c r="D665" s="7">
        <v>7</v>
      </c>
      <c r="E665" s="9">
        <v>5</v>
      </c>
      <c r="F665" s="10">
        <f t="shared" si="29"/>
        <v>12</v>
      </c>
    </row>
    <row r="666" spans="1:6" x14ac:dyDescent="0.2">
      <c r="A666" s="39"/>
      <c r="B666" s="34"/>
      <c r="C666" s="39" t="s">
        <v>149</v>
      </c>
      <c r="D666" s="7">
        <v>1</v>
      </c>
      <c r="E666" s="9">
        <v>2</v>
      </c>
      <c r="F666" s="10">
        <f t="shared" si="29"/>
        <v>3</v>
      </c>
    </row>
    <row r="667" spans="1:6" x14ac:dyDescent="0.2">
      <c r="A667" s="39"/>
      <c r="B667" s="34" t="s">
        <v>420</v>
      </c>
      <c r="C667" s="39" t="s">
        <v>124</v>
      </c>
      <c r="D667" s="7">
        <v>1</v>
      </c>
      <c r="E667" s="9">
        <v>0</v>
      </c>
      <c r="F667" s="10">
        <f t="shared" si="29"/>
        <v>1</v>
      </c>
    </row>
    <row r="668" spans="1:6" x14ac:dyDescent="0.2">
      <c r="A668" s="39"/>
      <c r="B668" s="34" t="s">
        <v>879</v>
      </c>
      <c r="C668" s="39" t="s">
        <v>127</v>
      </c>
      <c r="D668" s="7">
        <v>1</v>
      </c>
      <c r="E668" s="9">
        <v>3</v>
      </c>
      <c r="F668" s="10">
        <f t="shared" si="29"/>
        <v>4</v>
      </c>
    </row>
    <row r="669" spans="1:6" x14ac:dyDescent="0.2">
      <c r="A669" s="39"/>
      <c r="B669" s="34" t="s">
        <v>421</v>
      </c>
      <c r="C669" s="39" t="s">
        <v>124</v>
      </c>
      <c r="D669" s="7">
        <v>3</v>
      </c>
      <c r="E669" s="9">
        <v>0</v>
      </c>
      <c r="F669" s="10">
        <f t="shared" si="29"/>
        <v>3</v>
      </c>
    </row>
    <row r="670" spans="1:6" x14ac:dyDescent="0.2">
      <c r="A670" s="39"/>
      <c r="B670" s="34" t="s">
        <v>422</v>
      </c>
      <c r="C670" s="39" t="s">
        <v>126</v>
      </c>
      <c r="D670" s="7">
        <v>1</v>
      </c>
      <c r="E670" s="9">
        <v>0</v>
      </c>
      <c r="F670" s="10">
        <f t="shared" si="29"/>
        <v>1</v>
      </c>
    </row>
    <row r="671" spans="1:6" x14ac:dyDescent="0.2">
      <c r="A671" s="39"/>
      <c r="B671" s="34"/>
      <c r="C671" s="39" t="s">
        <v>138</v>
      </c>
      <c r="D671" s="7">
        <v>0</v>
      </c>
      <c r="E671" s="9">
        <v>1</v>
      </c>
      <c r="F671" s="10">
        <f t="shared" si="29"/>
        <v>1</v>
      </c>
    </row>
    <row r="672" spans="1:6" x14ac:dyDescent="0.2">
      <c r="A672" s="39"/>
      <c r="B672" s="34" t="s">
        <v>731</v>
      </c>
      <c r="C672" s="39" t="s">
        <v>3</v>
      </c>
      <c r="D672" s="7">
        <v>1</v>
      </c>
      <c r="E672" s="9">
        <v>0</v>
      </c>
      <c r="F672" s="10">
        <f t="shared" si="29"/>
        <v>1</v>
      </c>
    </row>
    <row r="673" spans="1:6" x14ac:dyDescent="0.2">
      <c r="A673" s="39"/>
      <c r="B673" s="34"/>
      <c r="C673" s="39" t="s">
        <v>127</v>
      </c>
      <c r="D673" s="7">
        <v>1</v>
      </c>
      <c r="E673" s="9">
        <v>4</v>
      </c>
      <c r="F673" s="10">
        <f t="shared" si="29"/>
        <v>5</v>
      </c>
    </row>
    <row r="674" spans="1:6" x14ac:dyDescent="0.2">
      <c r="A674" s="39"/>
      <c r="B674" s="34" t="s">
        <v>423</v>
      </c>
      <c r="C674" s="39" t="s">
        <v>124</v>
      </c>
      <c r="D674" s="7">
        <v>1</v>
      </c>
      <c r="E674" s="9">
        <v>0</v>
      </c>
      <c r="F674" s="10">
        <f t="shared" si="29"/>
        <v>1</v>
      </c>
    </row>
    <row r="675" spans="1:6" x14ac:dyDescent="0.2">
      <c r="A675" s="39"/>
      <c r="B675" s="34"/>
      <c r="C675" s="39" t="s">
        <v>127</v>
      </c>
      <c r="D675" s="7">
        <v>0</v>
      </c>
      <c r="E675" s="9">
        <v>7</v>
      </c>
      <c r="F675" s="10">
        <f t="shared" si="29"/>
        <v>7</v>
      </c>
    </row>
    <row r="676" spans="1:6" x14ac:dyDescent="0.2">
      <c r="A676" s="39"/>
      <c r="B676" s="34"/>
      <c r="C676" s="39" t="s">
        <v>135</v>
      </c>
      <c r="D676" s="7">
        <v>0</v>
      </c>
      <c r="E676" s="9">
        <v>1</v>
      </c>
      <c r="F676" s="10">
        <f t="shared" si="29"/>
        <v>1</v>
      </c>
    </row>
    <row r="677" spans="1:6" x14ac:dyDescent="0.2">
      <c r="A677" s="39"/>
      <c r="B677" s="34" t="s">
        <v>772</v>
      </c>
      <c r="C677" s="39" t="s">
        <v>127</v>
      </c>
      <c r="D677" s="7">
        <v>1</v>
      </c>
      <c r="E677" s="9">
        <v>4</v>
      </c>
      <c r="F677" s="10">
        <f t="shared" si="29"/>
        <v>5</v>
      </c>
    </row>
    <row r="678" spans="1:6" x14ac:dyDescent="0.2">
      <c r="A678" s="39"/>
      <c r="B678" s="34" t="s">
        <v>880</v>
      </c>
      <c r="C678" s="39" t="s">
        <v>124</v>
      </c>
      <c r="D678" s="7">
        <v>2</v>
      </c>
      <c r="E678" s="9">
        <v>0</v>
      </c>
      <c r="F678" s="10">
        <f t="shared" si="29"/>
        <v>2</v>
      </c>
    </row>
    <row r="679" spans="1:6" x14ac:dyDescent="0.2">
      <c r="A679" s="39"/>
      <c r="B679" s="34"/>
      <c r="C679" s="39" t="s">
        <v>127</v>
      </c>
      <c r="D679" s="7">
        <v>0</v>
      </c>
      <c r="E679" s="9">
        <v>2</v>
      </c>
      <c r="F679" s="10">
        <f t="shared" si="29"/>
        <v>2</v>
      </c>
    </row>
    <row r="680" spans="1:6" x14ac:dyDescent="0.2">
      <c r="A680" s="39"/>
      <c r="B680" s="34" t="s">
        <v>697</v>
      </c>
      <c r="C680" s="39" t="s">
        <v>124</v>
      </c>
      <c r="D680" s="7">
        <v>1</v>
      </c>
      <c r="E680" s="9">
        <v>0</v>
      </c>
      <c r="F680" s="10">
        <f t="shared" si="29"/>
        <v>1</v>
      </c>
    </row>
    <row r="681" spans="1:6" x14ac:dyDescent="0.2">
      <c r="A681" s="39"/>
      <c r="B681" s="34"/>
      <c r="C681" s="39" t="s">
        <v>3</v>
      </c>
      <c r="D681" s="7">
        <v>1</v>
      </c>
      <c r="E681" s="9">
        <v>0</v>
      </c>
      <c r="F681" s="10">
        <f t="shared" si="29"/>
        <v>1</v>
      </c>
    </row>
    <row r="682" spans="1:6" x14ac:dyDescent="0.2">
      <c r="A682" s="39"/>
      <c r="B682" s="34"/>
      <c r="C682" s="39" t="s">
        <v>127</v>
      </c>
      <c r="D682" s="7">
        <v>2</v>
      </c>
      <c r="E682" s="9">
        <v>7</v>
      </c>
      <c r="F682" s="10">
        <f t="shared" si="29"/>
        <v>9</v>
      </c>
    </row>
    <row r="683" spans="1:6" x14ac:dyDescent="0.2">
      <c r="A683" s="39"/>
      <c r="B683" s="34" t="s">
        <v>773</v>
      </c>
      <c r="C683" s="39" t="s">
        <v>127</v>
      </c>
      <c r="D683" s="7">
        <v>1</v>
      </c>
      <c r="E683" s="9">
        <v>4</v>
      </c>
      <c r="F683" s="10">
        <f t="shared" si="29"/>
        <v>5</v>
      </c>
    </row>
    <row r="684" spans="1:6" x14ac:dyDescent="0.2">
      <c r="A684" s="39"/>
      <c r="B684" s="34" t="s">
        <v>746</v>
      </c>
      <c r="C684" s="39" t="s">
        <v>124</v>
      </c>
      <c r="D684" s="7">
        <v>1</v>
      </c>
      <c r="E684" s="9">
        <v>0</v>
      </c>
      <c r="F684" s="10">
        <f t="shared" si="29"/>
        <v>1</v>
      </c>
    </row>
    <row r="685" spans="1:6" x14ac:dyDescent="0.2">
      <c r="A685" s="39"/>
      <c r="B685" s="34"/>
      <c r="C685" s="39" t="s">
        <v>127</v>
      </c>
      <c r="D685" s="7">
        <v>1</v>
      </c>
      <c r="E685" s="9">
        <v>4</v>
      </c>
      <c r="F685" s="10">
        <f t="shared" si="29"/>
        <v>5</v>
      </c>
    </row>
    <row r="686" spans="1:6" x14ac:dyDescent="0.2">
      <c r="A686" s="39"/>
      <c r="B686" s="34"/>
      <c r="C686" s="39"/>
      <c r="D686" s="7"/>
      <c r="E686" s="9"/>
      <c r="F686" s="40"/>
    </row>
    <row r="687" spans="1:6" x14ac:dyDescent="0.2">
      <c r="A687" s="65" t="s">
        <v>196</v>
      </c>
      <c r="B687" s="42"/>
      <c r="C687" s="72" t="s">
        <v>2</v>
      </c>
      <c r="D687" s="73">
        <v>9</v>
      </c>
      <c r="E687" s="48">
        <v>41</v>
      </c>
      <c r="F687" s="63">
        <v>50</v>
      </c>
    </row>
    <row r="688" spans="1:6" x14ac:dyDescent="0.2">
      <c r="A688" s="39"/>
      <c r="B688" s="34" t="s">
        <v>424</v>
      </c>
      <c r="C688" s="39" t="s">
        <v>3</v>
      </c>
      <c r="D688" s="7">
        <v>4</v>
      </c>
      <c r="E688" s="9">
        <v>17</v>
      </c>
      <c r="F688" s="10">
        <f>D688+E688</f>
        <v>21</v>
      </c>
    </row>
    <row r="689" spans="1:6" x14ac:dyDescent="0.2">
      <c r="A689" s="39"/>
      <c r="B689" s="34"/>
      <c r="C689" s="39" t="s">
        <v>125</v>
      </c>
      <c r="D689" s="7">
        <v>0</v>
      </c>
      <c r="E689" s="9">
        <v>4</v>
      </c>
      <c r="F689" s="10">
        <f>D689+E689</f>
        <v>4</v>
      </c>
    </row>
    <row r="690" spans="1:6" x14ac:dyDescent="0.2">
      <c r="A690" s="39"/>
      <c r="B690" s="34"/>
      <c r="C690" s="39" t="s">
        <v>128</v>
      </c>
      <c r="D690" s="7">
        <v>4</v>
      </c>
      <c r="E690" s="9">
        <v>10</v>
      </c>
      <c r="F690" s="10">
        <f>D690+E690</f>
        <v>14</v>
      </c>
    </row>
    <row r="691" spans="1:6" x14ac:dyDescent="0.2">
      <c r="A691" s="39"/>
      <c r="B691" s="34"/>
      <c r="C691" s="39" t="s">
        <v>139</v>
      </c>
      <c r="D691" s="7">
        <v>1</v>
      </c>
      <c r="E691" s="9">
        <v>10</v>
      </c>
      <c r="F691" s="10">
        <f>D691+E691</f>
        <v>11</v>
      </c>
    </row>
    <row r="692" spans="1:6" x14ac:dyDescent="0.2">
      <c r="A692" s="39"/>
      <c r="B692" s="34"/>
      <c r="C692" s="39"/>
      <c r="D692" s="7"/>
      <c r="E692" s="9"/>
      <c r="F692" s="40"/>
    </row>
    <row r="693" spans="1:6" x14ac:dyDescent="0.2">
      <c r="A693" s="65" t="s">
        <v>197</v>
      </c>
      <c r="B693" s="42"/>
      <c r="C693" s="72" t="s">
        <v>2</v>
      </c>
      <c r="D693" s="73">
        <v>30</v>
      </c>
      <c r="E693" s="48">
        <v>56</v>
      </c>
      <c r="F693" s="63">
        <v>86</v>
      </c>
    </row>
    <row r="694" spans="1:6" x14ac:dyDescent="0.2">
      <c r="A694" s="39"/>
      <c r="B694" s="34" t="s">
        <v>425</v>
      </c>
      <c r="C694" s="39" t="s">
        <v>3</v>
      </c>
      <c r="D694" s="7">
        <v>1</v>
      </c>
      <c r="E694" s="9">
        <v>11</v>
      </c>
      <c r="F694" s="10">
        <f>D694+E694</f>
        <v>12</v>
      </c>
    </row>
    <row r="695" spans="1:6" x14ac:dyDescent="0.2">
      <c r="A695" s="39"/>
      <c r="B695" s="34"/>
      <c r="C695" s="39" t="s">
        <v>125</v>
      </c>
      <c r="D695" s="7">
        <v>0</v>
      </c>
      <c r="E695" s="9">
        <v>4</v>
      </c>
      <c r="F695" s="10">
        <f>D695+E695</f>
        <v>4</v>
      </c>
    </row>
    <row r="696" spans="1:6" x14ac:dyDescent="0.2">
      <c r="A696" s="39"/>
      <c r="B696" s="34"/>
      <c r="C696" s="39" t="s">
        <v>126</v>
      </c>
      <c r="D696" s="7">
        <v>1</v>
      </c>
      <c r="E696" s="9">
        <v>0</v>
      </c>
      <c r="F696" s="10">
        <f>D696+E696</f>
        <v>1</v>
      </c>
    </row>
    <row r="697" spans="1:6" ht="12" thickBot="1" x14ac:dyDescent="0.25">
      <c r="A697" s="52"/>
      <c r="B697" s="68"/>
      <c r="C697" s="52"/>
      <c r="D697" s="24"/>
      <c r="E697" s="26"/>
      <c r="F697" s="53"/>
    </row>
    <row r="705" spans="1:6" ht="12" x14ac:dyDescent="0.2">
      <c r="A705" s="85" t="s">
        <v>113</v>
      </c>
      <c r="B705" s="85"/>
      <c r="C705" s="85"/>
      <c r="D705" s="85"/>
      <c r="E705" s="85"/>
      <c r="F705" s="85"/>
    </row>
    <row r="706" spans="1:6" x14ac:dyDescent="0.2">
      <c r="A706" s="86" t="s">
        <v>39</v>
      </c>
      <c r="B706" s="86"/>
      <c r="C706" s="86"/>
      <c r="D706" s="86"/>
      <c r="E706" s="86"/>
      <c r="F706" s="86"/>
    </row>
    <row r="707" spans="1:6" x14ac:dyDescent="0.2">
      <c r="A707" s="86" t="s">
        <v>1066</v>
      </c>
      <c r="B707" s="86"/>
      <c r="C707" s="86"/>
      <c r="D707" s="86"/>
      <c r="E707" s="86"/>
      <c r="F707" s="86"/>
    </row>
    <row r="708" spans="1:6" ht="12" thickBot="1" x14ac:dyDescent="0.25"/>
    <row r="709" spans="1:6" x14ac:dyDescent="0.2">
      <c r="A709" s="141" t="s">
        <v>123</v>
      </c>
      <c r="B709" s="138"/>
      <c r="C709" s="151" t="s">
        <v>43</v>
      </c>
      <c r="D709" s="141" t="s">
        <v>44</v>
      </c>
      <c r="E709" s="178" t="s">
        <v>45</v>
      </c>
      <c r="F709" s="180" t="s">
        <v>2</v>
      </c>
    </row>
    <row r="710" spans="1:6" x14ac:dyDescent="0.2">
      <c r="A710" s="142"/>
      <c r="B710" s="139"/>
      <c r="C710" s="152"/>
      <c r="D710" s="142"/>
      <c r="E710" s="179"/>
      <c r="F710" s="181"/>
    </row>
    <row r="711" spans="1:6" x14ac:dyDescent="0.2">
      <c r="A711" s="142"/>
      <c r="B711" s="139"/>
      <c r="C711" s="152"/>
      <c r="D711" s="142"/>
      <c r="E711" s="179"/>
      <c r="F711" s="181"/>
    </row>
    <row r="712" spans="1:6" ht="12" thickBot="1" x14ac:dyDescent="0.25">
      <c r="A712" s="142"/>
      <c r="B712" s="139"/>
      <c r="C712" s="152"/>
      <c r="D712" s="142"/>
      <c r="E712" s="179"/>
      <c r="F712" s="181"/>
    </row>
    <row r="713" spans="1:6" x14ac:dyDescent="0.2">
      <c r="A713" s="35"/>
      <c r="B713" s="36"/>
      <c r="C713" s="35" t="s">
        <v>127</v>
      </c>
      <c r="D713" s="3">
        <v>2</v>
      </c>
      <c r="E713" s="5">
        <v>6</v>
      </c>
      <c r="F713" s="6">
        <f t="shared" ref="F713:F719" si="30">D713+E713</f>
        <v>8</v>
      </c>
    </row>
    <row r="714" spans="1:6" x14ac:dyDescent="0.2">
      <c r="A714" s="39"/>
      <c r="B714" s="34"/>
      <c r="C714" s="39" t="s">
        <v>128</v>
      </c>
      <c r="D714" s="7">
        <v>2</v>
      </c>
      <c r="E714" s="9">
        <v>4</v>
      </c>
      <c r="F714" s="10">
        <f t="shared" si="30"/>
        <v>6</v>
      </c>
    </row>
    <row r="715" spans="1:6" x14ac:dyDescent="0.2">
      <c r="A715" s="39"/>
      <c r="B715" s="34"/>
      <c r="C715" s="39" t="s">
        <v>135</v>
      </c>
      <c r="D715" s="7">
        <v>11</v>
      </c>
      <c r="E715" s="9">
        <v>22</v>
      </c>
      <c r="F715" s="10">
        <f t="shared" si="30"/>
        <v>33</v>
      </c>
    </row>
    <row r="716" spans="1:6" x14ac:dyDescent="0.2">
      <c r="A716" s="39"/>
      <c r="B716" s="34"/>
      <c r="C716" s="39" t="s">
        <v>136</v>
      </c>
      <c r="D716" s="7">
        <v>1</v>
      </c>
      <c r="E716" s="9">
        <v>0</v>
      </c>
      <c r="F716" s="10">
        <f t="shared" si="30"/>
        <v>1</v>
      </c>
    </row>
    <row r="717" spans="1:6" x14ac:dyDescent="0.2">
      <c r="A717" s="39"/>
      <c r="B717" s="34"/>
      <c r="C717" s="39" t="s">
        <v>138</v>
      </c>
      <c r="D717" s="7">
        <v>6</v>
      </c>
      <c r="E717" s="9">
        <v>5</v>
      </c>
      <c r="F717" s="10">
        <f t="shared" si="30"/>
        <v>11</v>
      </c>
    </row>
    <row r="718" spans="1:6" x14ac:dyDescent="0.2">
      <c r="A718" s="39"/>
      <c r="B718" s="34"/>
      <c r="C718" s="39" t="s">
        <v>140</v>
      </c>
      <c r="D718" s="7">
        <v>5</v>
      </c>
      <c r="E718" s="9">
        <v>2</v>
      </c>
      <c r="F718" s="10">
        <f t="shared" si="30"/>
        <v>7</v>
      </c>
    </row>
    <row r="719" spans="1:6" x14ac:dyDescent="0.2">
      <c r="A719" s="39"/>
      <c r="B719" s="34"/>
      <c r="C719" s="39" t="s">
        <v>145</v>
      </c>
      <c r="D719" s="7">
        <v>1</v>
      </c>
      <c r="E719" s="9">
        <v>2</v>
      </c>
      <c r="F719" s="10">
        <f t="shared" si="30"/>
        <v>3</v>
      </c>
    </row>
    <row r="720" spans="1:6" x14ac:dyDescent="0.2">
      <c r="A720" s="39"/>
      <c r="B720" s="34"/>
      <c r="C720" s="39"/>
      <c r="D720" s="7"/>
      <c r="E720" s="9"/>
      <c r="F720" s="40"/>
    </row>
    <row r="721" spans="1:6" x14ac:dyDescent="0.2">
      <c r="A721" s="65" t="s">
        <v>198</v>
      </c>
      <c r="B721" s="42"/>
      <c r="C721" s="72" t="s">
        <v>2</v>
      </c>
      <c r="D721" s="73">
        <v>194</v>
      </c>
      <c r="E721" s="48">
        <v>1032</v>
      </c>
      <c r="F721" s="63">
        <v>1226</v>
      </c>
    </row>
    <row r="722" spans="1:6" x14ac:dyDescent="0.2">
      <c r="A722" s="39"/>
      <c r="B722" s="34" t="s">
        <v>1004</v>
      </c>
      <c r="C722" s="39" t="s">
        <v>124</v>
      </c>
      <c r="D722" s="7">
        <v>0</v>
      </c>
      <c r="E722" s="9">
        <v>2</v>
      </c>
      <c r="F722" s="10">
        <f t="shared" ref="F722:F765" si="31">D722+E722</f>
        <v>2</v>
      </c>
    </row>
    <row r="723" spans="1:6" x14ac:dyDescent="0.2">
      <c r="A723" s="39"/>
      <c r="B723" s="34" t="s">
        <v>426</v>
      </c>
      <c r="C723" s="39" t="s">
        <v>124</v>
      </c>
      <c r="D723" s="7">
        <v>115</v>
      </c>
      <c r="E723" s="9">
        <v>587</v>
      </c>
      <c r="F723" s="10">
        <f t="shared" si="31"/>
        <v>702</v>
      </c>
    </row>
    <row r="724" spans="1:6" x14ac:dyDescent="0.2">
      <c r="A724" s="39"/>
      <c r="B724" s="34"/>
      <c r="C724" s="39" t="s">
        <v>3</v>
      </c>
      <c r="D724" s="7">
        <v>9</v>
      </c>
      <c r="E724" s="9">
        <v>23</v>
      </c>
      <c r="F724" s="10">
        <f t="shared" si="31"/>
        <v>32</v>
      </c>
    </row>
    <row r="725" spans="1:6" x14ac:dyDescent="0.2">
      <c r="A725" s="39"/>
      <c r="B725" s="34"/>
      <c r="C725" s="39" t="s">
        <v>125</v>
      </c>
      <c r="D725" s="7">
        <v>3</v>
      </c>
      <c r="E725" s="9">
        <v>16</v>
      </c>
      <c r="F725" s="10">
        <f t="shared" si="31"/>
        <v>19</v>
      </c>
    </row>
    <row r="726" spans="1:6" x14ac:dyDescent="0.2">
      <c r="A726" s="39"/>
      <c r="B726" s="34"/>
      <c r="C726" s="39" t="s">
        <v>126</v>
      </c>
      <c r="D726" s="7">
        <v>2</v>
      </c>
      <c r="E726" s="9">
        <v>0</v>
      </c>
      <c r="F726" s="10">
        <f t="shared" si="31"/>
        <v>2</v>
      </c>
    </row>
    <row r="727" spans="1:6" x14ac:dyDescent="0.2">
      <c r="A727" s="39"/>
      <c r="B727" s="34"/>
      <c r="C727" s="39" t="s">
        <v>127</v>
      </c>
      <c r="D727" s="7">
        <v>7</v>
      </c>
      <c r="E727" s="9">
        <v>17</v>
      </c>
      <c r="F727" s="10">
        <f t="shared" si="31"/>
        <v>24</v>
      </c>
    </row>
    <row r="728" spans="1:6" x14ac:dyDescent="0.2">
      <c r="A728" s="39"/>
      <c r="B728" s="34"/>
      <c r="C728" s="39" t="s">
        <v>128</v>
      </c>
      <c r="D728" s="7">
        <v>17</v>
      </c>
      <c r="E728" s="9">
        <v>34</v>
      </c>
      <c r="F728" s="10">
        <f t="shared" si="31"/>
        <v>51</v>
      </c>
    </row>
    <row r="729" spans="1:6" x14ac:dyDescent="0.2">
      <c r="A729" s="39"/>
      <c r="B729" s="34"/>
      <c r="C729" s="39" t="s">
        <v>931</v>
      </c>
      <c r="D729" s="7">
        <v>1</v>
      </c>
      <c r="E729" s="9">
        <v>0</v>
      </c>
      <c r="F729" s="10">
        <f t="shared" si="31"/>
        <v>1</v>
      </c>
    </row>
    <row r="730" spans="1:6" x14ac:dyDescent="0.2">
      <c r="A730" s="39"/>
      <c r="B730" s="34"/>
      <c r="C730" s="39" t="s">
        <v>135</v>
      </c>
      <c r="D730" s="7">
        <v>1</v>
      </c>
      <c r="E730" s="9">
        <v>19</v>
      </c>
      <c r="F730" s="10">
        <f t="shared" si="31"/>
        <v>20</v>
      </c>
    </row>
    <row r="731" spans="1:6" x14ac:dyDescent="0.2">
      <c r="A731" s="39"/>
      <c r="B731" s="34"/>
      <c r="C731" s="39" t="s">
        <v>136</v>
      </c>
      <c r="D731" s="7">
        <v>1</v>
      </c>
      <c r="E731" s="9">
        <v>5</v>
      </c>
      <c r="F731" s="10">
        <f t="shared" si="31"/>
        <v>6</v>
      </c>
    </row>
    <row r="732" spans="1:6" x14ac:dyDescent="0.2">
      <c r="A732" s="39"/>
      <c r="B732" s="34"/>
      <c r="C732" s="39" t="s">
        <v>137</v>
      </c>
      <c r="D732" s="7">
        <v>2</v>
      </c>
      <c r="E732" s="9">
        <v>15</v>
      </c>
      <c r="F732" s="10">
        <f t="shared" si="31"/>
        <v>17</v>
      </c>
    </row>
    <row r="733" spans="1:6" x14ac:dyDescent="0.2">
      <c r="A733" s="39"/>
      <c r="B733" s="34"/>
      <c r="C733" s="39" t="s">
        <v>138</v>
      </c>
      <c r="D733" s="7">
        <v>1</v>
      </c>
      <c r="E733" s="9">
        <v>2</v>
      </c>
      <c r="F733" s="10">
        <f t="shared" si="31"/>
        <v>3</v>
      </c>
    </row>
    <row r="734" spans="1:6" x14ac:dyDescent="0.2">
      <c r="A734" s="39"/>
      <c r="B734" s="34"/>
      <c r="C734" s="39" t="s">
        <v>139</v>
      </c>
      <c r="D734" s="7">
        <v>1</v>
      </c>
      <c r="E734" s="9">
        <v>18</v>
      </c>
      <c r="F734" s="10">
        <f t="shared" si="31"/>
        <v>19</v>
      </c>
    </row>
    <row r="735" spans="1:6" x14ac:dyDescent="0.2">
      <c r="A735" s="39"/>
      <c r="B735" s="34"/>
      <c r="C735" s="39" t="s">
        <v>141</v>
      </c>
      <c r="D735" s="7">
        <v>2</v>
      </c>
      <c r="E735" s="9">
        <v>4</v>
      </c>
      <c r="F735" s="10">
        <f t="shared" si="31"/>
        <v>6</v>
      </c>
    </row>
    <row r="736" spans="1:6" x14ac:dyDescent="0.2">
      <c r="A736" s="39"/>
      <c r="B736" s="34"/>
      <c r="C736" s="39" t="s">
        <v>149</v>
      </c>
      <c r="D736" s="7">
        <v>1</v>
      </c>
      <c r="E736" s="9">
        <v>2</v>
      </c>
      <c r="F736" s="10">
        <f t="shared" si="31"/>
        <v>3</v>
      </c>
    </row>
    <row r="737" spans="1:6" x14ac:dyDescent="0.2">
      <c r="A737" s="39"/>
      <c r="B737" s="34" t="s">
        <v>1078</v>
      </c>
      <c r="C737" s="39" t="s">
        <v>124</v>
      </c>
      <c r="D737" s="7">
        <v>0</v>
      </c>
      <c r="E737" s="9">
        <v>1</v>
      </c>
      <c r="F737" s="10">
        <f t="shared" si="31"/>
        <v>1</v>
      </c>
    </row>
    <row r="738" spans="1:6" x14ac:dyDescent="0.2">
      <c r="A738" s="39"/>
      <c r="B738" s="34" t="s">
        <v>1079</v>
      </c>
      <c r="C738" s="39" t="s">
        <v>124</v>
      </c>
      <c r="D738" s="7">
        <v>0</v>
      </c>
      <c r="E738" s="9">
        <v>1</v>
      </c>
      <c r="F738" s="10">
        <f t="shared" si="31"/>
        <v>1</v>
      </c>
    </row>
    <row r="739" spans="1:6" x14ac:dyDescent="0.2">
      <c r="A739" s="39"/>
      <c r="B739" s="34" t="s">
        <v>427</v>
      </c>
      <c r="C739" s="39" t="s">
        <v>124</v>
      </c>
      <c r="D739" s="7">
        <v>0</v>
      </c>
      <c r="E739" s="9">
        <v>6</v>
      </c>
      <c r="F739" s="10">
        <f t="shared" si="31"/>
        <v>6</v>
      </c>
    </row>
    <row r="740" spans="1:6" x14ac:dyDescent="0.2">
      <c r="A740" s="39"/>
      <c r="B740" s="34" t="s">
        <v>428</v>
      </c>
      <c r="C740" s="39" t="s">
        <v>124</v>
      </c>
      <c r="D740" s="7">
        <v>9</v>
      </c>
      <c r="E740" s="9">
        <v>94</v>
      </c>
      <c r="F740" s="10">
        <f t="shared" si="31"/>
        <v>103</v>
      </c>
    </row>
    <row r="741" spans="1:6" x14ac:dyDescent="0.2">
      <c r="A741" s="39"/>
      <c r="B741" s="34"/>
      <c r="C741" s="39" t="s">
        <v>125</v>
      </c>
      <c r="D741" s="7">
        <v>0</v>
      </c>
      <c r="E741" s="9">
        <v>2</v>
      </c>
      <c r="F741" s="10">
        <f t="shared" si="31"/>
        <v>2</v>
      </c>
    </row>
    <row r="742" spans="1:6" x14ac:dyDescent="0.2">
      <c r="A742" s="39"/>
      <c r="B742" s="34"/>
      <c r="C742" s="39" t="s">
        <v>126</v>
      </c>
      <c r="D742" s="7">
        <v>1</v>
      </c>
      <c r="E742" s="9">
        <v>0</v>
      </c>
      <c r="F742" s="10">
        <f t="shared" si="31"/>
        <v>1</v>
      </c>
    </row>
    <row r="743" spans="1:6" x14ac:dyDescent="0.2">
      <c r="A743" s="39"/>
      <c r="B743" s="34"/>
      <c r="C743" s="39" t="s">
        <v>137</v>
      </c>
      <c r="D743" s="7">
        <v>0</v>
      </c>
      <c r="E743" s="9">
        <v>1</v>
      </c>
      <c r="F743" s="10">
        <f t="shared" si="31"/>
        <v>1</v>
      </c>
    </row>
    <row r="744" spans="1:6" x14ac:dyDescent="0.2">
      <c r="A744" s="39"/>
      <c r="B744" s="34" t="s">
        <v>881</v>
      </c>
      <c r="C744" s="39" t="s">
        <v>124</v>
      </c>
      <c r="D744" s="7">
        <v>0</v>
      </c>
      <c r="E744" s="9">
        <v>1</v>
      </c>
      <c r="F744" s="10">
        <f t="shared" si="31"/>
        <v>1</v>
      </c>
    </row>
    <row r="745" spans="1:6" x14ac:dyDescent="0.2">
      <c r="A745" s="39"/>
      <c r="B745" s="34" t="s">
        <v>840</v>
      </c>
      <c r="C745" s="39" t="s">
        <v>124</v>
      </c>
      <c r="D745" s="7">
        <v>8</v>
      </c>
      <c r="E745" s="9">
        <v>99</v>
      </c>
      <c r="F745" s="10">
        <f t="shared" si="31"/>
        <v>107</v>
      </c>
    </row>
    <row r="746" spans="1:6" x14ac:dyDescent="0.2">
      <c r="A746" s="39"/>
      <c r="B746" s="34"/>
      <c r="C746" s="39" t="s">
        <v>126</v>
      </c>
      <c r="D746" s="7">
        <v>1</v>
      </c>
      <c r="E746" s="9">
        <v>0</v>
      </c>
      <c r="F746" s="10">
        <f t="shared" si="31"/>
        <v>1</v>
      </c>
    </row>
    <row r="747" spans="1:6" x14ac:dyDescent="0.2">
      <c r="A747" s="39"/>
      <c r="B747" s="34" t="s">
        <v>1080</v>
      </c>
      <c r="C747" s="39" t="s">
        <v>124</v>
      </c>
      <c r="D747" s="7">
        <v>0</v>
      </c>
      <c r="E747" s="9">
        <v>7</v>
      </c>
      <c r="F747" s="10">
        <f t="shared" si="31"/>
        <v>7</v>
      </c>
    </row>
    <row r="748" spans="1:6" x14ac:dyDescent="0.2">
      <c r="A748" s="39"/>
      <c r="B748" s="34" t="s">
        <v>882</v>
      </c>
      <c r="C748" s="39" t="s">
        <v>124</v>
      </c>
      <c r="D748" s="7">
        <v>0</v>
      </c>
      <c r="E748" s="9">
        <v>5</v>
      </c>
      <c r="F748" s="10">
        <f t="shared" si="31"/>
        <v>5</v>
      </c>
    </row>
    <row r="749" spans="1:6" x14ac:dyDescent="0.2">
      <c r="A749" s="39"/>
      <c r="B749" s="34" t="s">
        <v>429</v>
      </c>
      <c r="C749" s="39" t="s">
        <v>124</v>
      </c>
      <c r="D749" s="7">
        <v>1</v>
      </c>
      <c r="E749" s="9">
        <v>3</v>
      </c>
      <c r="F749" s="10">
        <f t="shared" si="31"/>
        <v>4</v>
      </c>
    </row>
    <row r="750" spans="1:6" x14ac:dyDescent="0.2">
      <c r="A750" s="39"/>
      <c r="B750" s="34"/>
      <c r="C750" s="39" t="s">
        <v>125</v>
      </c>
      <c r="D750" s="7">
        <v>1</v>
      </c>
      <c r="E750" s="9">
        <v>2</v>
      </c>
      <c r="F750" s="10">
        <f t="shared" si="31"/>
        <v>3</v>
      </c>
    </row>
    <row r="751" spans="1:6" x14ac:dyDescent="0.2">
      <c r="A751" s="39"/>
      <c r="B751" s="34"/>
      <c r="C751" s="39" t="s">
        <v>127</v>
      </c>
      <c r="D751" s="7">
        <v>2</v>
      </c>
      <c r="E751" s="9">
        <v>6</v>
      </c>
      <c r="F751" s="10">
        <f t="shared" si="31"/>
        <v>8</v>
      </c>
    </row>
    <row r="752" spans="1:6" x14ac:dyDescent="0.2">
      <c r="A752" s="39"/>
      <c r="B752" s="34" t="s">
        <v>841</v>
      </c>
      <c r="C752" s="39" t="s">
        <v>124</v>
      </c>
      <c r="D752" s="7">
        <v>0</v>
      </c>
      <c r="E752" s="9">
        <v>8</v>
      </c>
      <c r="F752" s="10">
        <f t="shared" si="31"/>
        <v>8</v>
      </c>
    </row>
    <row r="753" spans="1:6" x14ac:dyDescent="0.2">
      <c r="A753" s="39"/>
      <c r="B753" s="34" t="s">
        <v>883</v>
      </c>
      <c r="C753" s="39" t="s">
        <v>124</v>
      </c>
      <c r="D753" s="7">
        <v>3</v>
      </c>
      <c r="E753" s="9">
        <v>5</v>
      </c>
      <c r="F753" s="10">
        <f t="shared" si="31"/>
        <v>8</v>
      </c>
    </row>
    <row r="754" spans="1:6" x14ac:dyDescent="0.2">
      <c r="A754" s="39"/>
      <c r="B754" s="34"/>
      <c r="C754" s="39" t="s">
        <v>127</v>
      </c>
      <c r="D754" s="7">
        <v>1</v>
      </c>
      <c r="E754" s="9">
        <v>0</v>
      </c>
      <c r="F754" s="10">
        <f t="shared" si="31"/>
        <v>1</v>
      </c>
    </row>
    <row r="755" spans="1:6" x14ac:dyDescent="0.2">
      <c r="A755" s="39"/>
      <c r="B755" s="34"/>
      <c r="C755" s="39" t="s">
        <v>128</v>
      </c>
      <c r="D755" s="7">
        <v>0</v>
      </c>
      <c r="E755" s="9">
        <v>7</v>
      </c>
      <c r="F755" s="10">
        <f t="shared" si="31"/>
        <v>7</v>
      </c>
    </row>
    <row r="756" spans="1:6" x14ac:dyDescent="0.2">
      <c r="A756" s="39"/>
      <c r="B756" s="34"/>
      <c r="C756" s="39" t="s">
        <v>137</v>
      </c>
      <c r="D756" s="7">
        <v>0</v>
      </c>
      <c r="E756" s="9">
        <v>2</v>
      </c>
      <c r="F756" s="10">
        <f t="shared" si="31"/>
        <v>2</v>
      </c>
    </row>
    <row r="757" spans="1:6" x14ac:dyDescent="0.2">
      <c r="A757" s="39"/>
      <c r="B757" s="34" t="s">
        <v>842</v>
      </c>
      <c r="C757" s="39" t="s">
        <v>124</v>
      </c>
      <c r="D757" s="7">
        <v>0</v>
      </c>
      <c r="E757" s="9">
        <v>4</v>
      </c>
      <c r="F757" s="10">
        <f t="shared" si="31"/>
        <v>4</v>
      </c>
    </row>
    <row r="758" spans="1:6" x14ac:dyDescent="0.2">
      <c r="A758" s="39"/>
      <c r="B758" s="34" t="s">
        <v>843</v>
      </c>
      <c r="C758" s="39" t="s">
        <v>124</v>
      </c>
      <c r="D758" s="7">
        <v>2</v>
      </c>
      <c r="E758" s="9">
        <v>8</v>
      </c>
      <c r="F758" s="10">
        <f t="shared" si="31"/>
        <v>10</v>
      </c>
    </row>
    <row r="759" spans="1:6" x14ac:dyDescent="0.2">
      <c r="A759" s="39"/>
      <c r="B759" s="34" t="s">
        <v>884</v>
      </c>
      <c r="C759" s="39" t="s">
        <v>124</v>
      </c>
      <c r="D759" s="7">
        <v>0</v>
      </c>
      <c r="E759" s="9">
        <v>1</v>
      </c>
      <c r="F759" s="10">
        <f t="shared" si="31"/>
        <v>1</v>
      </c>
    </row>
    <row r="760" spans="1:6" x14ac:dyDescent="0.2">
      <c r="A760" s="39"/>
      <c r="B760" s="34" t="s">
        <v>430</v>
      </c>
      <c r="C760" s="39" t="s">
        <v>124</v>
      </c>
      <c r="D760" s="7">
        <v>0</v>
      </c>
      <c r="E760" s="9">
        <v>1</v>
      </c>
      <c r="F760" s="10">
        <f t="shared" si="31"/>
        <v>1</v>
      </c>
    </row>
    <row r="761" spans="1:6" x14ac:dyDescent="0.2">
      <c r="A761" s="39"/>
      <c r="B761" s="34"/>
      <c r="C761" s="39" t="s">
        <v>127</v>
      </c>
      <c r="D761" s="7">
        <v>0</v>
      </c>
      <c r="E761" s="9">
        <v>6</v>
      </c>
      <c r="F761" s="10">
        <f t="shared" si="31"/>
        <v>6</v>
      </c>
    </row>
    <row r="762" spans="1:6" x14ac:dyDescent="0.2">
      <c r="A762" s="39"/>
      <c r="B762" s="34" t="s">
        <v>1081</v>
      </c>
      <c r="C762" s="39" t="s">
        <v>124</v>
      </c>
      <c r="D762" s="7">
        <v>0</v>
      </c>
      <c r="E762" s="9">
        <v>1</v>
      </c>
      <c r="F762" s="10">
        <f t="shared" si="31"/>
        <v>1</v>
      </c>
    </row>
    <row r="763" spans="1:6" x14ac:dyDescent="0.2">
      <c r="A763" s="39"/>
      <c r="B763" s="34" t="s">
        <v>1082</v>
      </c>
      <c r="C763" s="39" t="s">
        <v>124</v>
      </c>
      <c r="D763" s="7">
        <v>0</v>
      </c>
      <c r="E763" s="9">
        <v>3</v>
      </c>
      <c r="F763" s="10">
        <f t="shared" si="31"/>
        <v>3</v>
      </c>
    </row>
    <row r="764" spans="1:6" x14ac:dyDescent="0.2">
      <c r="A764" s="39"/>
      <c r="B764" s="34" t="s">
        <v>431</v>
      </c>
      <c r="C764" s="39" t="s">
        <v>124</v>
      </c>
      <c r="D764" s="7">
        <v>2</v>
      </c>
      <c r="E764" s="9">
        <v>12</v>
      </c>
      <c r="F764" s="10">
        <f t="shared" si="31"/>
        <v>14</v>
      </c>
    </row>
    <row r="765" spans="1:6" x14ac:dyDescent="0.2">
      <c r="A765" s="39"/>
      <c r="B765" s="34"/>
      <c r="C765" s="39" t="s">
        <v>125</v>
      </c>
      <c r="D765" s="7">
        <v>0</v>
      </c>
      <c r="E765" s="9">
        <v>2</v>
      </c>
      <c r="F765" s="10">
        <f t="shared" si="31"/>
        <v>2</v>
      </c>
    </row>
    <row r="766" spans="1:6" x14ac:dyDescent="0.2">
      <c r="A766" s="39"/>
      <c r="B766" s="34"/>
      <c r="C766" s="39"/>
      <c r="D766" s="7"/>
      <c r="E766" s="9"/>
      <c r="F766" s="40"/>
    </row>
    <row r="767" spans="1:6" x14ac:dyDescent="0.2">
      <c r="A767" s="65" t="s">
        <v>199</v>
      </c>
      <c r="B767" s="42"/>
      <c r="C767" s="72" t="s">
        <v>2</v>
      </c>
      <c r="D767" s="73">
        <v>5</v>
      </c>
      <c r="E767" s="48">
        <v>20</v>
      </c>
      <c r="F767" s="63">
        <v>25</v>
      </c>
    </row>
    <row r="768" spans="1:6" x14ac:dyDescent="0.2">
      <c r="A768" s="39"/>
      <c r="B768" s="34" t="s">
        <v>432</v>
      </c>
      <c r="C768" s="39" t="s">
        <v>3</v>
      </c>
      <c r="D768" s="7">
        <v>0</v>
      </c>
      <c r="E768" s="9">
        <v>2</v>
      </c>
      <c r="F768" s="10">
        <f>D768+E768</f>
        <v>2</v>
      </c>
    </row>
    <row r="769" spans="1:6" ht="12" thickBot="1" x14ac:dyDescent="0.25">
      <c r="A769" s="52"/>
      <c r="B769" s="68"/>
      <c r="C769" s="52"/>
      <c r="D769" s="24"/>
      <c r="E769" s="26"/>
      <c r="F769" s="53"/>
    </row>
    <row r="776" spans="1:6" ht="12" x14ac:dyDescent="0.2">
      <c r="A776" s="85" t="s">
        <v>113</v>
      </c>
      <c r="B776" s="85"/>
      <c r="C776" s="85"/>
      <c r="D776" s="85"/>
      <c r="E776" s="85"/>
      <c r="F776" s="85"/>
    </row>
    <row r="777" spans="1:6" x14ac:dyDescent="0.2">
      <c r="A777" s="86" t="s">
        <v>39</v>
      </c>
      <c r="B777" s="86"/>
      <c r="C777" s="86"/>
      <c r="D777" s="86"/>
      <c r="E777" s="86"/>
      <c r="F777" s="86"/>
    </row>
    <row r="778" spans="1:6" x14ac:dyDescent="0.2">
      <c r="A778" s="86" t="s">
        <v>1066</v>
      </c>
      <c r="B778" s="86"/>
      <c r="C778" s="86"/>
      <c r="D778" s="86"/>
      <c r="E778" s="86"/>
      <c r="F778" s="86"/>
    </row>
    <row r="779" spans="1:6" ht="12" thickBot="1" x14ac:dyDescent="0.25"/>
    <row r="780" spans="1:6" x14ac:dyDescent="0.2">
      <c r="A780" s="141" t="s">
        <v>123</v>
      </c>
      <c r="B780" s="138"/>
      <c r="C780" s="151" t="s">
        <v>43</v>
      </c>
      <c r="D780" s="141" t="s">
        <v>44</v>
      </c>
      <c r="E780" s="178" t="s">
        <v>45</v>
      </c>
      <c r="F780" s="180" t="s">
        <v>2</v>
      </c>
    </row>
    <row r="781" spans="1:6" x14ac:dyDescent="0.2">
      <c r="A781" s="142"/>
      <c r="B781" s="139"/>
      <c r="C781" s="152"/>
      <c r="D781" s="142"/>
      <c r="E781" s="179"/>
      <c r="F781" s="181"/>
    </row>
    <row r="782" spans="1:6" x14ac:dyDescent="0.2">
      <c r="A782" s="142"/>
      <c r="B782" s="139"/>
      <c r="C782" s="152"/>
      <c r="D782" s="142"/>
      <c r="E782" s="179"/>
      <c r="F782" s="181"/>
    </row>
    <row r="783" spans="1:6" ht="12" thickBot="1" x14ac:dyDescent="0.25">
      <c r="A783" s="142"/>
      <c r="B783" s="139"/>
      <c r="C783" s="152"/>
      <c r="D783" s="142"/>
      <c r="E783" s="179"/>
      <c r="F783" s="181"/>
    </row>
    <row r="784" spans="1:6" x14ac:dyDescent="0.2">
      <c r="A784" s="35"/>
      <c r="B784" s="36"/>
      <c r="C784" s="35" t="s">
        <v>127</v>
      </c>
      <c r="D784" s="3">
        <v>5</v>
      </c>
      <c r="E784" s="5">
        <v>7</v>
      </c>
      <c r="F784" s="6">
        <f>D784+E784</f>
        <v>12</v>
      </c>
    </row>
    <row r="785" spans="1:6" x14ac:dyDescent="0.2">
      <c r="A785" s="39"/>
      <c r="B785" s="34"/>
      <c r="C785" s="39" t="s">
        <v>128</v>
      </c>
      <c r="D785" s="7">
        <v>0</v>
      </c>
      <c r="E785" s="9">
        <v>10</v>
      </c>
      <c r="F785" s="10">
        <f>D785+E785</f>
        <v>10</v>
      </c>
    </row>
    <row r="786" spans="1:6" x14ac:dyDescent="0.2">
      <c r="A786" s="39"/>
      <c r="B786" s="34"/>
      <c r="C786" s="39" t="s">
        <v>139</v>
      </c>
      <c r="D786" s="7">
        <v>0</v>
      </c>
      <c r="E786" s="9">
        <v>1</v>
      </c>
      <c r="F786" s="10">
        <f>D786+E786</f>
        <v>1</v>
      </c>
    </row>
    <row r="787" spans="1:6" x14ac:dyDescent="0.2">
      <c r="A787" s="39"/>
      <c r="B787" s="34"/>
      <c r="C787" s="39"/>
      <c r="D787" s="7"/>
      <c r="E787" s="9"/>
      <c r="F787" s="40"/>
    </row>
    <row r="788" spans="1:6" x14ac:dyDescent="0.2">
      <c r="A788" s="65" t="s">
        <v>200</v>
      </c>
      <c r="B788" s="42"/>
      <c r="C788" s="72" t="s">
        <v>2</v>
      </c>
      <c r="D788" s="73">
        <v>11</v>
      </c>
      <c r="E788" s="48">
        <v>45</v>
      </c>
      <c r="F788" s="63">
        <v>56</v>
      </c>
    </row>
    <row r="789" spans="1:6" x14ac:dyDescent="0.2">
      <c r="A789" s="39"/>
      <c r="B789" s="34" t="s">
        <v>433</v>
      </c>
      <c r="C789" s="39" t="s">
        <v>3</v>
      </c>
      <c r="D789" s="7">
        <v>4</v>
      </c>
      <c r="E789" s="9">
        <v>19</v>
      </c>
      <c r="F789" s="10">
        <f t="shared" ref="F789:F795" si="32">D789+E789</f>
        <v>23</v>
      </c>
    </row>
    <row r="790" spans="1:6" x14ac:dyDescent="0.2">
      <c r="A790" s="39"/>
      <c r="B790" s="34"/>
      <c r="C790" s="39" t="s">
        <v>125</v>
      </c>
      <c r="D790" s="7">
        <v>1</v>
      </c>
      <c r="E790" s="9">
        <v>2</v>
      </c>
      <c r="F790" s="10">
        <f t="shared" si="32"/>
        <v>3</v>
      </c>
    </row>
    <row r="791" spans="1:6" x14ac:dyDescent="0.2">
      <c r="A791" s="39"/>
      <c r="B791" s="34"/>
      <c r="C791" s="39" t="s">
        <v>128</v>
      </c>
      <c r="D791" s="7">
        <v>2</v>
      </c>
      <c r="E791" s="9">
        <v>8</v>
      </c>
      <c r="F791" s="10">
        <f t="shared" si="32"/>
        <v>10</v>
      </c>
    </row>
    <row r="792" spans="1:6" x14ac:dyDescent="0.2">
      <c r="A792" s="39"/>
      <c r="B792" s="34"/>
      <c r="C792" s="39" t="s">
        <v>136</v>
      </c>
      <c r="D792" s="7">
        <v>0</v>
      </c>
      <c r="E792" s="9">
        <v>1</v>
      </c>
      <c r="F792" s="10">
        <f t="shared" si="32"/>
        <v>1</v>
      </c>
    </row>
    <row r="793" spans="1:6" x14ac:dyDescent="0.2">
      <c r="A793" s="39"/>
      <c r="B793" s="34"/>
      <c r="C793" s="39" t="s">
        <v>137</v>
      </c>
      <c r="D793" s="7">
        <v>1</v>
      </c>
      <c r="E793" s="9">
        <v>10</v>
      </c>
      <c r="F793" s="10">
        <f t="shared" si="32"/>
        <v>11</v>
      </c>
    </row>
    <row r="794" spans="1:6" x14ac:dyDescent="0.2">
      <c r="A794" s="39"/>
      <c r="B794" s="34"/>
      <c r="C794" s="39" t="s">
        <v>138</v>
      </c>
      <c r="D794" s="7">
        <v>2</v>
      </c>
      <c r="E794" s="9">
        <v>5</v>
      </c>
      <c r="F794" s="10">
        <f t="shared" si="32"/>
        <v>7</v>
      </c>
    </row>
    <row r="795" spans="1:6" x14ac:dyDescent="0.2">
      <c r="A795" s="39"/>
      <c r="B795" s="34"/>
      <c r="C795" s="39" t="s">
        <v>140</v>
      </c>
      <c r="D795" s="7">
        <v>1</v>
      </c>
      <c r="E795" s="9">
        <v>0</v>
      </c>
      <c r="F795" s="10">
        <f t="shared" si="32"/>
        <v>1</v>
      </c>
    </row>
    <row r="796" spans="1:6" x14ac:dyDescent="0.2">
      <c r="A796" s="39"/>
      <c r="B796" s="34"/>
      <c r="C796" s="39"/>
      <c r="D796" s="7"/>
      <c r="E796" s="9"/>
      <c r="F796" s="40"/>
    </row>
    <row r="797" spans="1:6" x14ac:dyDescent="0.2">
      <c r="A797" s="65" t="s">
        <v>201</v>
      </c>
      <c r="B797" s="42"/>
      <c r="C797" s="72" t="s">
        <v>2</v>
      </c>
      <c r="D797" s="73">
        <v>53</v>
      </c>
      <c r="E797" s="48">
        <v>127</v>
      </c>
      <c r="F797" s="63">
        <v>180</v>
      </c>
    </row>
    <row r="798" spans="1:6" x14ac:dyDescent="0.2">
      <c r="A798" s="39"/>
      <c r="B798" s="34" t="s">
        <v>885</v>
      </c>
      <c r="C798" s="39" t="s">
        <v>137</v>
      </c>
      <c r="D798" s="7">
        <v>18</v>
      </c>
      <c r="E798" s="9">
        <v>0</v>
      </c>
      <c r="F798" s="10">
        <f>D798+E798</f>
        <v>18</v>
      </c>
    </row>
    <row r="799" spans="1:6" x14ac:dyDescent="0.2">
      <c r="A799" s="39"/>
      <c r="B799" s="34" t="s">
        <v>434</v>
      </c>
      <c r="C799" s="39" t="s">
        <v>124</v>
      </c>
      <c r="D799" s="7">
        <v>30</v>
      </c>
      <c r="E799" s="9">
        <v>122</v>
      </c>
      <c r="F799" s="10">
        <f>D799+E799</f>
        <v>152</v>
      </c>
    </row>
    <row r="800" spans="1:6" x14ac:dyDescent="0.2">
      <c r="A800" s="39"/>
      <c r="B800" s="34"/>
      <c r="C800" s="39" t="s">
        <v>3</v>
      </c>
      <c r="D800" s="7">
        <v>3</v>
      </c>
      <c r="E800" s="9">
        <v>1</v>
      </c>
      <c r="F800" s="10">
        <f>D800+E800</f>
        <v>4</v>
      </c>
    </row>
    <row r="801" spans="1:6" x14ac:dyDescent="0.2">
      <c r="A801" s="39"/>
      <c r="B801" s="34"/>
      <c r="C801" s="39" t="s">
        <v>127</v>
      </c>
      <c r="D801" s="7">
        <v>1</v>
      </c>
      <c r="E801" s="9">
        <v>4</v>
      </c>
      <c r="F801" s="10">
        <f>D801+E801</f>
        <v>5</v>
      </c>
    </row>
    <row r="802" spans="1:6" x14ac:dyDescent="0.2">
      <c r="A802" s="39"/>
      <c r="B802" s="34"/>
      <c r="C802" s="39" t="s">
        <v>137</v>
      </c>
      <c r="D802" s="7">
        <v>1</v>
      </c>
      <c r="E802" s="9">
        <v>0</v>
      </c>
      <c r="F802" s="10">
        <f>D802+E802</f>
        <v>1</v>
      </c>
    </row>
    <row r="803" spans="1:6" x14ac:dyDescent="0.2">
      <c r="A803" s="39"/>
      <c r="B803" s="34"/>
      <c r="C803" s="39"/>
      <c r="D803" s="7"/>
      <c r="E803" s="9"/>
      <c r="F803" s="40"/>
    </row>
    <row r="804" spans="1:6" x14ac:dyDescent="0.2">
      <c r="A804" s="65" t="s">
        <v>202</v>
      </c>
      <c r="B804" s="42"/>
      <c r="C804" s="72" t="s">
        <v>2</v>
      </c>
      <c r="D804" s="73">
        <v>0</v>
      </c>
      <c r="E804" s="48">
        <v>6</v>
      </c>
      <c r="F804" s="63">
        <v>6</v>
      </c>
    </row>
    <row r="805" spans="1:6" x14ac:dyDescent="0.2">
      <c r="A805" s="39"/>
      <c r="B805" s="34" t="s">
        <v>435</v>
      </c>
      <c r="C805" s="39" t="s">
        <v>124</v>
      </c>
      <c r="D805" s="7">
        <v>0</v>
      </c>
      <c r="E805" s="9">
        <v>2</v>
      </c>
      <c r="F805" s="10">
        <f>D805+E805</f>
        <v>2</v>
      </c>
    </row>
    <row r="806" spans="1:6" x14ac:dyDescent="0.2">
      <c r="A806" s="39"/>
      <c r="B806" s="34"/>
      <c r="C806" s="39" t="s">
        <v>127</v>
      </c>
      <c r="D806" s="7">
        <v>0</v>
      </c>
      <c r="E806" s="9">
        <v>3</v>
      </c>
      <c r="F806" s="10">
        <f>D806+E806</f>
        <v>3</v>
      </c>
    </row>
    <row r="807" spans="1:6" x14ac:dyDescent="0.2">
      <c r="A807" s="39"/>
      <c r="B807" s="34"/>
      <c r="C807" s="39" t="s">
        <v>139</v>
      </c>
      <c r="D807" s="7">
        <v>0</v>
      </c>
      <c r="E807" s="9">
        <v>1</v>
      </c>
      <c r="F807" s="10">
        <f>D807+E807</f>
        <v>1</v>
      </c>
    </row>
    <row r="808" spans="1:6" x14ac:dyDescent="0.2">
      <c r="A808" s="39"/>
      <c r="B808" s="34"/>
      <c r="C808" s="39"/>
      <c r="D808" s="7"/>
      <c r="E808" s="9"/>
      <c r="F808" s="40"/>
    </row>
    <row r="809" spans="1:6" x14ac:dyDescent="0.2">
      <c r="A809" s="65" t="s">
        <v>203</v>
      </c>
      <c r="B809" s="42"/>
      <c r="C809" s="72" t="s">
        <v>2</v>
      </c>
      <c r="D809" s="73">
        <v>38</v>
      </c>
      <c r="E809" s="48">
        <v>8</v>
      </c>
      <c r="F809" s="63">
        <v>46</v>
      </c>
    </row>
    <row r="810" spans="1:6" x14ac:dyDescent="0.2">
      <c r="A810" s="39"/>
      <c r="B810" s="34" t="s">
        <v>436</v>
      </c>
      <c r="C810" s="39" t="s">
        <v>124</v>
      </c>
      <c r="D810" s="7">
        <v>1</v>
      </c>
      <c r="E810" s="9">
        <v>0</v>
      </c>
      <c r="F810" s="10">
        <f t="shared" ref="F810:F816" si="33">D810+E810</f>
        <v>1</v>
      </c>
    </row>
    <row r="811" spans="1:6" x14ac:dyDescent="0.2">
      <c r="A811" s="39"/>
      <c r="B811" s="34"/>
      <c r="C811" s="39" t="s">
        <v>3</v>
      </c>
      <c r="D811" s="7">
        <v>6</v>
      </c>
      <c r="E811" s="9">
        <v>8</v>
      </c>
      <c r="F811" s="10">
        <f t="shared" si="33"/>
        <v>14</v>
      </c>
    </row>
    <row r="812" spans="1:6" x14ac:dyDescent="0.2">
      <c r="A812" s="39"/>
      <c r="B812" s="34"/>
      <c r="C812" s="39" t="s">
        <v>125</v>
      </c>
      <c r="D812" s="7">
        <v>3</v>
      </c>
      <c r="E812" s="9">
        <v>0</v>
      </c>
      <c r="F812" s="10">
        <f t="shared" si="33"/>
        <v>3</v>
      </c>
    </row>
    <row r="813" spans="1:6" x14ac:dyDescent="0.2">
      <c r="A813" s="39"/>
      <c r="B813" s="34"/>
      <c r="C813" s="39" t="s">
        <v>128</v>
      </c>
      <c r="D813" s="7">
        <v>13</v>
      </c>
      <c r="E813" s="9">
        <v>0</v>
      </c>
      <c r="F813" s="10">
        <f t="shared" si="33"/>
        <v>13</v>
      </c>
    </row>
    <row r="814" spans="1:6" x14ac:dyDescent="0.2">
      <c r="A814" s="39"/>
      <c r="B814" s="34"/>
      <c r="C814" s="39" t="s">
        <v>136</v>
      </c>
      <c r="D814" s="7">
        <v>1</v>
      </c>
      <c r="E814" s="9">
        <v>0</v>
      </c>
      <c r="F814" s="10">
        <f t="shared" si="33"/>
        <v>1</v>
      </c>
    </row>
    <row r="815" spans="1:6" x14ac:dyDescent="0.2">
      <c r="A815" s="39"/>
      <c r="B815" s="34"/>
      <c r="C815" s="39" t="s">
        <v>137</v>
      </c>
      <c r="D815" s="7">
        <v>7</v>
      </c>
      <c r="E815" s="9">
        <v>0</v>
      </c>
      <c r="F815" s="10">
        <f t="shared" si="33"/>
        <v>7</v>
      </c>
    </row>
    <row r="816" spans="1:6" x14ac:dyDescent="0.2">
      <c r="A816" s="39"/>
      <c r="B816" s="34"/>
      <c r="C816" s="39" t="s">
        <v>139</v>
      </c>
      <c r="D816" s="7">
        <v>7</v>
      </c>
      <c r="E816" s="9">
        <v>0</v>
      </c>
      <c r="F816" s="10">
        <f t="shared" si="33"/>
        <v>7</v>
      </c>
    </row>
    <row r="817" spans="1:6" x14ac:dyDescent="0.2">
      <c r="A817" s="39"/>
      <c r="B817" s="34"/>
      <c r="C817" s="39"/>
      <c r="D817" s="7"/>
      <c r="E817" s="9"/>
      <c r="F817" s="40"/>
    </row>
    <row r="818" spans="1:6" x14ac:dyDescent="0.2">
      <c r="A818" s="65" t="s">
        <v>204</v>
      </c>
      <c r="B818" s="42"/>
      <c r="C818" s="72" t="s">
        <v>2</v>
      </c>
      <c r="D818" s="73">
        <v>584</v>
      </c>
      <c r="E818" s="48">
        <v>2895</v>
      </c>
      <c r="F818" s="63">
        <v>3479</v>
      </c>
    </row>
    <row r="819" spans="1:6" x14ac:dyDescent="0.2">
      <c r="A819" s="39"/>
      <c r="B819" s="34" t="s">
        <v>1083</v>
      </c>
      <c r="C819" s="39" t="s">
        <v>127</v>
      </c>
      <c r="D819" s="7">
        <v>0</v>
      </c>
      <c r="E819" s="9">
        <v>8</v>
      </c>
      <c r="F819" s="10">
        <f t="shared" ref="F819:F838" si="34">D819+E819</f>
        <v>8</v>
      </c>
    </row>
    <row r="820" spans="1:6" x14ac:dyDescent="0.2">
      <c r="A820" s="39"/>
      <c r="B820" s="34" t="s">
        <v>1084</v>
      </c>
      <c r="C820" s="39" t="s">
        <v>124</v>
      </c>
      <c r="D820" s="7">
        <v>0</v>
      </c>
      <c r="E820" s="9">
        <v>19</v>
      </c>
      <c r="F820" s="10">
        <f t="shared" si="34"/>
        <v>19</v>
      </c>
    </row>
    <row r="821" spans="1:6" x14ac:dyDescent="0.2">
      <c r="A821" s="39"/>
      <c r="B821" s="34" t="s">
        <v>886</v>
      </c>
      <c r="C821" s="39" t="s">
        <v>124</v>
      </c>
      <c r="D821" s="7">
        <v>2</v>
      </c>
      <c r="E821" s="9">
        <v>3</v>
      </c>
      <c r="F821" s="10">
        <f t="shared" si="34"/>
        <v>5</v>
      </c>
    </row>
    <row r="822" spans="1:6" x14ac:dyDescent="0.2">
      <c r="A822" s="39"/>
      <c r="B822" s="34"/>
      <c r="C822" s="39" t="s">
        <v>128</v>
      </c>
      <c r="D822" s="7">
        <v>0</v>
      </c>
      <c r="E822" s="9">
        <v>8</v>
      </c>
      <c r="F822" s="10">
        <f t="shared" si="34"/>
        <v>8</v>
      </c>
    </row>
    <row r="823" spans="1:6" x14ac:dyDescent="0.2">
      <c r="A823" s="39"/>
      <c r="B823" s="34" t="s">
        <v>774</v>
      </c>
      <c r="C823" s="39" t="s">
        <v>124</v>
      </c>
      <c r="D823" s="7">
        <v>8</v>
      </c>
      <c r="E823" s="9">
        <v>84</v>
      </c>
      <c r="F823" s="10">
        <f t="shared" si="34"/>
        <v>92</v>
      </c>
    </row>
    <row r="824" spans="1:6" x14ac:dyDescent="0.2">
      <c r="A824" s="39"/>
      <c r="B824" s="34" t="s">
        <v>437</v>
      </c>
      <c r="C824" s="39" t="s">
        <v>124</v>
      </c>
      <c r="D824" s="7">
        <v>26</v>
      </c>
      <c r="E824" s="9">
        <v>267</v>
      </c>
      <c r="F824" s="10">
        <f t="shared" si="34"/>
        <v>293</v>
      </c>
    </row>
    <row r="825" spans="1:6" x14ac:dyDescent="0.2">
      <c r="A825" s="39"/>
      <c r="B825" s="34"/>
      <c r="C825" s="39" t="s">
        <v>127</v>
      </c>
      <c r="D825" s="7">
        <v>2</v>
      </c>
      <c r="E825" s="9">
        <v>12</v>
      </c>
      <c r="F825" s="10">
        <f t="shared" si="34"/>
        <v>14</v>
      </c>
    </row>
    <row r="826" spans="1:6" x14ac:dyDescent="0.2">
      <c r="A826" s="39"/>
      <c r="B826" s="34"/>
      <c r="C826" s="39" t="s">
        <v>128</v>
      </c>
      <c r="D826" s="7">
        <v>2</v>
      </c>
      <c r="E826" s="9">
        <v>9</v>
      </c>
      <c r="F826" s="10">
        <f t="shared" si="34"/>
        <v>11</v>
      </c>
    </row>
    <row r="827" spans="1:6" x14ac:dyDescent="0.2">
      <c r="A827" s="39"/>
      <c r="B827" s="34"/>
      <c r="C827" s="39" t="s">
        <v>931</v>
      </c>
      <c r="D827" s="7">
        <v>1</v>
      </c>
      <c r="E827" s="9">
        <v>0</v>
      </c>
      <c r="F827" s="10">
        <f t="shared" si="34"/>
        <v>1</v>
      </c>
    </row>
    <row r="828" spans="1:6" x14ac:dyDescent="0.2">
      <c r="A828" s="39"/>
      <c r="B828" s="34"/>
      <c r="C828" s="39" t="s">
        <v>137</v>
      </c>
      <c r="D828" s="7">
        <v>0</v>
      </c>
      <c r="E828" s="9">
        <v>11</v>
      </c>
      <c r="F828" s="10">
        <f t="shared" si="34"/>
        <v>11</v>
      </c>
    </row>
    <row r="829" spans="1:6" x14ac:dyDescent="0.2">
      <c r="A829" s="39"/>
      <c r="B829" s="34"/>
      <c r="C829" s="39" t="s">
        <v>139</v>
      </c>
      <c r="D829" s="7">
        <v>0</v>
      </c>
      <c r="E829" s="9">
        <v>4</v>
      </c>
      <c r="F829" s="10">
        <f t="shared" si="34"/>
        <v>4</v>
      </c>
    </row>
    <row r="830" spans="1:6" x14ac:dyDescent="0.2">
      <c r="A830" s="39"/>
      <c r="B830" s="34" t="s">
        <v>698</v>
      </c>
      <c r="C830" s="39" t="s">
        <v>124</v>
      </c>
      <c r="D830" s="7">
        <v>19</v>
      </c>
      <c r="E830" s="9">
        <v>274</v>
      </c>
      <c r="F830" s="10">
        <f t="shared" si="34"/>
        <v>293</v>
      </c>
    </row>
    <row r="831" spans="1:6" x14ac:dyDescent="0.2">
      <c r="A831" s="39"/>
      <c r="B831" s="34"/>
      <c r="C831" s="39" t="s">
        <v>127</v>
      </c>
      <c r="D831" s="7">
        <v>3</v>
      </c>
      <c r="E831" s="9">
        <v>15</v>
      </c>
      <c r="F831" s="10">
        <f t="shared" si="34"/>
        <v>18</v>
      </c>
    </row>
    <row r="832" spans="1:6" x14ac:dyDescent="0.2">
      <c r="A832" s="39"/>
      <c r="B832" s="34"/>
      <c r="C832" s="39" t="s">
        <v>128</v>
      </c>
      <c r="D832" s="7">
        <v>2</v>
      </c>
      <c r="E832" s="9">
        <v>10</v>
      </c>
      <c r="F832" s="10">
        <f t="shared" si="34"/>
        <v>12</v>
      </c>
    </row>
    <row r="833" spans="1:6" x14ac:dyDescent="0.2">
      <c r="A833" s="39"/>
      <c r="B833" s="34"/>
      <c r="C833" s="39" t="s">
        <v>137</v>
      </c>
      <c r="D833" s="7">
        <v>0</v>
      </c>
      <c r="E833" s="9">
        <v>6</v>
      </c>
      <c r="F833" s="10">
        <f t="shared" si="34"/>
        <v>6</v>
      </c>
    </row>
    <row r="834" spans="1:6" x14ac:dyDescent="0.2">
      <c r="A834" s="39"/>
      <c r="B834" s="34" t="s">
        <v>887</v>
      </c>
      <c r="C834" s="39" t="s">
        <v>124</v>
      </c>
      <c r="D834" s="7">
        <v>1</v>
      </c>
      <c r="E834" s="9">
        <v>8</v>
      </c>
      <c r="F834" s="10">
        <f t="shared" si="34"/>
        <v>9</v>
      </c>
    </row>
    <row r="835" spans="1:6" x14ac:dyDescent="0.2">
      <c r="A835" s="39"/>
      <c r="B835" s="34" t="s">
        <v>888</v>
      </c>
      <c r="C835" s="39" t="s">
        <v>124</v>
      </c>
      <c r="D835" s="7">
        <v>4</v>
      </c>
      <c r="E835" s="9">
        <v>61</v>
      </c>
      <c r="F835" s="10">
        <f t="shared" si="34"/>
        <v>65</v>
      </c>
    </row>
    <row r="836" spans="1:6" x14ac:dyDescent="0.2">
      <c r="A836" s="39"/>
      <c r="B836" s="34"/>
      <c r="C836" s="39" t="s">
        <v>128</v>
      </c>
      <c r="D836" s="7">
        <v>1</v>
      </c>
      <c r="E836" s="9">
        <v>2</v>
      </c>
      <c r="F836" s="10">
        <f t="shared" si="34"/>
        <v>3</v>
      </c>
    </row>
    <row r="837" spans="1:6" x14ac:dyDescent="0.2">
      <c r="A837" s="39"/>
      <c r="B837" s="34" t="s">
        <v>1005</v>
      </c>
      <c r="C837" s="39" t="s">
        <v>124</v>
      </c>
      <c r="D837" s="7">
        <v>0</v>
      </c>
      <c r="E837" s="9">
        <v>2</v>
      </c>
      <c r="F837" s="10">
        <f t="shared" si="34"/>
        <v>2</v>
      </c>
    </row>
    <row r="838" spans="1:6" x14ac:dyDescent="0.2">
      <c r="A838" s="39"/>
      <c r="B838" s="34"/>
      <c r="C838" s="39" t="s">
        <v>127</v>
      </c>
      <c r="D838" s="7">
        <v>0</v>
      </c>
      <c r="E838" s="9">
        <v>9</v>
      </c>
      <c r="F838" s="10">
        <f t="shared" si="34"/>
        <v>9</v>
      </c>
    </row>
    <row r="839" spans="1:6" ht="12" thickBot="1" x14ac:dyDescent="0.25">
      <c r="A839" s="52"/>
      <c r="B839" s="68"/>
      <c r="C839" s="52"/>
      <c r="D839" s="24"/>
      <c r="E839" s="26"/>
      <c r="F839" s="53"/>
    </row>
    <row r="847" spans="1:6" ht="12" x14ac:dyDescent="0.2">
      <c r="A847" s="85" t="s">
        <v>113</v>
      </c>
      <c r="B847" s="85"/>
      <c r="C847" s="85"/>
      <c r="D847" s="85"/>
      <c r="E847" s="85"/>
      <c r="F847" s="85"/>
    </row>
    <row r="848" spans="1:6" x14ac:dyDescent="0.2">
      <c r="A848" s="86" t="s">
        <v>39</v>
      </c>
      <c r="B848" s="86"/>
      <c r="C848" s="86"/>
      <c r="D848" s="86"/>
      <c r="E848" s="86"/>
      <c r="F848" s="86"/>
    </row>
    <row r="849" spans="1:6" x14ac:dyDescent="0.2">
      <c r="A849" s="86" t="s">
        <v>1066</v>
      </c>
      <c r="B849" s="86"/>
      <c r="C849" s="86"/>
      <c r="D849" s="86"/>
      <c r="E849" s="86"/>
      <c r="F849" s="86"/>
    </row>
    <row r="850" spans="1:6" ht="12" thickBot="1" x14ac:dyDescent="0.25"/>
    <row r="851" spans="1:6" x14ac:dyDescent="0.2">
      <c r="A851" s="141" t="s">
        <v>123</v>
      </c>
      <c r="B851" s="138"/>
      <c r="C851" s="151" t="s">
        <v>43</v>
      </c>
      <c r="D851" s="141" t="s">
        <v>44</v>
      </c>
      <c r="E851" s="178" t="s">
        <v>45</v>
      </c>
      <c r="F851" s="180" t="s">
        <v>2</v>
      </c>
    </row>
    <row r="852" spans="1:6" x14ac:dyDescent="0.2">
      <c r="A852" s="142"/>
      <c r="B852" s="139"/>
      <c r="C852" s="152"/>
      <c r="D852" s="142"/>
      <c r="E852" s="179"/>
      <c r="F852" s="181"/>
    </row>
    <row r="853" spans="1:6" x14ac:dyDescent="0.2">
      <c r="A853" s="142"/>
      <c r="B853" s="139"/>
      <c r="C853" s="152"/>
      <c r="D853" s="142"/>
      <c r="E853" s="179"/>
      <c r="F853" s="181"/>
    </row>
    <row r="854" spans="1:6" ht="12" thickBot="1" x14ac:dyDescent="0.25">
      <c r="A854" s="142"/>
      <c r="B854" s="139"/>
      <c r="C854" s="152"/>
      <c r="D854" s="142"/>
      <c r="E854" s="179"/>
      <c r="F854" s="181"/>
    </row>
    <row r="855" spans="1:6" x14ac:dyDescent="0.2">
      <c r="A855" s="35"/>
      <c r="B855" s="36" t="s">
        <v>1085</v>
      </c>
      <c r="C855" s="35" t="s">
        <v>124</v>
      </c>
      <c r="D855" s="3">
        <v>0</v>
      </c>
      <c r="E855" s="5">
        <v>11</v>
      </c>
      <c r="F855" s="6">
        <f t="shared" ref="F855:F909" si="35">D855+E855</f>
        <v>11</v>
      </c>
    </row>
    <row r="856" spans="1:6" x14ac:dyDescent="0.2">
      <c r="A856" s="39"/>
      <c r="B856" s="34" t="s">
        <v>438</v>
      </c>
      <c r="C856" s="39" t="s">
        <v>124</v>
      </c>
      <c r="D856" s="7">
        <v>160</v>
      </c>
      <c r="E856" s="9">
        <v>473</v>
      </c>
      <c r="F856" s="10">
        <f t="shared" si="35"/>
        <v>633</v>
      </c>
    </row>
    <row r="857" spans="1:6" x14ac:dyDescent="0.2">
      <c r="A857" s="39"/>
      <c r="B857" s="34"/>
      <c r="C857" s="39" t="s">
        <v>3</v>
      </c>
      <c r="D857" s="7">
        <v>6</v>
      </c>
      <c r="E857" s="9">
        <v>7</v>
      </c>
      <c r="F857" s="10">
        <f t="shared" si="35"/>
        <v>13</v>
      </c>
    </row>
    <row r="858" spans="1:6" x14ac:dyDescent="0.2">
      <c r="A858" s="39"/>
      <c r="B858" s="34"/>
      <c r="C858" s="39" t="s">
        <v>125</v>
      </c>
      <c r="D858" s="7">
        <v>0</v>
      </c>
      <c r="E858" s="9">
        <v>5</v>
      </c>
      <c r="F858" s="10">
        <f t="shared" si="35"/>
        <v>5</v>
      </c>
    </row>
    <row r="859" spans="1:6" x14ac:dyDescent="0.2">
      <c r="A859" s="39"/>
      <c r="B859" s="34"/>
      <c r="C859" s="39" t="s">
        <v>126</v>
      </c>
      <c r="D859" s="7">
        <v>1</v>
      </c>
      <c r="E859" s="9">
        <v>0</v>
      </c>
      <c r="F859" s="10">
        <f t="shared" si="35"/>
        <v>1</v>
      </c>
    </row>
    <row r="860" spans="1:6" x14ac:dyDescent="0.2">
      <c r="A860" s="39"/>
      <c r="B860" s="34"/>
      <c r="C860" s="39" t="s">
        <v>127</v>
      </c>
      <c r="D860" s="7">
        <v>7</v>
      </c>
      <c r="E860" s="9">
        <v>25</v>
      </c>
      <c r="F860" s="10">
        <f t="shared" si="35"/>
        <v>32</v>
      </c>
    </row>
    <row r="861" spans="1:6" x14ac:dyDescent="0.2">
      <c r="A861" s="39"/>
      <c r="B861" s="34"/>
      <c r="C861" s="39" t="s">
        <v>128</v>
      </c>
      <c r="D861" s="7">
        <v>20</v>
      </c>
      <c r="E861" s="9">
        <v>28</v>
      </c>
      <c r="F861" s="10">
        <f t="shared" si="35"/>
        <v>48</v>
      </c>
    </row>
    <row r="862" spans="1:6" x14ac:dyDescent="0.2">
      <c r="A862" s="39"/>
      <c r="B862" s="34"/>
      <c r="C862" s="39" t="s">
        <v>137</v>
      </c>
      <c r="D862" s="7">
        <v>0</v>
      </c>
      <c r="E862" s="9">
        <v>11</v>
      </c>
      <c r="F862" s="10">
        <f t="shared" si="35"/>
        <v>11</v>
      </c>
    </row>
    <row r="863" spans="1:6" x14ac:dyDescent="0.2">
      <c r="A863" s="39"/>
      <c r="B863" s="34"/>
      <c r="C863" s="39" t="s">
        <v>139</v>
      </c>
      <c r="D863" s="7">
        <v>0</v>
      </c>
      <c r="E863" s="9">
        <v>3</v>
      </c>
      <c r="F863" s="10">
        <f t="shared" si="35"/>
        <v>3</v>
      </c>
    </row>
    <row r="864" spans="1:6" x14ac:dyDescent="0.2">
      <c r="A864" s="39"/>
      <c r="B864" s="34" t="s">
        <v>747</v>
      </c>
      <c r="C864" s="39" t="s">
        <v>124</v>
      </c>
      <c r="D864" s="7">
        <v>6</v>
      </c>
      <c r="E864" s="9">
        <v>92</v>
      </c>
      <c r="F864" s="10">
        <f t="shared" si="35"/>
        <v>98</v>
      </c>
    </row>
    <row r="865" spans="1:6" x14ac:dyDescent="0.2">
      <c r="A865" s="39"/>
      <c r="B865" s="34"/>
      <c r="C865" s="39" t="s">
        <v>127</v>
      </c>
      <c r="D865" s="7">
        <v>2</v>
      </c>
      <c r="E865" s="9">
        <v>12</v>
      </c>
      <c r="F865" s="10">
        <f t="shared" si="35"/>
        <v>14</v>
      </c>
    </row>
    <row r="866" spans="1:6" x14ac:dyDescent="0.2">
      <c r="A866" s="39"/>
      <c r="B866" s="34"/>
      <c r="C866" s="39" t="s">
        <v>128</v>
      </c>
      <c r="D866" s="7">
        <v>0</v>
      </c>
      <c r="E866" s="9">
        <v>9</v>
      </c>
      <c r="F866" s="10">
        <f t="shared" si="35"/>
        <v>9</v>
      </c>
    </row>
    <row r="867" spans="1:6" x14ac:dyDescent="0.2">
      <c r="A867" s="39"/>
      <c r="B867" s="34"/>
      <c r="C867" s="39" t="s">
        <v>137</v>
      </c>
      <c r="D867" s="7">
        <v>1</v>
      </c>
      <c r="E867" s="9">
        <v>3</v>
      </c>
      <c r="F867" s="10">
        <f t="shared" si="35"/>
        <v>4</v>
      </c>
    </row>
    <row r="868" spans="1:6" x14ac:dyDescent="0.2">
      <c r="A868" s="39"/>
      <c r="B868" s="34" t="s">
        <v>889</v>
      </c>
      <c r="C868" s="39" t="s">
        <v>124</v>
      </c>
      <c r="D868" s="7">
        <v>0</v>
      </c>
      <c r="E868" s="9">
        <v>12</v>
      </c>
      <c r="F868" s="10">
        <f t="shared" si="35"/>
        <v>12</v>
      </c>
    </row>
    <row r="869" spans="1:6" x14ac:dyDescent="0.2">
      <c r="A869" s="39"/>
      <c r="B869" s="34" t="s">
        <v>802</v>
      </c>
      <c r="C869" s="39" t="s">
        <v>124</v>
      </c>
      <c r="D869" s="7">
        <v>0</v>
      </c>
      <c r="E869" s="9">
        <v>4</v>
      </c>
      <c r="F869" s="10">
        <f t="shared" si="35"/>
        <v>4</v>
      </c>
    </row>
    <row r="870" spans="1:6" x14ac:dyDescent="0.2">
      <c r="A870" s="39"/>
      <c r="B870" s="34"/>
      <c r="C870" s="39" t="s">
        <v>128</v>
      </c>
      <c r="D870" s="7">
        <v>0</v>
      </c>
      <c r="E870" s="9">
        <v>9</v>
      </c>
      <c r="F870" s="10">
        <f t="shared" si="35"/>
        <v>9</v>
      </c>
    </row>
    <row r="871" spans="1:6" x14ac:dyDescent="0.2">
      <c r="A871" s="39"/>
      <c r="B871" s="34" t="s">
        <v>718</v>
      </c>
      <c r="C871" s="39" t="s">
        <v>124</v>
      </c>
      <c r="D871" s="7">
        <v>3</v>
      </c>
      <c r="E871" s="9">
        <v>5</v>
      </c>
      <c r="F871" s="10">
        <f t="shared" si="35"/>
        <v>8</v>
      </c>
    </row>
    <row r="872" spans="1:6" x14ac:dyDescent="0.2">
      <c r="A872" s="39"/>
      <c r="B872" s="34" t="s">
        <v>439</v>
      </c>
      <c r="C872" s="39" t="s">
        <v>124</v>
      </c>
      <c r="D872" s="7">
        <v>102</v>
      </c>
      <c r="E872" s="9">
        <v>564</v>
      </c>
      <c r="F872" s="10">
        <f t="shared" si="35"/>
        <v>666</v>
      </c>
    </row>
    <row r="873" spans="1:6" x14ac:dyDescent="0.2">
      <c r="A873" s="39"/>
      <c r="B873" s="34"/>
      <c r="C873" s="39" t="s">
        <v>3</v>
      </c>
      <c r="D873" s="7">
        <v>32</v>
      </c>
      <c r="E873" s="9">
        <v>48</v>
      </c>
      <c r="F873" s="10">
        <f t="shared" si="35"/>
        <v>80</v>
      </c>
    </row>
    <row r="874" spans="1:6" x14ac:dyDescent="0.2">
      <c r="A874" s="39"/>
      <c r="B874" s="34"/>
      <c r="C874" s="39" t="s">
        <v>125</v>
      </c>
      <c r="D874" s="7">
        <v>7</v>
      </c>
      <c r="E874" s="9">
        <v>21</v>
      </c>
      <c r="F874" s="10">
        <f t="shared" si="35"/>
        <v>28</v>
      </c>
    </row>
    <row r="875" spans="1:6" x14ac:dyDescent="0.2">
      <c r="A875" s="39"/>
      <c r="B875" s="34"/>
      <c r="C875" s="39" t="s">
        <v>126</v>
      </c>
      <c r="D875" s="7">
        <v>1</v>
      </c>
      <c r="E875" s="9">
        <v>5</v>
      </c>
      <c r="F875" s="10">
        <f t="shared" si="35"/>
        <v>6</v>
      </c>
    </row>
    <row r="876" spans="1:6" x14ac:dyDescent="0.2">
      <c r="A876" s="39"/>
      <c r="B876" s="34"/>
      <c r="C876" s="39" t="s">
        <v>127</v>
      </c>
      <c r="D876" s="7">
        <v>24</v>
      </c>
      <c r="E876" s="9">
        <v>35</v>
      </c>
      <c r="F876" s="10">
        <f t="shared" si="35"/>
        <v>59</v>
      </c>
    </row>
    <row r="877" spans="1:6" x14ac:dyDescent="0.2">
      <c r="A877" s="39"/>
      <c r="B877" s="34"/>
      <c r="C877" s="39" t="s">
        <v>128</v>
      </c>
      <c r="D877" s="7">
        <v>64</v>
      </c>
      <c r="E877" s="9">
        <v>78</v>
      </c>
      <c r="F877" s="10">
        <f t="shared" si="35"/>
        <v>142</v>
      </c>
    </row>
    <row r="878" spans="1:6" x14ac:dyDescent="0.2">
      <c r="A878" s="39"/>
      <c r="B878" s="34"/>
      <c r="C878" s="39" t="s">
        <v>931</v>
      </c>
      <c r="D878" s="7">
        <v>2</v>
      </c>
      <c r="E878" s="9">
        <v>3</v>
      </c>
      <c r="F878" s="10">
        <f t="shared" si="35"/>
        <v>5</v>
      </c>
    </row>
    <row r="879" spans="1:6" x14ac:dyDescent="0.2">
      <c r="A879" s="39"/>
      <c r="B879" s="34"/>
      <c r="C879" s="39" t="s">
        <v>135</v>
      </c>
      <c r="D879" s="7">
        <v>1</v>
      </c>
      <c r="E879" s="9">
        <v>6</v>
      </c>
      <c r="F879" s="10">
        <f t="shared" si="35"/>
        <v>7</v>
      </c>
    </row>
    <row r="880" spans="1:6" x14ac:dyDescent="0.2">
      <c r="A880" s="39"/>
      <c r="B880" s="34"/>
      <c r="C880" s="39" t="s">
        <v>136</v>
      </c>
      <c r="D880" s="7">
        <v>4</v>
      </c>
      <c r="E880" s="9">
        <v>12</v>
      </c>
      <c r="F880" s="10">
        <f t="shared" si="35"/>
        <v>16</v>
      </c>
    </row>
    <row r="881" spans="1:6" x14ac:dyDescent="0.2">
      <c r="A881" s="39"/>
      <c r="B881" s="34"/>
      <c r="C881" s="39" t="s">
        <v>137</v>
      </c>
      <c r="D881" s="7">
        <v>14</v>
      </c>
      <c r="E881" s="9">
        <v>42</v>
      </c>
      <c r="F881" s="10">
        <f t="shared" si="35"/>
        <v>56</v>
      </c>
    </row>
    <row r="882" spans="1:6" x14ac:dyDescent="0.2">
      <c r="A882" s="39"/>
      <c r="B882" s="34"/>
      <c r="C882" s="39" t="s">
        <v>138</v>
      </c>
      <c r="D882" s="7">
        <v>3</v>
      </c>
      <c r="E882" s="9">
        <v>3</v>
      </c>
      <c r="F882" s="10">
        <f t="shared" si="35"/>
        <v>6</v>
      </c>
    </row>
    <row r="883" spans="1:6" x14ac:dyDescent="0.2">
      <c r="A883" s="39"/>
      <c r="B883" s="34"/>
      <c r="C883" s="39" t="s">
        <v>139</v>
      </c>
      <c r="D883" s="7">
        <v>7</v>
      </c>
      <c r="E883" s="9">
        <v>61</v>
      </c>
      <c r="F883" s="10">
        <f t="shared" si="35"/>
        <v>68</v>
      </c>
    </row>
    <row r="884" spans="1:6" x14ac:dyDescent="0.2">
      <c r="A884" s="39"/>
      <c r="B884" s="34"/>
      <c r="C884" s="39" t="s">
        <v>141</v>
      </c>
      <c r="D884" s="7">
        <v>1</v>
      </c>
      <c r="E884" s="9">
        <v>4</v>
      </c>
      <c r="F884" s="10">
        <f t="shared" si="35"/>
        <v>5</v>
      </c>
    </row>
    <row r="885" spans="1:6" x14ac:dyDescent="0.2">
      <c r="A885" s="39"/>
      <c r="B885" s="34"/>
      <c r="C885" s="39" t="s">
        <v>148</v>
      </c>
      <c r="D885" s="7">
        <v>1</v>
      </c>
      <c r="E885" s="9">
        <v>1</v>
      </c>
      <c r="F885" s="10">
        <f t="shared" si="35"/>
        <v>2</v>
      </c>
    </row>
    <row r="886" spans="1:6" x14ac:dyDescent="0.2">
      <c r="A886" s="39"/>
      <c r="B886" s="34"/>
      <c r="C886" s="39" t="s">
        <v>149</v>
      </c>
      <c r="D886" s="7">
        <v>1</v>
      </c>
      <c r="E886" s="9">
        <v>0</v>
      </c>
      <c r="F886" s="10">
        <f t="shared" si="35"/>
        <v>1</v>
      </c>
    </row>
    <row r="887" spans="1:6" x14ac:dyDescent="0.2">
      <c r="A887" s="39"/>
      <c r="B887" s="34" t="s">
        <v>440</v>
      </c>
      <c r="C887" s="39" t="s">
        <v>124</v>
      </c>
      <c r="D887" s="7">
        <v>8</v>
      </c>
      <c r="E887" s="9">
        <v>159</v>
      </c>
      <c r="F887" s="10">
        <f t="shared" si="35"/>
        <v>167</v>
      </c>
    </row>
    <row r="888" spans="1:6" x14ac:dyDescent="0.2">
      <c r="A888" s="39"/>
      <c r="B888" s="34"/>
      <c r="C888" s="39" t="s">
        <v>128</v>
      </c>
      <c r="D888" s="7">
        <v>0</v>
      </c>
      <c r="E888" s="9">
        <v>8</v>
      </c>
      <c r="F888" s="10">
        <f t="shared" si="35"/>
        <v>8</v>
      </c>
    </row>
    <row r="889" spans="1:6" x14ac:dyDescent="0.2">
      <c r="A889" s="39"/>
      <c r="B889" s="34" t="s">
        <v>950</v>
      </c>
      <c r="C889" s="39" t="s">
        <v>127</v>
      </c>
      <c r="D889" s="7">
        <v>1</v>
      </c>
      <c r="E889" s="9">
        <v>9</v>
      </c>
      <c r="F889" s="10">
        <f t="shared" si="35"/>
        <v>10</v>
      </c>
    </row>
    <row r="890" spans="1:6" x14ac:dyDescent="0.2">
      <c r="A890" s="39"/>
      <c r="B890" s="34" t="s">
        <v>441</v>
      </c>
      <c r="C890" s="39" t="s">
        <v>124</v>
      </c>
      <c r="D890" s="7">
        <v>9</v>
      </c>
      <c r="E890" s="9">
        <v>76</v>
      </c>
      <c r="F890" s="10">
        <f t="shared" si="35"/>
        <v>85</v>
      </c>
    </row>
    <row r="891" spans="1:6" x14ac:dyDescent="0.2">
      <c r="A891" s="39"/>
      <c r="B891" s="34"/>
      <c r="C891" s="39" t="s">
        <v>125</v>
      </c>
      <c r="D891" s="7">
        <v>0</v>
      </c>
      <c r="E891" s="9">
        <v>4</v>
      </c>
      <c r="F891" s="10">
        <f t="shared" si="35"/>
        <v>4</v>
      </c>
    </row>
    <row r="892" spans="1:6" x14ac:dyDescent="0.2">
      <c r="A892" s="39"/>
      <c r="B892" s="34"/>
      <c r="C892" s="39" t="s">
        <v>127</v>
      </c>
      <c r="D892" s="7">
        <v>1</v>
      </c>
      <c r="E892" s="9">
        <v>4</v>
      </c>
      <c r="F892" s="10">
        <f t="shared" si="35"/>
        <v>5</v>
      </c>
    </row>
    <row r="893" spans="1:6" x14ac:dyDescent="0.2">
      <c r="A893" s="39"/>
      <c r="B893" s="34"/>
      <c r="C893" s="39" t="s">
        <v>128</v>
      </c>
      <c r="D893" s="7">
        <v>10</v>
      </c>
      <c r="E893" s="9">
        <v>22</v>
      </c>
      <c r="F893" s="10">
        <f t="shared" si="35"/>
        <v>32</v>
      </c>
    </row>
    <row r="894" spans="1:6" x14ac:dyDescent="0.2">
      <c r="A894" s="39"/>
      <c r="B894" s="34"/>
      <c r="C894" s="39" t="s">
        <v>135</v>
      </c>
      <c r="D894" s="7">
        <v>0</v>
      </c>
      <c r="E894" s="9">
        <v>5</v>
      </c>
      <c r="F894" s="10">
        <f t="shared" si="35"/>
        <v>5</v>
      </c>
    </row>
    <row r="895" spans="1:6" x14ac:dyDescent="0.2">
      <c r="A895" s="39"/>
      <c r="B895" s="34"/>
      <c r="C895" s="39" t="s">
        <v>137</v>
      </c>
      <c r="D895" s="7">
        <v>1</v>
      </c>
      <c r="E895" s="9">
        <v>17</v>
      </c>
      <c r="F895" s="10">
        <f t="shared" si="35"/>
        <v>18</v>
      </c>
    </row>
    <row r="896" spans="1:6" x14ac:dyDescent="0.2">
      <c r="A896" s="39"/>
      <c r="B896" s="34" t="s">
        <v>1086</v>
      </c>
      <c r="C896" s="39" t="s">
        <v>124</v>
      </c>
      <c r="D896" s="7">
        <v>0</v>
      </c>
      <c r="E896" s="9">
        <v>9</v>
      </c>
      <c r="F896" s="10">
        <f t="shared" si="35"/>
        <v>9</v>
      </c>
    </row>
    <row r="897" spans="1:6" x14ac:dyDescent="0.2">
      <c r="A897" s="39"/>
      <c r="B897" s="34" t="s">
        <v>699</v>
      </c>
      <c r="C897" s="39" t="s">
        <v>124</v>
      </c>
      <c r="D897" s="7">
        <v>1</v>
      </c>
      <c r="E897" s="9">
        <v>4</v>
      </c>
      <c r="F897" s="10">
        <f t="shared" si="35"/>
        <v>5</v>
      </c>
    </row>
    <row r="898" spans="1:6" x14ac:dyDescent="0.2">
      <c r="A898" s="39"/>
      <c r="B898" s="34"/>
      <c r="C898" s="39" t="s">
        <v>128</v>
      </c>
      <c r="D898" s="7">
        <v>0</v>
      </c>
      <c r="E898" s="9">
        <v>7</v>
      </c>
      <c r="F898" s="10">
        <f t="shared" si="35"/>
        <v>7</v>
      </c>
    </row>
    <row r="899" spans="1:6" x14ac:dyDescent="0.2">
      <c r="A899" s="39"/>
      <c r="B899" s="34" t="s">
        <v>700</v>
      </c>
      <c r="C899" s="39" t="s">
        <v>124</v>
      </c>
      <c r="D899" s="7">
        <v>1</v>
      </c>
      <c r="E899" s="9">
        <v>4</v>
      </c>
      <c r="F899" s="10">
        <f t="shared" si="35"/>
        <v>5</v>
      </c>
    </row>
    <row r="900" spans="1:6" x14ac:dyDescent="0.2">
      <c r="A900" s="39"/>
      <c r="B900" s="34"/>
      <c r="C900" s="39" t="s">
        <v>127</v>
      </c>
      <c r="D900" s="7">
        <v>1</v>
      </c>
      <c r="E900" s="9">
        <v>11</v>
      </c>
      <c r="F900" s="10">
        <f t="shared" si="35"/>
        <v>12</v>
      </c>
    </row>
    <row r="901" spans="1:6" x14ac:dyDescent="0.2">
      <c r="A901" s="39"/>
      <c r="B901" s="34"/>
      <c r="C901" s="39" t="s">
        <v>128</v>
      </c>
      <c r="D901" s="7">
        <v>0</v>
      </c>
      <c r="E901" s="9">
        <v>7</v>
      </c>
      <c r="F901" s="10">
        <f t="shared" si="35"/>
        <v>7</v>
      </c>
    </row>
    <row r="902" spans="1:6" x14ac:dyDescent="0.2">
      <c r="A902" s="39"/>
      <c r="B902" s="34"/>
      <c r="C902" s="39" t="s">
        <v>137</v>
      </c>
      <c r="D902" s="7">
        <v>0</v>
      </c>
      <c r="E902" s="9">
        <v>3</v>
      </c>
      <c r="F902" s="10">
        <f t="shared" si="35"/>
        <v>3</v>
      </c>
    </row>
    <row r="903" spans="1:6" x14ac:dyDescent="0.2">
      <c r="A903" s="39"/>
      <c r="B903" s="34" t="s">
        <v>803</v>
      </c>
      <c r="C903" s="39" t="s">
        <v>124</v>
      </c>
      <c r="D903" s="7">
        <v>1</v>
      </c>
      <c r="E903" s="9">
        <v>5</v>
      </c>
      <c r="F903" s="10">
        <f t="shared" si="35"/>
        <v>6</v>
      </c>
    </row>
    <row r="904" spans="1:6" x14ac:dyDescent="0.2">
      <c r="A904" s="39"/>
      <c r="B904" s="34"/>
      <c r="C904" s="39" t="s">
        <v>128</v>
      </c>
      <c r="D904" s="7">
        <v>1</v>
      </c>
      <c r="E904" s="9">
        <v>8</v>
      </c>
      <c r="F904" s="10">
        <f t="shared" si="35"/>
        <v>9</v>
      </c>
    </row>
    <row r="905" spans="1:6" x14ac:dyDescent="0.2">
      <c r="A905" s="39"/>
      <c r="B905" s="34"/>
      <c r="C905" s="39" t="s">
        <v>139</v>
      </c>
      <c r="D905" s="7">
        <v>0</v>
      </c>
      <c r="E905" s="9">
        <v>2</v>
      </c>
      <c r="F905" s="10">
        <f t="shared" si="35"/>
        <v>2</v>
      </c>
    </row>
    <row r="906" spans="1:6" x14ac:dyDescent="0.2">
      <c r="A906" s="39"/>
      <c r="B906" s="34" t="s">
        <v>495</v>
      </c>
      <c r="C906" s="39" t="s">
        <v>124</v>
      </c>
      <c r="D906" s="7">
        <v>0</v>
      </c>
      <c r="E906" s="9">
        <v>5</v>
      </c>
      <c r="F906" s="10">
        <f t="shared" si="35"/>
        <v>5</v>
      </c>
    </row>
    <row r="907" spans="1:6" x14ac:dyDescent="0.2">
      <c r="A907" s="39"/>
      <c r="B907" s="34"/>
      <c r="C907" s="39" t="s">
        <v>128</v>
      </c>
      <c r="D907" s="7">
        <v>0</v>
      </c>
      <c r="E907" s="9">
        <v>3</v>
      </c>
      <c r="F907" s="10">
        <f t="shared" si="35"/>
        <v>3</v>
      </c>
    </row>
    <row r="908" spans="1:6" x14ac:dyDescent="0.2">
      <c r="A908" s="39"/>
      <c r="B908" s="34" t="s">
        <v>701</v>
      </c>
      <c r="C908" s="39" t="s">
        <v>124</v>
      </c>
      <c r="D908" s="7">
        <v>7</v>
      </c>
      <c r="E908" s="9">
        <v>93</v>
      </c>
      <c r="F908" s="10">
        <f t="shared" si="35"/>
        <v>100</v>
      </c>
    </row>
    <row r="909" spans="1:6" x14ac:dyDescent="0.2">
      <c r="A909" s="39"/>
      <c r="B909" s="34"/>
      <c r="C909" s="39" t="s">
        <v>127</v>
      </c>
      <c r="D909" s="7">
        <v>1</v>
      </c>
      <c r="E909" s="9">
        <v>16</v>
      </c>
      <c r="F909" s="10">
        <f t="shared" si="35"/>
        <v>17</v>
      </c>
    </row>
    <row r="910" spans="1:6" ht="12" thickBot="1" x14ac:dyDescent="0.25">
      <c r="A910" s="52"/>
      <c r="B910" s="68"/>
      <c r="C910" s="52"/>
      <c r="D910" s="24"/>
      <c r="E910" s="26"/>
      <c r="F910" s="53"/>
    </row>
    <row r="918" spans="1:6" ht="12" x14ac:dyDescent="0.2">
      <c r="A918" s="85" t="s">
        <v>113</v>
      </c>
      <c r="B918" s="85"/>
      <c r="C918" s="85"/>
      <c r="D918" s="85"/>
      <c r="E918" s="85"/>
      <c r="F918" s="85"/>
    </row>
    <row r="919" spans="1:6" x14ac:dyDescent="0.2">
      <c r="A919" s="86" t="s">
        <v>39</v>
      </c>
      <c r="B919" s="86"/>
      <c r="C919" s="86"/>
      <c r="D919" s="86"/>
      <c r="E919" s="86"/>
      <c r="F919" s="86"/>
    </row>
    <row r="920" spans="1:6" x14ac:dyDescent="0.2">
      <c r="A920" s="86" t="s">
        <v>1066</v>
      </c>
      <c r="B920" s="86"/>
      <c r="C920" s="86"/>
      <c r="D920" s="86"/>
      <c r="E920" s="86"/>
      <c r="F920" s="86"/>
    </row>
    <row r="921" spans="1:6" ht="12" thickBot="1" x14ac:dyDescent="0.25"/>
    <row r="922" spans="1:6" x14ac:dyDescent="0.2">
      <c r="A922" s="141" t="s">
        <v>123</v>
      </c>
      <c r="B922" s="138"/>
      <c r="C922" s="151" t="s">
        <v>43</v>
      </c>
      <c r="D922" s="141" t="s">
        <v>44</v>
      </c>
      <c r="E922" s="178" t="s">
        <v>45</v>
      </c>
      <c r="F922" s="180" t="s">
        <v>2</v>
      </c>
    </row>
    <row r="923" spans="1:6" x14ac:dyDescent="0.2">
      <c r="A923" s="142"/>
      <c r="B923" s="139"/>
      <c r="C923" s="152"/>
      <c r="D923" s="142"/>
      <c r="E923" s="179"/>
      <c r="F923" s="181"/>
    </row>
    <row r="924" spans="1:6" x14ac:dyDescent="0.2">
      <c r="A924" s="142"/>
      <c r="B924" s="139"/>
      <c r="C924" s="152"/>
      <c r="D924" s="142"/>
      <c r="E924" s="179"/>
      <c r="F924" s="181"/>
    </row>
    <row r="925" spans="1:6" ht="12" thickBot="1" x14ac:dyDescent="0.25">
      <c r="A925" s="142"/>
      <c r="B925" s="139"/>
      <c r="C925" s="152"/>
      <c r="D925" s="142"/>
      <c r="E925" s="179"/>
      <c r="F925" s="181"/>
    </row>
    <row r="926" spans="1:6" x14ac:dyDescent="0.2">
      <c r="A926" s="35"/>
      <c r="B926" s="36" t="s">
        <v>1006</v>
      </c>
      <c r="C926" s="35" t="s">
        <v>127</v>
      </c>
      <c r="D926" s="3">
        <v>0</v>
      </c>
      <c r="E926" s="5">
        <v>10</v>
      </c>
      <c r="F926" s="6">
        <f>D926+E926</f>
        <v>10</v>
      </c>
    </row>
    <row r="927" spans="1:6" x14ac:dyDescent="0.2">
      <c r="A927" s="39"/>
      <c r="B927" s="34"/>
      <c r="C927" s="39"/>
      <c r="D927" s="7"/>
      <c r="E927" s="9"/>
      <c r="F927" s="40"/>
    </row>
    <row r="928" spans="1:6" x14ac:dyDescent="0.2">
      <c r="A928" s="65" t="s">
        <v>205</v>
      </c>
      <c r="B928" s="42"/>
      <c r="C928" s="72" t="s">
        <v>2</v>
      </c>
      <c r="D928" s="73">
        <v>385</v>
      </c>
      <c r="E928" s="48">
        <v>485</v>
      </c>
      <c r="F928" s="63">
        <v>870</v>
      </c>
    </row>
    <row r="929" spans="1:6" x14ac:dyDescent="0.2">
      <c r="A929" s="39"/>
      <c r="B929" s="34" t="s">
        <v>442</v>
      </c>
      <c r="C929" s="39" t="s">
        <v>3</v>
      </c>
      <c r="D929" s="7">
        <v>41</v>
      </c>
      <c r="E929" s="9">
        <v>109</v>
      </c>
      <c r="F929" s="10">
        <f t="shared" ref="F929:F938" si="36">D929+E929</f>
        <v>150</v>
      </c>
    </row>
    <row r="930" spans="1:6" x14ac:dyDescent="0.2">
      <c r="A930" s="39"/>
      <c r="B930" s="34"/>
      <c r="C930" s="39" t="s">
        <v>125</v>
      </c>
      <c r="D930" s="7">
        <v>17</v>
      </c>
      <c r="E930" s="9">
        <v>49</v>
      </c>
      <c r="F930" s="10">
        <f t="shared" si="36"/>
        <v>66</v>
      </c>
    </row>
    <row r="931" spans="1:6" x14ac:dyDescent="0.2">
      <c r="A931" s="39"/>
      <c r="B931" s="34"/>
      <c r="C931" s="39" t="s">
        <v>126</v>
      </c>
      <c r="D931" s="7">
        <v>54</v>
      </c>
      <c r="E931" s="9">
        <v>37</v>
      </c>
      <c r="F931" s="10">
        <f t="shared" si="36"/>
        <v>91</v>
      </c>
    </row>
    <row r="932" spans="1:6" x14ac:dyDescent="0.2">
      <c r="A932" s="39"/>
      <c r="B932" s="34"/>
      <c r="C932" s="39" t="s">
        <v>127</v>
      </c>
      <c r="D932" s="7">
        <v>10</v>
      </c>
      <c r="E932" s="9">
        <v>0</v>
      </c>
      <c r="F932" s="10">
        <f t="shared" si="36"/>
        <v>10</v>
      </c>
    </row>
    <row r="933" spans="1:6" x14ac:dyDescent="0.2">
      <c r="A933" s="39"/>
      <c r="B933" s="34"/>
      <c r="C933" s="39" t="s">
        <v>128</v>
      </c>
      <c r="D933" s="7">
        <v>140</v>
      </c>
      <c r="E933" s="9">
        <v>200</v>
      </c>
      <c r="F933" s="10">
        <f t="shared" si="36"/>
        <v>340</v>
      </c>
    </row>
    <row r="934" spans="1:6" x14ac:dyDescent="0.2">
      <c r="A934" s="39"/>
      <c r="B934" s="34"/>
      <c r="C934" s="39" t="s">
        <v>931</v>
      </c>
      <c r="D934" s="7">
        <v>2</v>
      </c>
      <c r="E934" s="9">
        <v>0</v>
      </c>
      <c r="F934" s="10">
        <f t="shared" si="36"/>
        <v>2</v>
      </c>
    </row>
    <row r="935" spans="1:6" x14ac:dyDescent="0.2">
      <c r="A935" s="39"/>
      <c r="B935" s="34"/>
      <c r="C935" s="39" t="s">
        <v>137</v>
      </c>
      <c r="D935" s="7">
        <v>0</v>
      </c>
      <c r="E935" s="9">
        <v>1</v>
      </c>
      <c r="F935" s="10">
        <f t="shared" si="36"/>
        <v>1</v>
      </c>
    </row>
    <row r="936" spans="1:6" x14ac:dyDescent="0.2">
      <c r="A936" s="39"/>
      <c r="B936" s="34"/>
      <c r="C936" s="39" t="s">
        <v>138</v>
      </c>
      <c r="D936" s="7">
        <v>1</v>
      </c>
      <c r="E936" s="9">
        <v>0</v>
      </c>
      <c r="F936" s="10">
        <f t="shared" si="36"/>
        <v>1</v>
      </c>
    </row>
    <row r="937" spans="1:6" x14ac:dyDescent="0.2">
      <c r="A937" s="39"/>
      <c r="B937" s="34"/>
      <c r="C937" s="39" t="s">
        <v>139</v>
      </c>
      <c r="D937" s="7">
        <v>118</v>
      </c>
      <c r="E937" s="9">
        <v>89</v>
      </c>
      <c r="F937" s="10">
        <f t="shared" si="36"/>
        <v>207</v>
      </c>
    </row>
    <row r="938" spans="1:6" x14ac:dyDescent="0.2">
      <c r="A938" s="39"/>
      <c r="B938" s="34"/>
      <c r="C938" s="39" t="s">
        <v>149</v>
      </c>
      <c r="D938" s="7">
        <v>2</v>
      </c>
      <c r="E938" s="9">
        <v>0</v>
      </c>
      <c r="F938" s="10">
        <f t="shared" si="36"/>
        <v>2</v>
      </c>
    </row>
    <row r="939" spans="1:6" x14ac:dyDescent="0.2">
      <c r="A939" s="39"/>
      <c r="B939" s="34"/>
      <c r="C939" s="39"/>
      <c r="D939" s="7"/>
      <c r="E939" s="9"/>
      <c r="F939" s="40"/>
    </row>
    <row r="940" spans="1:6" x14ac:dyDescent="0.2">
      <c r="A940" s="65" t="s">
        <v>206</v>
      </c>
      <c r="B940" s="42"/>
      <c r="C940" s="72" t="s">
        <v>2</v>
      </c>
      <c r="D940" s="73">
        <v>23</v>
      </c>
      <c r="E940" s="48">
        <v>95</v>
      </c>
      <c r="F940" s="63">
        <v>118</v>
      </c>
    </row>
    <row r="941" spans="1:6" x14ac:dyDescent="0.2">
      <c r="A941" s="39"/>
      <c r="B941" s="34" t="s">
        <v>1007</v>
      </c>
      <c r="C941" s="39" t="s">
        <v>127</v>
      </c>
      <c r="D941" s="7">
        <v>0</v>
      </c>
      <c r="E941" s="9">
        <v>10</v>
      </c>
      <c r="F941" s="10">
        <f t="shared" ref="F941:F949" si="37">D941+E941</f>
        <v>10</v>
      </c>
    </row>
    <row r="942" spans="1:6" x14ac:dyDescent="0.2">
      <c r="A942" s="39"/>
      <c r="B942" s="34" t="s">
        <v>443</v>
      </c>
      <c r="C942" s="39" t="s">
        <v>3</v>
      </c>
      <c r="D942" s="7">
        <v>5</v>
      </c>
      <c r="E942" s="9">
        <v>14</v>
      </c>
      <c r="F942" s="10">
        <f t="shared" si="37"/>
        <v>19</v>
      </c>
    </row>
    <row r="943" spans="1:6" x14ac:dyDescent="0.2">
      <c r="A943" s="39"/>
      <c r="B943" s="34"/>
      <c r="C943" s="39" t="s">
        <v>125</v>
      </c>
      <c r="D943" s="7">
        <v>1</v>
      </c>
      <c r="E943" s="9">
        <v>3</v>
      </c>
      <c r="F943" s="10">
        <f t="shared" si="37"/>
        <v>4</v>
      </c>
    </row>
    <row r="944" spans="1:6" x14ac:dyDescent="0.2">
      <c r="A944" s="39"/>
      <c r="B944" s="34"/>
      <c r="C944" s="39" t="s">
        <v>127</v>
      </c>
      <c r="D944" s="7">
        <v>4</v>
      </c>
      <c r="E944" s="9">
        <v>17</v>
      </c>
      <c r="F944" s="10">
        <f t="shared" si="37"/>
        <v>21</v>
      </c>
    </row>
    <row r="945" spans="1:6" x14ac:dyDescent="0.2">
      <c r="A945" s="39"/>
      <c r="B945" s="34"/>
      <c r="C945" s="39" t="s">
        <v>128</v>
      </c>
      <c r="D945" s="7">
        <v>6</v>
      </c>
      <c r="E945" s="9">
        <v>12</v>
      </c>
      <c r="F945" s="10">
        <f t="shared" si="37"/>
        <v>18</v>
      </c>
    </row>
    <row r="946" spans="1:6" x14ac:dyDescent="0.2">
      <c r="A946" s="39"/>
      <c r="B946" s="34"/>
      <c r="C946" s="39" t="s">
        <v>136</v>
      </c>
      <c r="D946" s="7">
        <v>2</v>
      </c>
      <c r="E946" s="9">
        <v>1</v>
      </c>
      <c r="F946" s="10">
        <f t="shared" si="37"/>
        <v>3</v>
      </c>
    </row>
    <row r="947" spans="1:6" x14ac:dyDescent="0.2">
      <c r="A947" s="39"/>
      <c r="B947" s="34"/>
      <c r="C947" s="39" t="s">
        <v>137</v>
      </c>
      <c r="D947" s="7">
        <v>4</v>
      </c>
      <c r="E947" s="9">
        <v>29</v>
      </c>
      <c r="F947" s="10">
        <f t="shared" si="37"/>
        <v>33</v>
      </c>
    </row>
    <row r="948" spans="1:6" x14ac:dyDescent="0.2">
      <c r="A948" s="39"/>
      <c r="B948" s="34"/>
      <c r="C948" s="39" t="s">
        <v>139</v>
      </c>
      <c r="D948" s="7">
        <v>0</v>
      </c>
      <c r="E948" s="9">
        <v>7</v>
      </c>
      <c r="F948" s="10">
        <f t="shared" si="37"/>
        <v>7</v>
      </c>
    </row>
    <row r="949" spans="1:6" x14ac:dyDescent="0.2">
      <c r="A949" s="39"/>
      <c r="B949" s="34"/>
      <c r="C949" s="39" t="s">
        <v>141</v>
      </c>
      <c r="D949" s="7">
        <v>1</v>
      </c>
      <c r="E949" s="9">
        <v>2</v>
      </c>
      <c r="F949" s="10">
        <f t="shared" si="37"/>
        <v>3</v>
      </c>
    </row>
    <row r="950" spans="1:6" x14ac:dyDescent="0.2">
      <c r="A950" s="39"/>
      <c r="B950" s="34"/>
      <c r="C950" s="39"/>
      <c r="D950" s="7"/>
      <c r="E950" s="9"/>
      <c r="F950" s="40"/>
    </row>
    <row r="951" spans="1:6" x14ac:dyDescent="0.2">
      <c r="A951" s="65" t="s">
        <v>208</v>
      </c>
      <c r="B951" s="42"/>
      <c r="C951" s="72" t="s">
        <v>2</v>
      </c>
      <c r="D951" s="73">
        <v>34</v>
      </c>
      <c r="E951" s="48">
        <v>72</v>
      </c>
      <c r="F951" s="63">
        <v>106</v>
      </c>
    </row>
    <row r="952" spans="1:6" x14ac:dyDescent="0.2">
      <c r="A952" s="39"/>
      <c r="B952" s="34" t="s">
        <v>444</v>
      </c>
      <c r="C952" s="39" t="s">
        <v>124</v>
      </c>
      <c r="D952" s="7">
        <v>4</v>
      </c>
      <c r="E952" s="9">
        <v>30</v>
      </c>
      <c r="F952" s="10">
        <f t="shared" ref="F952:F961" si="38">D952+E952</f>
        <v>34</v>
      </c>
    </row>
    <row r="953" spans="1:6" x14ac:dyDescent="0.2">
      <c r="A953" s="39"/>
      <c r="B953" s="34"/>
      <c r="C953" s="39" t="s">
        <v>3</v>
      </c>
      <c r="D953" s="7">
        <v>4</v>
      </c>
      <c r="E953" s="9">
        <v>9</v>
      </c>
      <c r="F953" s="10">
        <f t="shared" si="38"/>
        <v>13</v>
      </c>
    </row>
    <row r="954" spans="1:6" x14ac:dyDescent="0.2">
      <c r="A954" s="39"/>
      <c r="B954" s="34"/>
      <c r="C954" s="39" t="s">
        <v>125</v>
      </c>
      <c r="D954" s="7">
        <v>0</v>
      </c>
      <c r="E954" s="9">
        <v>5</v>
      </c>
      <c r="F954" s="10">
        <f t="shared" si="38"/>
        <v>5</v>
      </c>
    </row>
    <row r="955" spans="1:6" x14ac:dyDescent="0.2">
      <c r="A955" s="39"/>
      <c r="B955" s="34"/>
      <c r="C955" s="39" t="s">
        <v>127</v>
      </c>
      <c r="D955" s="7">
        <v>2</v>
      </c>
      <c r="E955" s="9">
        <v>3</v>
      </c>
      <c r="F955" s="10">
        <f t="shared" si="38"/>
        <v>5</v>
      </c>
    </row>
    <row r="956" spans="1:6" x14ac:dyDescent="0.2">
      <c r="A956" s="39"/>
      <c r="B956" s="34"/>
      <c r="C956" s="39" t="s">
        <v>128</v>
      </c>
      <c r="D956" s="7">
        <v>4</v>
      </c>
      <c r="E956" s="9">
        <v>12</v>
      </c>
      <c r="F956" s="10">
        <f t="shared" si="38"/>
        <v>16</v>
      </c>
    </row>
    <row r="957" spans="1:6" x14ac:dyDescent="0.2">
      <c r="A957" s="39"/>
      <c r="B957" s="34"/>
      <c r="C957" s="39" t="s">
        <v>931</v>
      </c>
      <c r="D957" s="7">
        <v>5</v>
      </c>
      <c r="E957" s="9">
        <v>7</v>
      </c>
      <c r="F957" s="10">
        <f t="shared" si="38"/>
        <v>12</v>
      </c>
    </row>
    <row r="958" spans="1:6" x14ac:dyDescent="0.2">
      <c r="A958" s="39"/>
      <c r="B958" s="34"/>
      <c r="C958" s="39" t="s">
        <v>136</v>
      </c>
      <c r="D958" s="7">
        <v>0</v>
      </c>
      <c r="E958" s="9">
        <v>1</v>
      </c>
      <c r="F958" s="10">
        <f t="shared" si="38"/>
        <v>1</v>
      </c>
    </row>
    <row r="959" spans="1:6" x14ac:dyDescent="0.2">
      <c r="A959" s="39"/>
      <c r="B959" s="34"/>
      <c r="C959" s="39" t="s">
        <v>137</v>
      </c>
      <c r="D959" s="7">
        <v>10</v>
      </c>
      <c r="E959" s="9">
        <v>0</v>
      </c>
      <c r="F959" s="10">
        <f t="shared" si="38"/>
        <v>10</v>
      </c>
    </row>
    <row r="960" spans="1:6" x14ac:dyDescent="0.2">
      <c r="A960" s="39"/>
      <c r="B960" s="34"/>
      <c r="C960" s="39" t="s">
        <v>140</v>
      </c>
      <c r="D960" s="7">
        <v>5</v>
      </c>
      <c r="E960" s="9">
        <v>3</v>
      </c>
      <c r="F960" s="10">
        <f t="shared" si="38"/>
        <v>8</v>
      </c>
    </row>
    <row r="961" spans="1:6" x14ac:dyDescent="0.2">
      <c r="A961" s="39"/>
      <c r="B961" s="34"/>
      <c r="C961" s="39" t="s">
        <v>141</v>
      </c>
      <c r="D961" s="7">
        <v>0</v>
      </c>
      <c r="E961" s="9">
        <v>2</v>
      </c>
      <c r="F961" s="10">
        <f t="shared" si="38"/>
        <v>2</v>
      </c>
    </row>
    <row r="962" spans="1:6" x14ac:dyDescent="0.2">
      <c r="A962" s="39"/>
      <c r="B962" s="34"/>
      <c r="C962" s="39"/>
      <c r="D962" s="7"/>
      <c r="E962" s="9"/>
      <c r="F962" s="40"/>
    </row>
    <row r="963" spans="1:6" x14ac:dyDescent="0.2">
      <c r="A963" s="65" t="s">
        <v>445</v>
      </c>
      <c r="B963" s="42"/>
      <c r="C963" s="72" t="s">
        <v>2</v>
      </c>
      <c r="D963" s="73">
        <v>72</v>
      </c>
      <c r="E963" s="48">
        <v>118</v>
      </c>
      <c r="F963" s="63">
        <v>190</v>
      </c>
    </row>
    <row r="964" spans="1:6" x14ac:dyDescent="0.2">
      <c r="A964" s="39"/>
      <c r="B964" s="34" t="s">
        <v>748</v>
      </c>
      <c r="C964" s="39" t="s">
        <v>135</v>
      </c>
      <c r="D964" s="7">
        <v>1</v>
      </c>
      <c r="E964" s="9">
        <v>5</v>
      </c>
      <c r="F964" s="10">
        <f t="shared" ref="F964:F974" si="39">D964+E964</f>
        <v>6</v>
      </c>
    </row>
    <row r="965" spans="1:6" x14ac:dyDescent="0.2">
      <c r="A965" s="39"/>
      <c r="B965" s="34" t="s">
        <v>446</v>
      </c>
      <c r="C965" s="39" t="s">
        <v>3</v>
      </c>
      <c r="D965" s="7">
        <v>17</v>
      </c>
      <c r="E965" s="9">
        <v>27</v>
      </c>
      <c r="F965" s="10">
        <f t="shared" si="39"/>
        <v>44</v>
      </c>
    </row>
    <row r="966" spans="1:6" x14ac:dyDescent="0.2">
      <c r="A966" s="39"/>
      <c r="B966" s="34"/>
      <c r="C966" s="39" t="s">
        <v>125</v>
      </c>
      <c r="D966" s="7">
        <v>5</v>
      </c>
      <c r="E966" s="9">
        <v>7</v>
      </c>
      <c r="F966" s="10">
        <f t="shared" si="39"/>
        <v>12</v>
      </c>
    </row>
    <row r="967" spans="1:6" x14ac:dyDescent="0.2">
      <c r="A967" s="39"/>
      <c r="B967" s="34"/>
      <c r="C967" s="39" t="s">
        <v>128</v>
      </c>
      <c r="D967" s="7">
        <v>16</v>
      </c>
      <c r="E967" s="9">
        <v>22</v>
      </c>
      <c r="F967" s="10">
        <f t="shared" si="39"/>
        <v>38</v>
      </c>
    </row>
    <row r="968" spans="1:6" x14ac:dyDescent="0.2">
      <c r="A968" s="39"/>
      <c r="B968" s="34"/>
      <c r="C968" s="39" t="s">
        <v>931</v>
      </c>
      <c r="D968" s="7">
        <v>5</v>
      </c>
      <c r="E968" s="9">
        <v>4</v>
      </c>
      <c r="F968" s="10">
        <f t="shared" si="39"/>
        <v>9</v>
      </c>
    </row>
    <row r="969" spans="1:6" x14ac:dyDescent="0.2">
      <c r="A969" s="39"/>
      <c r="B969" s="34"/>
      <c r="C969" s="39" t="s">
        <v>135</v>
      </c>
      <c r="D969" s="7">
        <v>21</v>
      </c>
      <c r="E969" s="9">
        <v>33</v>
      </c>
      <c r="F969" s="10">
        <f t="shared" si="39"/>
        <v>54</v>
      </c>
    </row>
    <row r="970" spans="1:6" x14ac:dyDescent="0.2">
      <c r="A970" s="39"/>
      <c r="B970" s="34"/>
      <c r="C970" s="39" t="s">
        <v>136</v>
      </c>
      <c r="D970" s="7">
        <v>0</v>
      </c>
      <c r="E970" s="9">
        <v>1</v>
      </c>
      <c r="F970" s="10">
        <f t="shared" si="39"/>
        <v>1</v>
      </c>
    </row>
    <row r="971" spans="1:6" x14ac:dyDescent="0.2">
      <c r="A971" s="39"/>
      <c r="B971" s="34"/>
      <c r="C971" s="39" t="s">
        <v>137</v>
      </c>
      <c r="D971" s="7">
        <v>3</v>
      </c>
      <c r="E971" s="9">
        <v>5</v>
      </c>
      <c r="F971" s="10">
        <f t="shared" si="39"/>
        <v>8</v>
      </c>
    </row>
    <row r="972" spans="1:6" x14ac:dyDescent="0.2">
      <c r="A972" s="39"/>
      <c r="B972" s="34"/>
      <c r="C972" s="39" t="s">
        <v>139</v>
      </c>
      <c r="D972" s="7">
        <v>2</v>
      </c>
      <c r="E972" s="9">
        <v>7</v>
      </c>
      <c r="F972" s="10">
        <f t="shared" si="39"/>
        <v>9</v>
      </c>
    </row>
    <row r="973" spans="1:6" x14ac:dyDescent="0.2">
      <c r="A973" s="39"/>
      <c r="B973" s="34" t="s">
        <v>1008</v>
      </c>
      <c r="C973" s="39" t="s">
        <v>135</v>
      </c>
      <c r="D973" s="7">
        <v>1</v>
      </c>
      <c r="E973" s="9">
        <v>4</v>
      </c>
      <c r="F973" s="10">
        <f t="shared" si="39"/>
        <v>5</v>
      </c>
    </row>
    <row r="974" spans="1:6" x14ac:dyDescent="0.2">
      <c r="A974" s="39"/>
      <c r="B974" s="34" t="s">
        <v>1009</v>
      </c>
      <c r="C974" s="39" t="s">
        <v>135</v>
      </c>
      <c r="D974" s="7">
        <v>1</v>
      </c>
      <c r="E974" s="9">
        <v>3</v>
      </c>
      <c r="F974" s="10">
        <f t="shared" si="39"/>
        <v>4</v>
      </c>
    </row>
    <row r="975" spans="1:6" x14ac:dyDescent="0.2">
      <c r="A975" s="39"/>
      <c r="B975" s="34"/>
      <c r="C975" s="39"/>
      <c r="D975" s="7"/>
      <c r="E975" s="9"/>
      <c r="F975" s="40"/>
    </row>
    <row r="976" spans="1:6" x14ac:dyDescent="0.2">
      <c r="A976" s="65" t="s">
        <v>209</v>
      </c>
      <c r="B976" s="42"/>
      <c r="C976" s="72" t="s">
        <v>2</v>
      </c>
      <c r="D976" s="73">
        <v>39</v>
      </c>
      <c r="E976" s="48">
        <v>89</v>
      </c>
      <c r="F976" s="63">
        <v>128</v>
      </c>
    </row>
    <row r="977" spans="1:6" x14ac:dyDescent="0.2">
      <c r="A977" s="39"/>
      <c r="B977" s="34" t="s">
        <v>1087</v>
      </c>
      <c r="C977" s="39" t="s">
        <v>127</v>
      </c>
      <c r="D977" s="7">
        <v>0</v>
      </c>
      <c r="E977" s="9">
        <v>1</v>
      </c>
      <c r="F977" s="10">
        <f>D977+E977</f>
        <v>1</v>
      </c>
    </row>
    <row r="978" spans="1:6" x14ac:dyDescent="0.2">
      <c r="A978" s="39"/>
      <c r="B978" s="34" t="s">
        <v>804</v>
      </c>
      <c r="C978" s="39" t="s">
        <v>127</v>
      </c>
      <c r="D978" s="7">
        <v>1</v>
      </c>
      <c r="E978" s="9">
        <v>6</v>
      </c>
      <c r="F978" s="10">
        <f>D978+E978</f>
        <v>7</v>
      </c>
    </row>
    <row r="979" spans="1:6" x14ac:dyDescent="0.2">
      <c r="A979" s="39"/>
      <c r="B979" s="34" t="s">
        <v>447</v>
      </c>
      <c r="C979" s="39" t="s">
        <v>127</v>
      </c>
      <c r="D979" s="7">
        <v>1</v>
      </c>
      <c r="E979" s="9">
        <v>4</v>
      </c>
      <c r="F979" s="10">
        <f>D979+E979</f>
        <v>5</v>
      </c>
    </row>
    <row r="980" spans="1:6" x14ac:dyDescent="0.2">
      <c r="A980" s="39"/>
      <c r="B980" s="34" t="s">
        <v>702</v>
      </c>
      <c r="C980" s="39" t="s">
        <v>127</v>
      </c>
      <c r="D980" s="7">
        <v>0</v>
      </c>
      <c r="E980" s="9">
        <v>3</v>
      </c>
      <c r="F980" s="10">
        <f>D980+E980</f>
        <v>3</v>
      </c>
    </row>
    <row r="981" spans="1:6" ht="12" thickBot="1" x14ac:dyDescent="0.25">
      <c r="A981" s="52"/>
      <c r="B981" s="68"/>
      <c r="C981" s="52"/>
      <c r="D981" s="24"/>
      <c r="E981" s="26"/>
      <c r="F981" s="53"/>
    </row>
    <row r="989" spans="1:6" ht="12" x14ac:dyDescent="0.2">
      <c r="A989" s="85" t="s">
        <v>113</v>
      </c>
      <c r="B989" s="85"/>
      <c r="C989" s="85"/>
      <c r="D989" s="85"/>
      <c r="E989" s="85"/>
      <c r="F989" s="85"/>
    </row>
    <row r="990" spans="1:6" x14ac:dyDescent="0.2">
      <c r="A990" s="86" t="s">
        <v>39</v>
      </c>
      <c r="B990" s="86"/>
      <c r="C990" s="86"/>
      <c r="D990" s="86"/>
      <c r="E990" s="86"/>
      <c r="F990" s="86"/>
    </row>
    <row r="991" spans="1:6" x14ac:dyDescent="0.2">
      <c r="A991" s="86" t="s">
        <v>1066</v>
      </c>
      <c r="B991" s="86"/>
      <c r="C991" s="86"/>
      <c r="D991" s="86"/>
      <c r="E991" s="86"/>
      <c r="F991" s="86"/>
    </row>
    <row r="992" spans="1:6" ht="12" thickBot="1" x14ac:dyDescent="0.25"/>
    <row r="993" spans="1:6" x14ac:dyDescent="0.2">
      <c r="A993" s="141" t="s">
        <v>123</v>
      </c>
      <c r="B993" s="138"/>
      <c r="C993" s="151" t="s">
        <v>43</v>
      </c>
      <c r="D993" s="141" t="s">
        <v>44</v>
      </c>
      <c r="E993" s="178" t="s">
        <v>45</v>
      </c>
      <c r="F993" s="180" t="s">
        <v>2</v>
      </c>
    </row>
    <row r="994" spans="1:6" x14ac:dyDescent="0.2">
      <c r="A994" s="142"/>
      <c r="B994" s="139"/>
      <c r="C994" s="152"/>
      <c r="D994" s="142"/>
      <c r="E994" s="179"/>
      <c r="F994" s="181"/>
    </row>
    <row r="995" spans="1:6" x14ac:dyDescent="0.2">
      <c r="A995" s="142"/>
      <c r="B995" s="139"/>
      <c r="C995" s="152"/>
      <c r="D995" s="142"/>
      <c r="E995" s="179"/>
      <c r="F995" s="181"/>
    </row>
    <row r="996" spans="1:6" ht="12" thickBot="1" x14ac:dyDescent="0.25">
      <c r="A996" s="142"/>
      <c r="B996" s="139"/>
      <c r="C996" s="152"/>
      <c r="D996" s="142"/>
      <c r="E996" s="179"/>
      <c r="F996" s="181"/>
    </row>
    <row r="997" spans="1:6" x14ac:dyDescent="0.2">
      <c r="A997" s="35"/>
      <c r="B997" s="36" t="s">
        <v>448</v>
      </c>
      <c r="C997" s="35" t="s">
        <v>127</v>
      </c>
      <c r="D997" s="3">
        <v>2</v>
      </c>
      <c r="E997" s="5">
        <v>7</v>
      </c>
      <c r="F997" s="6">
        <f t="shared" ref="F997:F1008" si="40">D997+E997</f>
        <v>9</v>
      </c>
    </row>
    <row r="998" spans="1:6" x14ac:dyDescent="0.2">
      <c r="A998" s="39"/>
      <c r="B998" s="34" t="s">
        <v>449</v>
      </c>
      <c r="C998" s="39" t="s">
        <v>3</v>
      </c>
      <c r="D998" s="7">
        <v>4</v>
      </c>
      <c r="E998" s="9">
        <v>15</v>
      </c>
      <c r="F998" s="10">
        <f t="shared" si="40"/>
        <v>19</v>
      </c>
    </row>
    <row r="999" spans="1:6" x14ac:dyDescent="0.2">
      <c r="A999" s="39"/>
      <c r="B999" s="34"/>
      <c r="C999" s="39" t="s">
        <v>125</v>
      </c>
      <c r="D999" s="7">
        <v>2</v>
      </c>
      <c r="E999" s="9">
        <v>7</v>
      </c>
      <c r="F999" s="10">
        <f t="shared" si="40"/>
        <v>9</v>
      </c>
    </row>
    <row r="1000" spans="1:6" x14ac:dyDescent="0.2">
      <c r="A1000" s="39"/>
      <c r="B1000" s="34"/>
      <c r="C1000" s="39" t="s">
        <v>126</v>
      </c>
      <c r="D1000" s="7">
        <v>0</v>
      </c>
      <c r="E1000" s="9">
        <v>1</v>
      </c>
      <c r="F1000" s="10">
        <f t="shared" si="40"/>
        <v>1</v>
      </c>
    </row>
    <row r="1001" spans="1:6" x14ac:dyDescent="0.2">
      <c r="A1001" s="39"/>
      <c r="B1001" s="34"/>
      <c r="C1001" s="39" t="s">
        <v>127</v>
      </c>
      <c r="D1001" s="7">
        <v>7</v>
      </c>
      <c r="E1001" s="9">
        <v>13</v>
      </c>
      <c r="F1001" s="10">
        <f t="shared" si="40"/>
        <v>20</v>
      </c>
    </row>
    <row r="1002" spans="1:6" x14ac:dyDescent="0.2">
      <c r="A1002" s="39"/>
      <c r="B1002" s="34"/>
      <c r="C1002" s="39" t="s">
        <v>128</v>
      </c>
      <c r="D1002" s="7">
        <v>5</v>
      </c>
      <c r="E1002" s="9">
        <v>8</v>
      </c>
      <c r="F1002" s="10">
        <f t="shared" si="40"/>
        <v>13</v>
      </c>
    </row>
    <row r="1003" spans="1:6" x14ac:dyDescent="0.2">
      <c r="A1003" s="39"/>
      <c r="B1003" s="34"/>
      <c r="C1003" s="39" t="s">
        <v>931</v>
      </c>
      <c r="D1003" s="7">
        <v>2</v>
      </c>
      <c r="E1003" s="9">
        <v>6</v>
      </c>
      <c r="F1003" s="10">
        <f t="shared" si="40"/>
        <v>8</v>
      </c>
    </row>
    <row r="1004" spans="1:6" x14ac:dyDescent="0.2">
      <c r="A1004" s="39"/>
      <c r="B1004" s="34"/>
      <c r="C1004" s="39" t="s">
        <v>136</v>
      </c>
      <c r="D1004" s="7">
        <v>1</v>
      </c>
      <c r="E1004" s="9">
        <v>0</v>
      </c>
      <c r="F1004" s="10">
        <f t="shared" si="40"/>
        <v>1</v>
      </c>
    </row>
    <row r="1005" spans="1:6" x14ac:dyDescent="0.2">
      <c r="A1005" s="39"/>
      <c r="B1005" s="34"/>
      <c r="C1005" s="39" t="s">
        <v>137</v>
      </c>
      <c r="D1005" s="7">
        <v>2</v>
      </c>
      <c r="E1005" s="9">
        <v>5</v>
      </c>
      <c r="F1005" s="10">
        <f t="shared" si="40"/>
        <v>7</v>
      </c>
    </row>
    <row r="1006" spans="1:6" x14ac:dyDescent="0.2">
      <c r="A1006" s="39"/>
      <c r="B1006" s="34"/>
      <c r="C1006" s="39" t="s">
        <v>138</v>
      </c>
      <c r="D1006" s="7">
        <v>5</v>
      </c>
      <c r="E1006" s="9">
        <v>4</v>
      </c>
      <c r="F1006" s="10">
        <f t="shared" si="40"/>
        <v>9</v>
      </c>
    </row>
    <row r="1007" spans="1:6" x14ac:dyDescent="0.2">
      <c r="A1007" s="39"/>
      <c r="B1007" s="34"/>
      <c r="C1007" s="39" t="s">
        <v>140</v>
      </c>
      <c r="D1007" s="7">
        <v>6</v>
      </c>
      <c r="E1007" s="9">
        <v>6</v>
      </c>
      <c r="F1007" s="10">
        <f t="shared" si="40"/>
        <v>12</v>
      </c>
    </row>
    <row r="1008" spans="1:6" x14ac:dyDescent="0.2">
      <c r="A1008" s="39"/>
      <c r="B1008" s="34" t="s">
        <v>890</v>
      </c>
      <c r="C1008" s="39" t="s">
        <v>127</v>
      </c>
      <c r="D1008" s="7">
        <v>1</v>
      </c>
      <c r="E1008" s="9">
        <v>3</v>
      </c>
      <c r="F1008" s="10">
        <f t="shared" si="40"/>
        <v>4</v>
      </c>
    </row>
    <row r="1009" spans="1:6" x14ac:dyDescent="0.2">
      <c r="A1009" s="39"/>
      <c r="B1009" s="34"/>
      <c r="C1009" s="39"/>
      <c r="D1009" s="7"/>
      <c r="E1009" s="9"/>
      <c r="F1009" s="40"/>
    </row>
    <row r="1010" spans="1:6" x14ac:dyDescent="0.2">
      <c r="A1010" s="65" t="s">
        <v>210</v>
      </c>
      <c r="B1010" s="42"/>
      <c r="C1010" s="72" t="s">
        <v>2</v>
      </c>
      <c r="D1010" s="73">
        <v>291</v>
      </c>
      <c r="E1010" s="48">
        <v>523</v>
      </c>
      <c r="F1010" s="63">
        <v>814</v>
      </c>
    </row>
    <row r="1011" spans="1:6" x14ac:dyDescent="0.2">
      <c r="A1011" s="39"/>
      <c r="B1011" s="34" t="s">
        <v>1010</v>
      </c>
      <c r="C1011" s="39" t="s">
        <v>127</v>
      </c>
      <c r="D1011" s="7">
        <v>3</v>
      </c>
      <c r="E1011" s="9">
        <v>1</v>
      </c>
      <c r="F1011" s="10">
        <f t="shared" ref="F1011:F1030" si="41">D1011+E1011</f>
        <v>4</v>
      </c>
    </row>
    <row r="1012" spans="1:6" x14ac:dyDescent="0.2">
      <c r="A1012" s="39"/>
      <c r="B1012" s="34" t="s">
        <v>450</v>
      </c>
      <c r="C1012" s="39" t="s">
        <v>124</v>
      </c>
      <c r="D1012" s="7">
        <v>22</v>
      </c>
      <c r="E1012" s="9">
        <v>5</v>
      </c>
      <c r="F1012" s="10">
        <f t="shared" si="41"/>
        <v>27</v>
      </c>
    </row>
    <row r="1013" spans="1:6" x14ac:dyDescent="0.2">
      <c r="A1013" s="39"/>
      <c r="B1013" s="34"/>
      <c r="C1013" s="39" t="s">
        <v>3</v>
      </c>
      <c r="D1013" s="7">
        <v>19</v>
      </c>
      <c r="E1013" s="9">
        <v>40</v>
      </c>
      <c r="F1013" s="10">
        <f t="shared" si="41"/>
        <v>59</v>
      </c>
    </row>
    <row r="1014" spans="1:6" x14ac:dyDescent="0.2">
      <c r="A1014" s="39"/>
      <c r="B1014" s="34"/>
      <c r="C1014" s="39" t="s">
        <v>125</v>
      </c>
      <c r="D1014" s="7">
        <v>18</v>
      </c>
      <c r="E1014" s="9">
        <v>18</v>
      </c>
      <c r="F1014" s="10">
        <f t="shared" si="41"/>
        <v>36</v>
      </c>
    </row>
    <row r="1015" spans="1:6" x14ac:dyDescent="0.2">
      <c r="A1015" s="39"/>
      <c r="B1015" s="34"/>
      <c r="C1015" s="39" t="s">
        <v>127</v>
      </c>
      <c r="D1015" s="7">
        <v>21</v>
      </c>
      <c r="E1015" s="9">
        <v>35</v>
      </c>
      <c r="F1015" s="10">
        <f t="shared" si="41"/>
        <v>56</v>
      </c>
    </row>
    <row r="1016" spans="1:6" x14ac:dyDescent="0.2">
      <c r="A1016" s="39"/>
      <c r="B1016" s="34"/>
      <c r="C1016" s="39" t="s">
        <v>128</v>
      </c>
      <c r="D1016" s="7">
        <v>6</v>
      </c>
      <c r="E1016" s="9">
        <v>16</v>
      </c>
      <c r="F1016" s="10">
        <f t="shared" si="41"/>
        <v>22</v>
      </c>
    </row>
    <row r="1017" spans="1:6" x14ac:dyDescent="0.2">
      <c r="A1017" s="39"/>
      <c r="B1017" s="34"/>
      <c r="C1017" s="39" t="s">
        <v>931</v>
      </c>
      <c r="D1017" s="7">
        <v>11</v>
      </c>
      <c r="E1017" s="9">
        <v>7</v>
      </c>
      <c r="F1017" s="10">
        <f t="shared" si="41"/>
        <v>18</v>
      </c>
    </row>
    <row r="1018" spans="1:6" x14ac:dyDescent="0.2">
      <c r="A1018" s="39"/>
      <c r="B1018" s="34"/>
      <c r="C1018" s="39" t="s">
        <v>135</v>
      </c>
      <c r="D1018" s="7">
        <v>14</v>
      </c>
      <c r="E1018" s="9">
        <v>34</v>
      </c>
      <c r="F1018" s="10">
        <f t="shared" si="41"/>
        <v>48</v>
      </c>
    </row>
    <row r="1019" spans="1:6" x14ac:dyDescent="0.2">
      <c r="A1019" s="39"/>
      <c r="B1019" s="34"/>
      <c r="C1019" s="39" t="s">
        <v>136</v>
      </c>
      <c r="D1019" s="7">
        <v>29</v>
      </c>
      <c r="E1019" s="9">
        <v>36</v>
      </c>
      <c r="F1019" s="10">
        <f t="shared" si="41"/>
        <v>65</v>
      </c>
    </row>
    <row r="1020" spans="1:6" x14ac:dyDescent="0.2">
      <c r="A1020" s="39"/>
      <c r="B1020" s="34"/>
      <c r="C1020" s="39" t="s">
        <v>137</v>
      </c>
      <c r="D1020" s="7">
        <v>25</v>
      </c>
      <c r="E1020" s="9">
        <v>29</v>
      </c>
      <c r="F1020" s="10">
        <f t="shared" si="41"/>
        <v>54</v>
      </c>
    </row>
    <row r="1021" spans="1:6" x14ac:dyDescent="0.2">
      <c r="A1021" s="39"/>
      <c r="B1021" s="34"/>
      <c r="C1021" s="39" t="s">
        <v>138</v>
      </c>
      <c r="D1021" s="7">
        <v>6</v>
      </c>
      <c r="E1021" s="9">
        <v>8</v>
      </c>
      <c r="F1021" s="10">
        <f t="shared" si="41"/>
        <v>14</v>
      </c>
    </row>
    <row r="1022" spans="1:6" x14ac:dyDescent="0.2">
      <c r="A1022" s="39"/>
      <c r="B1022" s="34"/>
      <c r="C1022" s="39" t="s">
        <v>139</v>
      </c>
      <c r="D1022" s="7">
        <v>94</v>
      </c>
      <c r="E1022" s="9">
        <v>266</v>
      </c>
      <c r="F1022" s="10">
        <f t="shared" si="41"/>
        <v>360</v>
      </c>
    </row>
    <row r="1023" spans="1:6" x14ac:dyDescent="0.2">
      <c r="A1023" s="39"/>
      <c r="B1023" s="34"/>
      <c r="C1023" s="39" t="s">
        <v>141</v>
      </c>
      <c r="D1023" s="7">
        <v>7</v>
      </c>
      <c r="E1023" s="9">
        <v>5</v>
      </c>
      <c r="F1023" s="10">
        <f t="shared" si="41"/>
        <v>12</v>
      </c>
    </row>
    <row r="1024" spans="1:6" x14ac:dyDescent="0.2">
      <c r="A1024" s="39"/>
      <c r="B1024" s="34"/>
      <c r="C1024" s="39" t="s">
        <v>142</v>
      </c>
      <c r="D1024" s="7">
        <v>10</v>
      </c>
      <c r="E1024" s="9">
        <v>9</v>
      </c>
      <c r="F1024" s="10">
        <f t="shared" si="41"/>
        <v>19</v>
      </c>
    </row>
    <row r="1025" spans="1:6" x14ac:dyDescent="0.2">
      <c r="A1025" s="39"/>
      <c r="B1025" s="34"/>
      <c r="C1025" s="39" t="s">
        <v>144</v>
      </c>
      <c r="D1025" s="7">
        <v>5</v>
      </c>
      <c r="E1025" s="9">
        <v>4</v>
      </c>
      <c r="F1025" s="10">
        <f t="shared" si="41"/>
        <v>9</v>
      </c>
    </row>
    <row r="1026" spans="1:6" x14ac:dyDescent="0.2">
      <c r="A1026" s="39"/>
      <c r="B1026" s="34"/>
      <c r="C1026" s="39" t="s">
        <v>148</v>
      </c>
      <c r="D1026" s="7">
        <v>0</v>
      </c>
      <c r="E1026" s="9">
        <v>1</v>
      </c>
      <c r="F1026" s="10">
        <f t="shared" si="41"/>
        <v>1</v>
      </c>
    </row>
    <row r="1027" spans="1:6" x14ac:dyDescent="0.2">
      <c r="A1027" s="39"/>
      <c r="B1027" s="34"/>
      <c r="C1027" s="39" t="s">
        <v>149</v>
      </c>
      <c r="D1027" s="7">
        <v>1</v>
      </c>
      <c r="E1027" s="9">
        <v>3</v>
      </c>
      <c r="F1027" s="10">
        <f t="shared" si="41"/>
        <v>4</v>
      </c>
    </row>
    <row r="1028" spans="1:6" x14ac:dyDescent="0.2">
      <c r="A1028" s="39"/>
      <c r="B1028" s="34" t="s">
        <v>1011</v>
      </c>
      <c r="C1028" s="39" t="s">
        <v>135</v>
      </c>
      <c r="D1028" s="7">
        <v>0</v>
      </c>
      <c r="E1028" s="9">
        <v>2</v>
      </c>
      <c r="F1028" s="10">
        <f t="shared" si="41"/>
        <v>2</v>
      </c>
    </row>
    <row r="1029" spans="1:6" x14ac:dyDescent="0.2">
      <c r="A1029" s="39"/>
      <c r="B1029" s="34" t="s">
        <v>1012</v>
      </c>
      <c r="C1029" s="39" t="s">
        <v>135</v>
      </c>
      <c r="D1029" s="7">
        <v>0</v>
      </c>
      <c r="E1029" s="9">
        <v>1</v>
      </c>
      <c r="F1029" s="10">
        <f t="shared" si="41"/>
        <v>1</v>
      </c>
    </row>
    <row r="1030" spans="1:6" x14ac:dyDescent="0.2">
      <c r="A1030" s="39"/>
      <c r="B1030" s="34" t="s">
        <v>451</v>
      </c>
      <c r="C1030" s="39" t="s">
        <v>124</v>
      </c>
      <c r="D1030" s="7">
        <v>0</v>
      </c>
      <c r="E1030" s="9">
        <v>3</v>
      </c>
      <c r="F1030" s="10">
        <f t="shared" si="41"/>
        <v>3</v>
      </c>
    </row>
    <row r="1031" spans="1:6" x14ac:dyDescent="0.2">
      <c r="A1031" s="39"/>
      <c r="B1031" s="34"/>
      <c r="C1031" s="39"/>
      <c r="D1031" s="7"/>
      <c r="E1031" s="9"/>
      <c r="F1031" s="40"/>
    </row>
    <row r="1032" spans="1:6" x14ac:dyDescent="0.2">
      <c r="A1032" s="65" t="s">
        <v>211</v>
      </c>
      <c r="B1032" s="42"/>
      <c r="C1032" s="72" t="s">
        <v>2</v>
      </c>
      <c r="D1032" s="73">
        <v>17</v>
      </c>
      <c r="E1032" s="48">
        <v>51</v>
      </c>
      <c r="F1032" s="63">
        <v>68</v>
      </c>
    </row>
    <row r="1033" spans="1:6" x14ac:dyDescent="0.2">
      <c r="A1033" s="39"/>
      <c r="B1033" s="34" t="s">
        <v>452</v>
      </c>
      <c r="C1033" s="39" t="s">
        <v>3</v>
      </c>
      <c r="D1033" s="7">
        <v>2</v>
      </c>
      <c r="E1033" s="9">
        <v>14</v>
      </c>
      <c r="F1033" s="10">
        <f t="shared" ref="F1033:F1041" si="42">D1033+E1033</f>
        <v>16</v>
      </c>
    </row>
    <row r="1034" spans="1:6" x14ac:dyDescent="0.2">
      <c r="A1034" s="39"/>
      <c r="B1034" s="34"/>
      <c r="C1034" s="39" t="s">
        <v>125</v>
      </c>
      <c r="D1034" s="7">
        <v>1</v>
      </c>
      <c r="E1034" s="9">
        <v>8</v>
      </c>
      <c r="F1034" s="10">
        <f t="shared" si="42"/>
        <v>9</v>
      </c>
    </row>
    <row r="1035" spans="1:6" x14ac:dyDescent="0.2">
      <c r="A1035" s="39"/>
      <c r="B1035" s="34"/>
      <c r="C1035" s="39" t="s">
        <v>126</v>
      </c>
      <c r="D1035" s="7">
        <v>1</v>
      </c>
      <c r="E1035" s="9">
        <v>2</v>
      </c>
      <c r="F1035" s="10">
        <f t="shared" si="42"/>
        <v>3</v>
      </c>
    </row>
    <row r="1036" spans="1:6" x14ac:dyDescent="0.2">
      <c r="A1036" s="39"/>
      <c r="B1036" s="34"/>
      <c r="C1036" s="39" t="s">
        <v>128</v>
      </c>
      <c r="D1036" s="7">
        <v>2</v>
      </c>
      <c r="E1036" s="9">
        <v>9</v>
      </c>
      <c r="F1036" s="10">
        <f t="shared" si="42"/>
        <v>11</v>
      </c>
    </row>
    <row r="1037" spans="1:6" x14ac:dyDescent="0.2">
      <c r="A1037" s="39"/>
      <c r="B1037" s="34"/>
      <c r="C1037" s="39" t="s">
        <v>931</v>
      </c>
      <c r="D1037" s="7">
        <v>0</v>
      </c>
      <c r="E1037" s="9">
        <v>1</v>
      </c>
      <c r="F1037" s="10">
        <f t="shared" si="42"/>
        <v>1</v>
      </c>
    </row>
    <row r="1038" spans="1:6" x14ac:dyDescent="0.2">
      <c r="A1038" s="39"/>
      <c r="B1038" s="34"/>
      <c r="C1038" s="39" t="s">
        <v>135</v>
      </c>
      <c r="D1038" s="7">
        <v>1</v>
      </c>
      <c r="E1038" s="9">
        <v>3</v>
      </c>
      <c r="F1038" s="10">
        <f t="shared" si="42"/>
        <v>4</v>
      </c>
    </row>
    <row r="1039" spans="1:6" x14ac:dyDescent="0.2">
      <c r="A1039" s="39"/>
      <c r="B1039" s="34"/>
      <c r="C1039" s="39" t="s">
        <v>136</v>
      </c>
      <c r="D1039" s="7">
        <v>1</v>
      </c>
      <c r="E1039" s="9">
        <v>3</v>
      </c>
      <c r="F1039" s="10">
        <f t="shared" si="42"/>
        <v>4</v>
      </c>
    </row>
    <row r="1040" spans="1:6" x14ac:dyDescent="0.2">
      <c r="A1040" s="39"/>
      <c r="B1040" s="34"/>
      <c r="C1040" s="39" t="s">
        <v>137</v>
      </c>
      <c r="D1040" s="7">
        <v>3</v>
      </c>
      <c r="E1040" s="9">
        <v>7</v>
      </c>
      <c r="F1040" s="10">
        <f t="shared" si="42"/>
        <v>10</v>
      </c>
    </row>
    <row r="1041" spans="1:6" x14ac:dyDescent="0.2">
      <c r="A1041" s="39"/>
      <c r="B1041" s="34"/>
      <c r="C1041" s="39" t="s">
        <v>140</v>
      </c>
      <c r="D1041" s="7">
        <v>6</v>
      </c>
      <c r="E1041" s="9">
        <v>4</v>
      </c>
      <c r="F1041" s="10">
        <f t="shared" si="42"/>
        <v>10</v>
      </c>
    </row>
    <row r="1042" spans="1:6" x14ac:dyDescent="0.2">
      <c r="A1042" s="39"/>
      <c r="B1042" s="34"/>
      <c r="C1042" s="39"/>
      <c r="D1042" s="7"/>
      <c r="E1042" s="9"/>
      <c r="F1042" s="40"/>
    </row>
    <row r="1043" spans="1:6" x14ac:dyDescent="0.2">
      <c r="A1043" s="65" t="s">
        <v>212</v>
      </c>
      <c r="B1043" s="42"/>
      <c r="C1043" s="72" t="s">
        <v>2</v>
      </c>
      <c r="D1043" s="73">
        <v>10</v>
      </c>
      <c r="E1043" s="48">
        <v>22</v>
      </c>
      <c r="F1043" s="63">
        <v>32</v>
      </c>
    </row>
    <row r="1044" spans="1:6" x14ac:dyDescent="0.2">
      <c r="A1044" s="39"/>
      <c r="B1044" s="34" t="s">
        <v>453</v>
      </c>
      <c r="C1044" s="39" t="s">
        <v>3</v>
      </c>
      <c r="D1044" s="7">
        <v>3</v>
      </c>
      <c r="E1044" s="9">
        <v>7</v>
      </c>
      <c r="F1044" s="10">
        <f t="shared" ref="F1044:F1049" si="43">D1044+E1044</f>
        <v>10</v>
      </c>
    </row>
    <row r="1045" spans="1:6" x14ac:dyDescent="0.2">
      <c r="A1045" s="39"/>
      <c r="B1045" s="34"/>
      <c r="C1045" s="39" t="s">
        <v>125</v>
      </c>
      <c r="D1045" s="7">
        <v>0</v>
      </c>
      <c r="E1045" s="9">
        <v>3</v>
      </c>
      <c r="F1045" s="10">
        <f t="shared" si="43"/>
        <v>3</v>
      </c>
    </row>
    <row r="1046" spans="1:6" x14ac:dyDescent="0.2">
      <c r="A1046" s="39"/>
      <c r="B1046" s="34"/>
      <c r="C1046" s="39" t="s">
        <v>128</v>
      </c>
      <c r="D1046" s="7">
        <v>4</v>
      </c>
      <c r="E1046" s="9">
        <v>6</v>
      </c>
      <c r="F1046" s="10">
        <f t="shared" si="43"/>
        <v>10</v>
      </c>
    </row>
    <row r="1047" spans="1:6" x14ac:dyDescent="0.2">
      <c r="A1047" s="39"/>
      <c r="B1047" s="34"/>
      <c r="C1047" s="39" t="s">
        <v>136</v>
      </c>
      <c r="D1047" s="7">
        <v>0</v>
      </c>
      <c r="E1047" s="9">
        <v>1</v>
      </c>
      <c r="F1047" s="10">
        <f t="shared" si="43"/>
        <v>1</v>
      </c>
    </row>
    <row r="1048" spans="1:6" x14ac:dyDescent="0.2">
      <c r="A1048" s="39"/>
      <c r="B1048" s="34"/>
      <c r="C1048" s="39" t="s">
        <v>139</v>
      </c>
      <c r="D1048" s="7">
        <v>1</v>
      </c>
      <c r="E1048" s="9">
        <v>5</v>
      </c>
      <c r="F1048" s="10">
        <f t="shared" si="43"/>
        <v>6</v>
      </c>
    </row>
    <row r="1049" spans="1:6" x14ac:dyDescent="0.2">
      <c r="A1049" s="39"/>
      <c r="B1049" s="34"/>
      <c r="C1049" s="39" t="s">
        <v>142</v>
      </c>
      <c r="D1049" s="7">
        <v>2</v>
      </c>
      <c r="E1049" s="9">
        <v>0</v>
      </c>
      <c r="F1049" s="10">
        <f t="shared" si="43"/>
        <v>2</v>
      </c>
    </row>
    <row r="1050" spans="1:6" x14ac:dyDescent="0.2">
      <c r="A1050" s="39"/>
      <c r="B1050" s="34"/>
      <c r="C1050" s="39"/>
      <c r="D1050" s="7"/>
      <c r="E1050" s="9"/>
      <c r="F1050" s="40"/>
    </row>
    <row r="1051" spans="1:6" x14ac:dyDescent="0.2">
      <c r="A1051" s="65" t="s">
        <v>213</v>
      </c>
      <c r="B1051" s="42"/>
      <c r="C1051" s="72" t="s">
        <v>2</v>
      </c>
      <c r="D1051" s="73">
        <v>20</v>
      </c>
      <c r="E1051" s="48">
        <v>73</v>
      </c>
      <c r="F1051" s="63">
        <v>93</v>
      </c>
    </row>
    <row r="1052" spans="1:6" x14ac:dyDescent="0.2">
      <c r="A1052" s="39"/>
      <c r="B1052" s="34" t="s">
        <v>454</v>
      </c>
      <c r="C1052" s="39" t="s">
        <v>124</v>
      </c>
      <c r="D1052" s="7">
        <v>2</v>
      </c>
      <c r="E1052" s="9">
        <v>0</v>
      </c>
      <c r="F1052" s="10">
        <f>D1052+E1052</f>
        <v>2</v>
      </c>
    </row>
    <row r="1053" spans="1:6" ht="12" thickBot="1" x14ac:dyDescent="0.25">
      <c r="A1053" s="52"/>
      <c r="B1053" s="68"/>
      <c r="C1053" s="52"/>
      <c r="D1053" s="24"/>
      <c r="E1053" s="26"/>
      <c r="F1053" s="53"/>
    </row>
    <row r="1060" spans="1:6" ht="12" x14ac:dyDescent="0.2">
      <c r="A1060" s="85" t="s">
        <v>113</v>
      </c>
      <c r="B1060" s="85"/>
      <c r="C1060" s="85"/>
      <c r="D1060" s="85"/>
      <c r="E1060" s="85"/>
      <c r="F1060" s="85"/>
    </row>
    <row r="1061" spans="1:6" x14ac:dyDescent="0.2">
      <c r="A1061" s="86" t="s">
        <v>39</v>
      </c>
      <c r="B1061" s="86"/>
      <c r="C1061" s="86"/>
      <c r="D1061" s="86"/>
      <c r="E1061" s="86"/>
      <c r="F1061" s="86"/>
    </row>
    <row r="1062" spans="1:6" x14ac:dyDescent="0.2">
      <c r="A1062" s="86" t="s">
        <v>1066</v>
      </c>
      <c r="B1062" s="86"/>
      <c r="C1062" s="86"/>
      <c r="D1062" s="86"/>
      <c r="E1062" s="86"/>
      <c r="F1062" s="86"/>
    </row>
    <row r="1063" spans="1:6" ht="12" thickBot="1" x14ac:dyDescent="0.25"/>
    <row r="1064" spans="1:6" x14ac:dyDescent="0.2">
      <c r="A1064" s="141" t="s">
        <v>123</v>
      </c>
      <c r="B1064" s="138"/>
      <c r="C1064" s="151" t="s">
        <v>43</v>
      </c>
      <c r="D1064" s="141" t="s">
        <v>44</v>
      </c>
      <c r="E1064" s="178" t="s">
        <v>45</v>
      </c>
      <c r="F1064" s="180" t="s">
        <v>2</v>
      </c>
    </row>
    <row r="1065" spans="1:6" x14ac:dyDescent="0.2">
      <c r="A1065" s="142"/>
      <c r="B1065" s="139"/>
      <c r="C1065" s="152"/>
      <c r="D1065" s="142"/>
      <c r="E1065" s="179"/>
      <c r="F1065" s="181"/>
    </row>
    <row r="1066" spans="1:6" x14ac:dyDescent="0.2">
      <c r="A1066" s="142"/>
      <c r="B1066" s="139"/>
      <c r="C1066" s="152"/>
      <c r="D1066" s="142"/>
      <c r="E1066" s="179"/>
      <c r="F1066" s="181"/>
    </row>
    <row r="1067" spans="1:6" ht="12" thickBot="1" x14ac:dyDescent="0.25">
      <c r="A1067" s="142"/>
      <c r="B1067" s="139"/>
      <c r="C1067" s="152"/>
      <c r="D1067" s="142"/>
      <c r="E1067" s="179"/>
      <c r="F1067" s="181"/>
    </row>
    <row r="1068" spans="1:6" x14ac:dyDescent="0.2">
      <c r="A1068" s="35"/>
      <c r="B1068" s="36"/>
      <c r="C1068" s="35" t="s">
        <v>3</v>
      </c>
      <c r="D1068" s="3">
        <v>4</v>
      </c>
      <c r="E1068" s="5">
        <v>13</v>
      </c>
      <c r="F1068" s="6">
        <f t="shared" ref="F1068:F1074" si="44">D1068+E1068</f>
        <v>17</v>
      </c>
    </row>
    <row r="1069" spans="1:6" x14ac:dyDescent="0.2">
      <c r="A1069" s="39"/>
      <c r="B1069" s="34"/>
      <c r="C1069" s="39" t="s">
        <v>125</v>
      </c>
      <c r="D1069" s="7">
        <v>1</v>
      </c>
      <c r="E1069" s="9">
        <v>6</v>
      </c>
      <c r="F1069" s="10">
        <f t="shared" si="44"/>
        <v>7</v>
      </c>
    </row>
    <row r="1070" spans="1:6" x14ac:dyDescent="0.2">
      <c r="A1070" s="39"/>
      <c r="B1070" s="34"/>
      <c r="C1070" s="39" t="s">
        <v>127</v>
      </c>
      <c r="D1070" s="7">
        <v>2</v>
      </c>
      <c r="E1070" s="9">
        <v>10</v>
      </c>
      <c r="F1070" s="10">
        <f t="shared" si="44"/>
        <v>12</v>
      </c>
    </row>
    <row r="1071" spans="1:6" x14ac:dyDescent="0.2">
      <c r="A1071" s="39"/>
      <c r="B1071" s="34"/>
      <c r="C1071" s="39" t="s">
        <v>128</v>
      </c>
      <c r="D1071" s="7">
        <v>9</v>
      </c>
      <c r="E1071" s="9">
        <v>21</v>
      </c>
      <c r="F1071" s="10">
        <f t="shared" si="44"/>
        <v>30</v>
      </c>
    </row>
    <row r="1072" spans="1:6" x14ac:dyDescent="0.2">
      <c r="A1072" s="39"/>
      <c r="B1072" s="34"/>
      <c r="C1072" s="39" t="s">
        <v>136</v>
      </c>
      <c r="D1072" s="7">
        <v>1</v>
      </c>
      <c r="E1072" s="9">
        <v>2</v>
      </c>
      <c r="F1072" s="10">
        <f t="shared" si="44"/>
        <v>3</v>
      </c>
    </row>
    <row r="1073" spans="1:6" x14ac:dyDescent="0.2">
      <c r="A1073" s="39"/>
      <c r="B1073" s="34"/>
      <c r="C1073" s="39" t="s">
        <v>137</v>
      </c>
      <c r="D1073" s="7">
        <v>0</v>
      </c>
      <c r="E1073" s="9">
        <v>7</v>
      </c>
      <c r="F1073" s="10">
        <f t="shared" si="44"/>
        <v>7</v>
      </c>
    </row>
    <row r="1074" spans="1:6" x14ac:dyDescent="0.2">
      <c r="A1074" s="39"/>
      <c r="B1074" s="34"/>
      <c r="C1074" s="39" t="s">
        <v>139</v>
      </c>
      <c r="D1074" s="7">
        <v>1</v>
      </c>
      <c r="E1074" s="9">
        <v>14</v>
      </c>
      <c r="F1074" s="10">
        <f t="shared" si="44"/>
        <v>15</v>
      </c>
    </row>
    <row r="1075" spans="1:6" x14ac:dyDescent="0.2">
      <c r="A1075" s="39"/>
      <c r="B1075" s="34"/>
      <c r="C1075" s="39"/>
      <c r="D1075" s="7"/>
      <c r="E1075" s="9"/>
      <c r="F1075" s="40"/>
    </row>
    <row r="1076" spans="1:6" x14ac:dyDescent="0.2">
      <c r="A1076" s="65" t="s">
        <v>214</v>
      </c>
      <c r="B1076" s="42"/>
      <c r="C1076" s="72" t="s">
        <v>2</v>
      </c>
      <c r="D1076" s="73">
        <v>0</v>
      </c>
      <c r="E1076" s="48">
        <v>1</v>
      </c>
      <c r="F1076" s="63">
        <v>1</v>
      </c>
    </row>
    <row r="1077" spans="1:6" x14ac:dyDescent="0.2">
      <c r="A1077" s="39"/>
      <c r="B1077" s="34" t="s">
        <v>866</v>
      </c>
      <c r="C1077" s="39" t="s">
        <v>139</v>
      </c>
      <c r="D1077" s="7">
        <v>0</v>
      </c>
      <c r="E1077" s="9">
        <v>1</v>
      </c>
      <c r="F1077" s="10">
        <f>D1077+E1077</f>
        <v>1</v>
      </c>
    </row>
    <row r="1078" spans="1:6" x14ac:dyDescent="0.2">
      <c r="A1078" s="39"/>
      <c r="B1078" s="34"/>
      <c r="C1078" s="39"/>
      <c r="D1078" s="7"/>
      <c r="E1078" s="9"/>
      <c r="F1078" s="40"/>
    </row>
    <row r="1079" spans="1:6" x14ac:dyDescent="0.2">
      <c r="A1079" s="65" t="s">
        <v>215</v>
      </c>
      <c r="B1079" s="42"/>
      <c r="C1079" s="72" t="s">
        <v>2</v>
      </c>
      <c r="D1079" s="73">
        <v>589</v>
      </c>
      <c r="E1079" s="48">
        <v>1402</v>
      </c>
      <c r="F1079" s="63">
        <v>1991</v>
      </c>
    </row>
    <row r="1080" spans="1:6" x14ac:dyDescent="0.2">
      <c r="A1080" s="39"/>
      <c r="B1080" s="34" t="s">
        <v>455</v>
      </c>
      <c r="C1080" s="39" t="s">
        <v>124</v>
      </c>
      <c r="D1080" s="7">
        <v>247</v>
      </c>
      <c r="E1080" s="9">
        <v>498</v>
      </c>
      <c r="F1080" s="10">
        <f t="shared" ref="F1080:F1122" si="45">D1080+E1080</f>
        <v>745</v>
      </c>
    </row>
    <row r="1081" spans="1:6" x14ac:dyDescent="0.2">
      <c r="A1081" s="39"/>
      <c r="B1081" s="34"/>
      <c r="C1081" s="39" t="s">
        <v>3</v>
      </c>
      <c r="D1081" s="7">
        <v>74</v>
      </c>
      <c r="E1081" s="9">
        <v>58</v>
      </c>
      <c r="F1081" s="10">
        <f t="shared" si="45"/>
        <v>132</v>
      </c>
    </row>
    <row r="1082" spans="1:6" x14ac:dyDescent="0.2">
      <c r="A1082" s="39"/>
      <c r="B1082" s="34"/>
      <c r="C1082" s="39" t="s">
        <v>125</v>
      </c>
      <c r="D1082" s="7">
        <v>7</v>
      </c>
      <c r="E1082" s="9">
        <v>25</v>
      </c>
      <c r="F1082" s="10">
        <f t="shared" si="45"/>
        <v>32</v>
      </c>
    </row>
    <row r="1083" spans="1:6" x14ac:dyDescent="0.2">
      <c r="A1083" s="39"/>
      <c r="B1083" s="34"/>
      <c r="C1083" s="39" t="s">
        <v>126</v>
      </c>
      <c r="D1083" s="7">
        <v>5</v>
      </c>
      <c r="E1083" s="9">
        <v>1</v>
      </c>
      <c r="F1083" s="10">
        <f t="shared" si="45"/>
        <v>6</v>
      </c>
    </row>
    <row r="1084" spans="1:6" x14ac:dyDescent="0.2">
      <c r="A1084" s="39"/>
      <c r="B1084" s="34"/>
      <c r="C1084" s="39" t="s">
        <v>127</v>
      </c>
      <c r="D1084" s="7">
        <v>25</v>
      </c>
      <c r="E1084" s="9">
        <v>47</v>
      </c>
      <c r="F1084" s="10">
        <f t="shared" si="45"/>
        <v>72</v>
      </c>
    </row>
    <row r="1085" spans="1:6" x14ac:dyDescent="0.2">
      <c r="A1085" s="39"/>
      <c r="B1085" s="34"/>
      <c r="C1085" s="39" t="s">
        <v>128</v>
      </c>
      <c r="D1085" s="7">
        <v>44</v>
      </c>
      <c r="E1085" s="9">
        <v>99</v>
      </c>
      <c r="F1085" s="10">
        <f t="shared" si="45"/>
        <v>143</v>
      </c>
    </row>
    <row r="1086" spans="1:6" x14ac:dyDescent="0.2">
      <c r="A1086" s="39"/>
      <c r="B1086" s="34"/>
      <c r="C1086" s="39" t="s">
        <v>931</v>
      </c>
      <c r="D1086" s="7">
        <v>4</v>
      </c>
      <c r="E1086" s="9">
        <v>3</v>
      </c>
      <c r="F1086" s="10">
        <f t="shared" si="45"/>
        <v>7</v>
      </c>
    </row>
    <row r="1087" spans="1:6" x14ac:dyDescent="0.2">
      <c r="A1087" s="39"/>
      <c r="B1087" s="34"/>
      <c r="C1087" s="39" t="s">
        <v>135</v>
      </c>
      <c r="D1087" s="7">
        <v>16</v>
      </c>
      <c r="E1087" s="9">
        <v>20</v>
      </c>
      <c r="F1087" s="10">
        <f t="shared" si="45"/>
        <v>36</v>
      </c>
    </row>
    <row r="1088" spans="1:6" x14ac:dyDescent="0.2">
      <c r="A1088" s="39"/>
      <c r="B1088" s="34"/>
      <c r="C1088" s="39" t="s">
        <v>136</v>
      </c>
      <c r="D1088" s="7">
        <v>15</v>
      </c>
      <c r="E1088" s="9">
        <v>9</v>
      </c>
      <c r="F1088" s="10">
        <f t="shared" si="45"/>
        <v>24</v>
      </c>
    </row>
    <row r="1089" spans="1:6" x14ac:dyDescent="0.2">
      <c r="A1089" s="39"/>
      <c r="B1089" s="34"/>
      <c r="C1089" s="39" t="s">
        <v>137</v>
      </c>
      <c r="D1089" s="7">
        <v>47</v>
      </c>
      <c r="E1089" s="9">
        <v>127</v>
      </c>
      <c r="F1089" s="10">
        <f t="shared" si="45"/>
        <v>174</v>
      </c>
    </row>
    <row r="1090" spans="1:6" x14ac:dyDescent="0.2">
      <c r="A1090" s="39"/>
      <c r="B1090" s="34"/>
      <c r="C1090" s="39" t="s">
        <v>138</v>
      </c>
      <c r="D1090" s="7">
        <v>7</v>
      </c>
      <c r="E1090" s="9">
        <v>9</v>
      </c>
      <c r="F1090" s="10">
        <f t="shared" si="45"/>
        <v>16</v>
      </c>
    </row>
    <row r="1091" spans="1:6" x14ac:dyDescent="0.2">
      <c r="A1091" s="39"/>
      <c r="B1091" s="34"/>
      <c r="C1091" s="39" t="s">
        <v>139</v>
      </c>
      <c r="D1091" s="7">
        <v>9</v>
      </c>
      <c r="E1091" s="9">
        <v>66</v>
      </c>
      <c r="F1091" s="10">
        <f t="shared" si="45"/>
        <v>75</v>
      </c>
    </row>
    <row r="1092" spans="1:6" x14ac:dyDescent="0.2">
      <c r="A1092" s="39"/>
      <c r="B1092" s="34"/>
      <c r="C1092" s="39" t="s">
        <v>141</v>
      </c>
      <c r="D1092" s="7">
        <v>5</v>
      </c>
      <c r="E1092" s="9">
        <v>7</v>
      </c>
      <c r="F1092" s="10">
        <f t="shared" si="45"/>
        <v>12</v>
      </c>
    </row>
    <row r="1093" spans="1:6" x14ac:dyDescent="0.2">
      <c r="A1093" s="39"/>
      <c r="B1093" s="34"/>
      <c r="C1093" s="39" t="s">
        <v>144</v>
      </c>
      <c r="D1093" s="7">
        <v>4</v>
      </c>
      <c r="E1093" s="9">
        <v>4</v>
      </c>
      <c r="F1093" s="10">
        <f t="shared" si="45"/>
        <v>8</v>
      </c>
    </row>
    <row r="1094" spans="1:6" x14ac:dyDescent="0.2">
      <c r="A1094" s="39"/>
      <c r="B1094" s="34"/>
      <c r="C1094" s="39" t="s">
        <v>148</v>
      </c>
      <c r="D1094" s="7">
        <v>2</v>
      </c>
      <c r="E1094" s="9">
        <v>1</v>
      </c>
      <c r="F1094" s="10">
        <f t="shared" si="45"/>
        <v>3</v>
      </c>
    </row>
    <row r="1095" spans="1:6" x14ac:dyDescent="0.2">
      <c r="A1095" s="39"/>
      <c r="B1095" s="34"/>
      <c r="C1095" s="39" t="s">
        <v>149</v>
      </c>
      <c r="D1095" s="7">
        <v>2</v>
      </c>
      <c r="E1095" s="9">
        <v>3</v>
      </c>
      <c r="F1095" s="10">
        <f t="shared" si="45"/>
        <v>5</v>
      </c>
    </row>
    <row r="1096" spans="1:6" x14ac:dyDescent="0.2">
      <c r="A1096" s="39"/>
      <c r="B1096" s="34" t="s">
        <v>951</v>
      </c>
      <c r="C1096" s="39" t="s">
        <v>127</v>
      </c>
      <c r="D1096" s="7">
        <v>1</v>
      </c>
      <c r="E1096" s="9">
        <v>7</v>
      </c>
      <c r="F1096" s="10">
        <f t="shared" si="45"/>
        <v>8</v>
      </c>
    </row>
    <row r="1097" spans="1:6" x14ac:dyDescent="0.2">
      <c r="A1097" s="39"/>
      <c r="B1097" s="34" t="s">
        <v>456</v>
      </c>
      <c r="C1097" s="39" t="s">
        <v>127</v>
      </c>
      <c r="D1097" s="7">
        <v>5</v>
      </c>
      <c r="E1097" s="9">
        <v>26</v>
      </c>
      <c r="F1097" s="10">
        <f t="shared" si="45"/>
        <v>31</v>
      </c>
    </row>
    <row r="1098" spans="1:6" x14ac:dyDescent="0.2">
      <c r="A1098" s="39"/>
      <c r="B1098" s="34"/>
      <c r="C1098" s="39" t="s">
        <v>128</v>
      </c>
      <c r="D1098" s="7">
        <v>0</v>
      </c>
      <c r="E1098" s="9">
        <v>6</v>
      </c>
      <c r="F1098" s="10">
        <f t="shared" si="45"/>
        <v>6</v>
      </c>
    </row>
    <row r="1099" spans="1:6" x14ac:dyDescent="0.2">
      <c r="A1099" s="39"/>
      <c r="B1099" s="34"/>
      <c r="C1099" s="39" t="s">
        <v>137</v>
      </c>
      <c r="D1099" s="7">
        <v>0</v>
      </c>
      <c r="E1099" s="9">
        <v>4</v>
      </c>
      <c r="F1099" s="10">
        <f t="shared" si="45"/>
        <v>4</v>
      </c>
    </row>
    <row r="1100" spans="1:6" x14ac:dyDescent="0.2">
      <c r="A1100" s="39"/>
      <c r="B1100" s="34" t="s">
        <v>719</v>
      </c>
      <c r="C1100" s="39" t="s">
        <v>128</v>
      </c>
      <c r="D1100" s="7">
        <v>1</v>
      </c>
      <c r="E1100" s="9">
        <v>2</v>
      </c>
      <c r="F1100" s="10">
        <f t="shared" si="45"/>
        <v>3</v>
      </c>
    </row>
    <row r="1101" spans="1:6" x14ac:dyDescent="0.2">
      <c r="A1101" s="39"/>
      <c r="B1101" s="34"/>
      <c r="C1101" s="39" t="s">
        <v>137</v>
      </c>
      <c r="D1101" s="7">
        <v>1</v>
      </c>
      <c r="E1101" s="9">
        <v>8</v>
      </c>
      <c r="F1101" s="10">
        <f t="shared" si="45"/>
        <v>9</v>
      </c>
    </row>
    <row r="1102" spans="1:6" x14ac:dyDescent="0.2">
      <c r="A1102" s="39"/>
      <c r="B1102" s="34" t="s">
        <v>749</v>
      </c>
      <c r="C1102" s="39" t="s">
        <v>128</v>
      </c>
      <c r="D1102" s="7">
        <v>0</v>
      </c>
      <c r="E1102" s="9">
        <v>11</v>
      </c>
      <c r="F1102" s="10">
        <f t="shared" si="45"/>
        <v>11</v>
      </c>
    </row>
    <row r="1103" spans="1:6" x14ac:dyDescent="0.2">
      <c r="A1103" s="39"/>
      <c r="B1103" s="34" t="s">
        <v>952</v>
      </c>
      <c r="C1103" s="39" t="s">
        <v>127</v>
      </c>
      <c r="D1103" s="7">
        <v>1</v>
      </c>
      <c r="E1103" s="9">
        <v>3</v>
      </c>
      <c r="F1103" s="10">
        <f t="shared" si="45"/>
        <v>4</v>
      </c>
    </row>
    <row r="1104" spans="1:6" x14ac:dyDescent="0.2">
      <c r="A1104" s="39"/>
      <c r="B1104" s="34" t="s">
        <v>457</v>
      </c>
      <c r="C1104" s="39" t="s">
        <v>137</v>
      </c>
      <c r="D1104" s="7">
        <v>1</v>
      </c>
      <c r="E1104" s="9">
        <v>16</v>
      </c>
      <c r="F1104" s="10">
        <f t="shared" si="45"/>
        <v>17</v>
      </c>
    </row>
    <row r="1105" spans="1:6" x14ac:dyDescent="0.2">
      <c r="A1105" s="39"/>
      <c r="B1105" s="34" t="s">
        <v>1178</v>
      </c>
      <c r="C1105" s="39" t="s">
        <v>137</v>
      </c>
      <c r="D1105" s="7">
        <v>0</v>
      </c>
      <c r="E1105" s="9">
        <v>26</v>
      </c>
      <c r="F1105" s="10">
        <f t="shared" si="45"/>
        <v>26</v>
      </c>
    </row>
    <row r="1106" spans="1:6" x14ac:dyDescent="0.2">
      <c r="A1106" s="39"/>
      <c r="B1106" s="34" t="s">
        <v>891</v>
      </c>
      <c r="C1106" s="39" t="s">
        <v>127</v>
      </c>
      <c r="D1106" s="7">
        <v>18</v>
      </c>
      <c r="E1106" s="9">
        <v>55</v>
      </c>
      <c r="F1106" s="10">
        <f t="shared" si="45"/>
        <v>73</v>
      </c>
    </row>
    <row r="1107" spans="1:6" x14ac:dyDescent="0.2">
      <c r="A1107" s="39"/>
      <c r="B1107" s="34"/>
      <c r="C1107" s="39" t="s">
        <v>128</v>
      </c>
      <c r="D1107" s="7">
        <v>1</v>
      </c>
      <c r="E1107" s="9">
        <v>0</v>
      </c>
      <c r="F1107" s="10">
        <f t="shared" si="45"/>
        <v>1</v>
      </c>
    </row>
    <row r="1108" spans="1:6" x14ac:dyDescent="0.2">
      <c r="A1108" s="39"/>
      <c r="B1108" s="34"/>
      <c r="C1108" s="39" t="s">
        <v>135</v>
      </c>
      <c r="D1108" s="7">
        <v>0</v>
      </c>
      <c r="E1108" s="9">
        <v>1</v>
      </c>
      <c r="F1108" s="10">
        <f t="shared" si="45"/>
        <v>1</v>
      </c>
    </row>
    <row r="1109" spans="1:6" x14ac:dyDescent="0.2">
      <c r="A1109" s="39"/>
      <c r="B1109" s="34"/>
      <c r="C1109" s="39" t="s">
        <v>137</v>
      </c>
      <c r="D1109" s="7">
        <v>1</v>
      </c>
      <c r="E1109" s="9">
        <v>1</v>
      </c>
      <c r="F1109" s="10">
        <f t="shared" si="45"/>
        <v>2</v>
      </c>
    </row>
    <row r="1110" spans="1:6" x14ac:dyDescent="0.2">
      <c r="A1110" s="39"/>
      <c r="B1110" s="34" t="s">
        <v>775</v>
      </c>
      <c r="C1110" s="39" t="s">
        <v>127</v>
      </c>
      <c r="D1110" s="7">
        <v>2</v>
      </c>
      <c r="E1110" s="9">
        <v>9</v>
      </c>
      <c r="F1110" s="10">
        <f t="shared" si="45"/>
        <v>11</v>
      </c>
    </row>
    <row r="1111" spans="1:6" x14ac:dyDescent="0.2">
      <c r="A1111" s="39"/>
      <c r="B1111" s="34" t="s">
        <v>458</v>
      </c>
      <c r="C1111" s="39" t="s">
        <v>127</v>
      </c>
      <c r="D1111" s="7">
        <v>16</v>
      </c>
      <c r="E1111" s="9">
        <v>21</v>
      </c>
      <c r="F1111" s="10">
        <f t="shared" si="45"/>
        <v>37</v>
      </c>
    </row>
    <row r="1112" spans="1:6" x14ac:dyDescent="0.2">
      <c r="A1112" s="39"/>
      <c r="B1112" s="34"/>
      <c r="C1112" s="39" t="s">
        <v>128</v>
      </c>
      <c r="D1112" s="7">
        <v>2</v>
      </c>
      <c r="E1112" s="9">
        <v>12</v>
      </c>
      <c r="F1112" s="10">
        <f t="shared" si="45"/>
        <v>14</v>
      </c>
    </row>
    <row r="1113" spans="1:6" x14ac:dyDescent="0.2">
      <c r="A1113" s="39"/>
      <c r="B1113" s="34"/>
      <c r="C1113" s="39" t="s">
        <v>137</v>
      </c>
      <c r="D1113" s="7">
        <v>0</v>
      </c>
      <c r="E1113" s="9">
        <v>11</v>
      </c>
      <c r="F1113" s="10">
        <f t="shared" si="45"/>
        <v>11</v>
      </c>
    </row>
    <row r="1114" spans="1:6" x14ac:dyDescent="0.2">
      <c r="A1114" s="39"/>
      <c r="B1114" s="34" t="s">
        <v>953</v>
      </c>
      <c r="C1114" s="39" t="s">
        <v>128</v>
      </c>
      <c r="D1114" s="7">
        <v>1</v>
      </c>
      <c r="E1114" s="9">
        <v>4</v>
      </c>
      <c r="F1114" s="10">
        <f t="shared" si="45"/>
        <v>5</v>
      </c>
    </row>
    <row r="1115" spans="1:6" x14ac:dyDescent="0.2">
      <c r="A1115" s="39"/>
      <c r="B1115" s="34"/>
      <c r="C1115" s="39" t="s">
        <v>137</v>
      </c>
      <c r="D1115" s="7">
        <v>0</v>
      </c>
      <c r="E1115" s="9">
        <v>7</v>
      </c>
      <c r="F1115" s="10">
        <f t="shared" si="45"/>
        <v>7</v>
      </c>
    </row>
    <row r="1116" spans="1:6" x14ac:dyDescent="0.2">
      <c r="A1116" s="39"/>
      <c r="B1116" s="34" t="s">
        <v>1088</v>
      </c>
      <c r="C1116" s="39" t="s">
        <v>127</v>
      </c>
      <c r="D1116" s="7">
        <v>2</v>
      </c>
      <c r="E1116" s="9">
        <v>7</v>
      </c>
      <c r="F1116" s="10">
        <f t="shared" si="45"/>
        <v>9</v>
      </c>
    </row>
    <row r="1117" spans="1:6" x14ac:dyDescent="0.2">
      <c r="A1117" s="39"/>
      <c r="B1117" s="34" t="s">
        <v>459</v>
      </c>
      <c r="C1117" s="39" t="s">
        <v>124</v>
      </c>
      <c r="D1117" s="7">
        <v>1</v>
      </c>
      <c r="E1117" s="9">
        <v>0</v>
      </c>
      <c r="F1117" s="10">
        <f t="shared" si="45"/>
        <v>1</v>
      </c>
    </row>
    <row r="1118" spans="1:6" x14ac:dyDescent="0.2">
      <c r="A1118" s="39"/>
      <c r="B1118" s="34"/>
      <c r="C1118" s="39" t="s">
        <v>127</v>
      </c>
      <c r="D1118" s="7">
        <v>3</v>
      </c>
      <c r="E1118" s="9">
        <v>22</v>
      </c>
      <c r="F1118" s="10">
        <f t="shared" si="45"/>
        <v>25</v>
      </c>
    </row>
    <row r="1119" spans="1:6" x14ac:dyDescent="0.2">
      <c r="A1119" s="39"/>
      <c r="B1119" s="34"/>
      <c r="C1119" s="39" t="s">
        <v>128</v>
      </c>
      <c r="D1119" s="7">
        <v>2</v>
      </c>
      <c r="E1119" s="9">
        <v>12</v>
      </c>
      <c r="F1119" s="10">
        <f t="shared" si="45"/>
        <v>14</v>
      </c>
    </row>
    <row r="1120" spans="1:6" x14ac:dyDescent="0.2">
      <c r="A1120" s="39"/>
      <c r="B1120" s="34"/>
      <c r="C1120" s="39" t="s">
        <v>137</v>
      </c>
      <c r="D1120" s="7">
        <v>1</v>
      </c>
      <c r="E1120" s="9">
        <v>20</v>
      </c>
      <c r="F1120" s="10">
        <f t="shared" si="45"/>
        <v>21</v>
      </c>
    </row>
    <row r="1121" spans="1:6" x14ac:dyDescent="0.2">
      <c r="A1121" s="39"/>
      <c r="B1121" s="34" t="s">
        <v>1013</v>
      </c>
      <c r="C1121" s="39" t="s">
        <v>124</v>
      </c>
      <c r="D1121" s="7">
        <v>1</v>
      </c>
      <c r="E1121" s="9">
        <v>0</v>
      </c>
      <c r="F1121" s="10">
        <f t="shared" si="45"/>
        <v>1</v>
      </c>
    </row>
    <row r="1122" spans="1:6" x14ac:dyDescent="0.2">
      <c r="A1122" s="39"/>
      <c r="B1122" s="34"/>
      <c r="C1122" s="39" t="s">
        <v>128</v>
      </c>
      <c r="D1122" s="7">
        <v>0</v>
      </c>
      <c r="E1122" s="9">
        <v>2</v>
      </c>
      <c r="F1122" s="10">
        <f t="shared" si="45"/>
        <v>2</v>
      </c>
    </row>
    <row r="1123" spans="1:6" ht="12" thickBot="1" x14ac:dyDescent="0.25">
      <c r="A1123" s="52"/>
      <c r="B1123" s="68"/>
      <c r="C1123" s="52"/>
      <c r="D1123" s="24"/>
      <c r="E1123" s="26"/>
      <c r="F1123" s="53"/>
    </row>
    <row r="1131" spans="1:6" ht="12" x14ac:dyDescent="0.2">
      <c r="A1131" s="85" t="s">
        <v>113</v>
      </c>
      <c r="B1131" s="85"/>
      <c r="C1131" s="85"/>
      <c r="D1131" s="85"/>
      <c r="E1131" s="85"/>
      <c r="F1131" s="85"/>
    </row>
    <row r="1132" spans="1:6" x14ac:dyDescent="0.2">
      <c r="A1132" s="86" t="s">
        <v>39</v>
      </c>
      <c r="B1132" s="86"/>
      <c r="C1132" s="86"/>
      <c r="D1132" s="86"/>
      <c r="E1132" s="86"/>
      <c r="F1132" s="86"/>
    </row>
    <row r="1133" spans="1:6" x14ac:dyDescent="0.2">
      <c r="A1133" s="86" t="s">
        <v>1066</v>
      </c>
      <c r="B1133" s="86"/>
      <c r="C1133" s="86"/>
      <c r="D1133" s="86"/>
      <c r="E1133" s="86"/>
      <c r="F1133" s="86"/>
    </row>
    <row r="1134" spans="1:6" ht="12" thickBot="1" x14ac:dyDescent="0.25"/>
    <row r="1135" spans="1:6" x14ac:dyDescent="0.2">
      <c r="A1135" s="141" t="s">
        <v>123</v>
      </c>
      <c r="B1135" s="138"/>
      <c r="C1135" s="151" t="s">
        <v>43</v>
      </c>
      <c r="D1135" s="141" t="s">
        <v>44</v>
      </c>
      <c r="E1135" s="178" t="s">
        <v>45</v>
      </c>
      <c r="F1135" s="180" t="s">
        <v>2</v>
      </c>
    </row>
    <row r="1136" spans="1:6" x14ac:dyDescent="0.2">
      <c r="A1136" s="142"/>
      <c r="B1136" s="139"/>
      <c r="C1136" s="152"/>
      <c r="D1136" s="142"/>
      <c r="E1136" s="179"/>
      <c r="F1136" s="181"/>
    </row>
    <row r="1137" spans="1:6" x14ac:dyDescent="0.2">
      <c r="A1137" s="142"/>
      <c r="B1137" s="139"/>
      <c r="C1137" s="152"/>
      <c r="D1137" s="142"/>
      <c r="E1137" s="179"/>
      <c r="F1137" s="181"/>
    </row>
    <row r="1138" spans="1:6" ht="12" thickBot="1" x14ac:dyDescent="0.25">
      <c r="A1138" s="142"/>
      <c r="B1138" s="139"/>
      <c r="C1138" s="152"/>
      <c r="D1138" s="142"/>
      <c r="E1138" s="179"/>
      <c r="F1138" s="181"/>
    </row>
    <row r="1139" spans="1:6" x14ac:dyDescent="0.2">
      <c r="A1139" s="35"/>
      <c r="B1139" s="36"/>
      <c r="C1139" s="35" t="s">
        <v>137</v>
      </c>
      <c r="D1139" s="3">
        <v>0</v>
      </c>
      <c r="E1139" s="5">
        <v>4</v>
      </c>
      <c r="F1139" s="6">
        <f t="shared" ref="F1139:F1151" si="46">D1139+E1139</f>
        <v>4</v>
      </c>
    </row>
    <row r="1140" spans="1:6" x14ac:dyDescent="0.2">
      <c r="A1140" s="39"/>
      <c r="B1140" s="34" t="s">
        <v>460</v>
      </c>
      <c r="C1140" s="39" t="s">
        <v>127</v>
      </c>
      <c r="D1140" s="7">
        <v>0</v>
      </c>
      <c r="E1140" s="9">
        <v>4</v>
      </c>
      <c r="F1140" s="10">
        <f t="shared" si="46"/>
        <v>4</v>
      </c>
    </row>
    <row r="1141" spans="1:6" x14ac:dyDescent="0.2">
      <c r="A1141" s="39"/>
      <c r="B1141" s="34"/>
      <c r="C1141" s="39" t="s">
        <v>128</v>
      </c>
      <c r="D1141" s="7">
        <v>1</v>
      </c>
      <c r="E1141" s="9">
        <v>12</v>
      </c>
      <c r="F1141" s="10">
        <f t="shared" si="46"/>
        <v>13</v>
      </c>
    </row>
    <row r="1142" spans="1:6" x14ac:dyDescent="0.2">
      <c r="A1142" s="39"/>
      <c r="B1142" s="34"/>
      <c r="C1142" s="39" t="s">
        <v>137</v>
      </c>
      <c r="D1142" s="7">
        <v>1</v>
      </c>
      <c r="E1142" s="9">
        <v>22</v>
      </c>
      <c r="F1142" s="10">
        <f t="shared" si="46"/>
        <v>23</v>
      </c>
    </row>
    <row r="1143" spans="1:6" x14ac:dyDescent="0.2">
      <c r="A1143" s="39"/>
      <c r="B1143" s="34" t="s">
        <v>461</v>
      </c>
      <c r="C1143" s="39" t="s">
        <v>931</v>
      </c>
      <c r="D1143" s="7">
        <v>1</v>
      </c>
      <c r="E1143" s="9">
        <v>0</v>
      </c>
      <c r="F1143" s="10">
        <f t="shared" si="46"/>
        <v>1</v>
      </c>
    </row>
    <row r="1144" spans="1:6" x14ac:dyDescent="0.2">
      <c r="A1144" s="39"/>
      <c r="B1144" s="34"/>
      <c r="C1144" s="39" t="s">
        <v>137</v>
      </c>
      <c r="D1144" s="7">
        <v>1</v>
      </c>
      <c r="E1144" s="9">
        <v>20</v>
      </c>
      <c r="F1144" s="10">
        <f t="shared" si="46"/>
        <v>21</v>
      </c>
    </row>
    <row r="1145" spans="1:6" x14ac:dyDescent="0.2">
      <c r="A1145" s="39"/>
      <c r="B1145" s="34" t="s">
        <v>1089</v>
      </c>
      <c r="C1145" s="39" t="s">
        <v>127</v>
      </c>
      <c r="D1145" s="7">
        <v>2</v>
      </c>
      <c r="E1145" s="9">
        <v>11</v>
      </c>
      <c r="F1145" s="10">
        <f t="shared" si="46"/>
        <v>13</v>
      </c>
    </row>
    <row r="1146" spans="1:6" x14ac:dyDescent="0.2">
      <c r="A1146" s="39"/>
      <c r="B1146" s="34" t="s">
        <v>805</v>
      </c>
      <c r="C1146" s="39" t="s">
        <v>128</v>
      </c>
      <c r="D1146" s="7">
        <v>1</v>
      </c>
      <c r="E1146" s="9">
        <v>10</v>
      </c>
      <c r="F1146" s="10">
        <f t="shared" si="46"/>
        <v>11</v>
      </c>
    </row>
    <row r="1147" spans="1:6" x14ac:dyDescent="0.2">
      <c r="A1147" s="39"/>
      <c r="B1147" s="34"/>
      <c r="C1147" s="39" t="s">
        <v>137</v>
      </c>
      <c r="D1147" s="7">
        <v>0</v>
      </c>
      <c r="E1147" s="9">
        <v>9</v>
      </c>
      <c r="F1147" s="10">
        <f t="shared" si="46"/>
        <v>9</v>
      </c>
    </row>
    <row r="1148" spans="1:6" x14ac:dyDescent="0.2">
      <c r="A1148" s="39"/>
      <c r="B1148" s="34" t="s">
        <v>844</v>
      </c>
      <c r="C1148" s="39" t="s">
        <v>127</v>
      </c>
      <c r="D1148" s="7">
        <v>0</v>
      </c>
      <c r="E1148" s="9">
        <v>5</v>
      </c>
      <c r="F1148" s="10">
        <f t="shared" si="46"/>
        <v>5</v>
      </c>
    </row>
    <row r="1149" spans="1:6" x14ac:dyDescent="0.2">
      <c r="A1149" s="39"/>
      <c r="B1149" s="34" t="s">
        <v>806</v>
      </c>
      <c r="C1149" s="39" t="s">
        <v>127</v>
      </c>
      <c r="D1149" s="7">
        <v>7</v>
      </c>
      <c r="E1149" s="9">
        <v>22</v>
      </c>
      <c r="F1149" s="10">
        <f t="shared" si="46"/>
        <v>29</v>
      </c>
    </row>
    <row r="1150" spans="1:6" x14ac:dyDescent="0.2">
      <c r="A1150" s="39"/>
      <c r="B1150" s="34" t="s">
        <v>845</v>
      </c>
      <c r="C1150" s="39" t="s">
        <v>127</v>
      </c>
      <c r="D1150" s="7">
        <v>0</v>
      </c>
      <c r="E1150" s="9">
        <v>4</v>
      </c>
      <c r="F1150" s="10">
        <f t="shared" si="46"/>
        <v>4</v>
      </c>
    </row>
    <row r="1151" spans="1:6" x14ac:dyDescent="0.2">
      <c r="A1151" s="39"/>
      <c r="B1151" s="34" t="s">
        <v>954</v>
      </c>
      <c r="C1151" s="39" t="s">
        <v>127</v>
      </c>
      <c r="D1151" s="7">
        <v>1</v>
      </c>
      <c r="E1151" s="9">
        <v>9</v>
      </c>
      <c r="F1151" s="10">
        <f t="shared" si="46"/>
        <v>10</v>
      </c>
    </row>
    <row r="1152" spans="1:6" x14ac:dyDescent="0.2">
      <c r="A1152" s="39"/>
      <c r="B1152" s="34"/>
      <c r="C1152" s="39"/>
      <c r="D1152" s="7"/>
      <c r="E1152" s="9"/>
      <c r="F1152" s="40"/>
    </row>
    <row r="1153" spans="1:6" x14ac:dyDescent="0.2">
      <c r="A1153" s="65" t="s">
        <v>0</v>
      </c>
      <c r="B1153" s="42"/>
      <c r="C1153" s="72" t="s">
        <v>2</v>
      </c>
      <c r="D1153" s="73">
        <v>1</v>
      </c>
      <c r="E1153" s="48">
        <v>2</v>
      </c>
      <c r="F1153" s="63">
        <v>3</v>
      </c>
    </row>
    <row r="1154" spans="1:6" x14ac:dyDescent="0.2">
      <c r="A1154" s="39"/>
      <c r="B1154" s="34" t="s">
        <v>1014</v>
      </c>
      <c r="C1154" s="39" t="s">
        <v>125</v>
      </c>
      <c r="D1154" s="7">
        <v>0</v>
      </c>
      <c r="E1154" s="9">
        <v>1</v>
      </c>
      <c r="F1154" s="10">
        <f>D1154+E1154</f>
        <v>1</v>
      </c>
    </row>
    <row r="1155" spans="1:6" x14ac:dyDescent="0.2">
      <c r="A1155" s="39"/>
      <c r="B1155" s="34"/>
      <c r="C1155" s="39" t="s">
        <v>139</v>
      </c>
      <c r="D1155" s="7">
        <v>1</v>
      </c>
      <c r="E1155" s="9">
        <v>1</v>
      </c>
      <c r="F1155" s="10">
        <f>D1155+E1155</f>
        <v>2</v>
      </c>
    </row>
    <row r="1156" spans="1:6" x14ac:dyDescent="0.2">
      <c r="A1156" s="39"/>
      <c r="B1156" s="34"/>
      <c r="C1156" s="39"/>
      <c r="D1156" s="7"/>
      <c r="E1156" s="9"/>
      <c r="F1156" s="40"/>
    </row>
    <row r="1157" spans="1:6" x14ac:dyDescent="0.2">
      <c r="A1157" s="65" t="s">
        <v>216</v>
      </c>
      <c r="B1157" s="42"/>
      <c r="C1157" s="72" t="s">
        <v>2</v>
      </c>
      <c r="D1157" s="73">
        <v>74</v>
      </c>
      <c r="E1157" s="48">
        <v>107</v>
      </c>
      <c r="F1157" s="63">
        <v>181</v>
      </c>
    </row>
    <row r="1158" spans="1:6" x14ac:dyDescent="0.2">
      <c r="A1158" s="39"/>
      <c r="B1158" s="34" t="s">
        <v>462</v>
      </c>
      <c r="C1158" s="39" t="s">
        <v>124</v>
      </c>
      <c r="D1158" s="7">
        <v>13</v>
      </c>
      <c r="E1158" s="9">
        <v>5</v>
      </c>
      <c r="F1158" s="10">
        <f t="shared" ref="F1158:F1166" si="47">D1158+E1158</f>
        <v>18</v>
      </c>
    </row>
    <row r="1159" spans="1:6" x14ac:dyDescent="0.2">
      <c r="A1159" s="39"/>
      <c r="B1159" s="34"/>
      <c r="C1159" s="39" t="s">
        <v>3</v>
      </c>
      <c r="D1159" s="7">
        <v>16</v>
      </c>
      <c r="E1159" s="9">
        <v>37</v>
      </c>
      <c r="F1159" s="10">
        <f t="shared" si="47"/>
        <v>53</v>
      </c>
    </row>
    <row r="1160" spans="1:6" x14ac:dyDescent="0.2">
      <c r="A1160" s="39"/>
      <c r="B1160" s="34"/>
      <c r="C1160" s="39" t="s">
        <v>125</v>
      </c>
      <c r="D1160" s="7">
        <v>4</v>
      </c>
      <c r="E1160" s="9">
        <v>8</v>
      </c>
      <c r="F1160" s="10">
        <f t="shared" si="47"/>
        <v>12</v>
      </c>
    </row>
    <row r="1161" spans="1:6" x14ac:dyDescent="0.2">
      <c r="A1161" s="39"/>
      <c r="B1161" s="34"/>
      <c r="C1161" s="39" t="s">
        <v>128</v>
      </c>
      <c r="D1161" s="7">
        <v>12</v>
      </c>
      <c r="E1161" s="9">
        <v>16</v>
      </c>
      <c r="F1161" s="10">
        <f t="shared" si="47"/>
        <v>28</v>
      </c>
    </row>
    <row r="1162" spans="1:6" x14ac:dyDescent="0.2">
      <c r="A1162" s="39"/>
      <c r="B1162" s="34"/>
      <c r="C1162" s="39" t="s">
        <v>931</v>
      </c>
      <c r="D1162" s="7">
        <v>4</v>
      </c>
      <c r="E1162" s="9">
        <v>10</v>
      </c>
      <c r="F1162" s="10">
        <f t="shared" si="47"/>
        <v>14</v>
      </c>
    </row>
    <row r="1163" spans="1:6" x14ac:dyDescent="0.2">
      <c r="A1163" s="39"/>
      <c r="B1163" s="34"/>
      <c r="C1163" s="39" t="s">
        <v>135</v>
      </c>
      <c r="D1163" s="7">
        <v>4</v>
      </c>
      <c r="E1163" s="9">
        <v>9</v>
      </c>
      <c r="F1163" s="10">
        <f t="shared" si="47"/>
        <v>13</v>
      </c>
    </row>
    <row r="1164" spans="1:6" x14ac:dyDescent="0.2">
      <c r="A1164" s="39"/>
      <c r="B1164" s="34"/>
      <c r="C1164" s="39" t="s">
        <v>136</v>
      </c>
      <c r="D1164" s="7">
        <v>1</v>
      </c>
      <c r="E1164" s="9">
        <v>0</v>
      </c>
      <c r="F1164" s="10">
        <f t="shared" si="47"/>
        <v>1</v>
      </c>
    </row>
    <row r="1165" spans="1:6" x14ac:dyDescent="0.2">
      <c r="A1165" s="39"/>
      <c r="B1165" s="34"/>
      <c r="C1165" s="39" t="s">
        <v>139</v>
      </c>
      <c r="D1165" s="7">
        <v>18</v>
      </c>
      <c r="E1165" s="9">
        <v>20</v>
      </c>
      <c r="F1165" s="10">
        <f t="shared" si="47"/>
        <v>38</v>
      </c>
    </row>
    <row r="1166" spans="1:6" x14ac:dyDescent="0.2">
      <c r="A1166" s="39"/>
      <c r="B1166" s="34"/>
      <c r="C1166" s="39" t="s">
        <v>141</v>
      </c>
      <c r="D1166" s="7">
        <v>2</v>
      </c>
      <c r="E1166" s="9">
        <v>2</v>
      </c>
      <c r="F1166" s="10">
        <f t="shared" si="47"/>
        <v>4</v>
      </c>
    </row>
    <row r="1167" spans="1:6" x14ac:dyDescent="0.2">
      <c r="A1167" s="39"/>
      <c r="B1167" s="34"/>
      <c r="C1167" s="39"/>
      <c r="D1167" s="7"/>
      <c r="E1167" s="9"/>
      <c r="F1167" s="40"/>
    </row>
    <row r="1168" spans="1:6" x14ac:dyDescent="0.2">
      <c r="A1168" s="65" t="s">
        <v>217</v>
      </c>
      <c r="B1168" s="42"/>
      <c r="C1168" s="72" t="s">
        <v>2</v>
      </c>
      <c r="D1168" s="73">
        <v>9</v>
      </c>
      <c r="E1168" s="48">
        <v>11</v>
      </c>
      <c r="F1168" s="63">
        <v>20</v>
      </c>
    </row>
    <row r="1169" spans="1:6" x14ac:dyDescent="0.2">
      <c r="A1169" s="39"/>
      <c r="B1169" s="34" t="s">
        <v>463</v>
      </c>
      <c r="C1169" s="39" t="s">
        <v>134</v>
      </c>
      <c r="D1169" s="7">
        <v>9</v>
      </c>
      <c r="E1169" s="9">
        <v>11</v>
      </c>
      <c r="F1169" s="10">
        <f>D1169+E1169</f>
        <v>20</v>
      </c>
    </row>
    <row r="1170" spans="1:6" x14ac:dyDescent="0.2">
      <c r="A1170" s="39"/>
      <c r="B1170" s="34"/>
      <c r="C1170" s="39"/>
      <c r="D1170" s="7"/>
      <c r="E1170" s="9"/>
      <c r="F1170" s="40"/>
    </row>
    <row r="1171" spans="1:6" x14ac:dyDescent="0.2">
      <c r="A1171" s="65" t="s">
        <v>218</v>
      </c>
      <c r="B1171" s="42"/>
      <c r="C1171" s="72" t="s">
        <v>2</v>
      </c>
      <c r="D1171" s="73">
        <v>7</v>
      </c>
      <c r="E1171" s="48">
        <v>31</v>
      </c>
      <c r="F1171" s="63">
        <v>38</v>
      </c>
    </row>
    <row r="1172" spans="1:6" x14ac:dyDescent="0.2">
      <c r="A1172" s="39"/>
      <c r="B1172" s="34" t="s">
        <v>464</v>
      </c>
      <c r="C1172" s="39" t="s">
        <v>3</v>
      </c>
      <c r="D1172" s="7">
        <v>2</v>
      </c>
      <c r="E1172" s="9">
        <v>11</v>
      </c>
      <c r="F1172" s="10">
        <f t="shared" ref="F1172:F1177" si="48">D1172+E1172</f>
        <v>13</v>
      </c>
    </row>
    <row r="1173" spans="1:6" x14ac:dyDescent="0.2">
      <c r="A1173" s="39"/>
      <c r="B1173" s="34"/>
      <c r="C1173" s="39" t="s">
        <v>125</v>
      </c>
      <c r="D1173" s="7">
        <v>0</v>
      </c>
      <c r="E1173" s="9">
        <v>1</v>
      </c>
      <c r="F1173" s="10">
        <f t="shared" si="48"/>
        <v>1</v>
      </c>
    </row>
    <row r="1174" spans="1:6" x14ac:dyDescent="0.2">
      <c r="A1174" s="39"/>
      <c r="B1174" s="34"/>
      <c r="C1174" s="39" t="s">
        <v>127</v>
      </c>
      <c r="D1174" s="7">
        <v>2</v>
      </c>
      <c r="E1174" s="9">
        <v>7</v>
      </c>
      <c r="F1174" s="10">
        <f t="shared" si="48"/>
        <v>9</v>
      </c>
    </row>
    <row r="1175" spans="1:6" x14ac:dyDescent="0.2">
      <c r="A1175" s="39"/>
      <c r="B1175" s="34"/>
      <c r="C1175" s="39" t="s">
        <v>128</v>
      </c>
      <c r="D1175" s="7">
        <v>2</v>
      </c>
      <c r="E1175" s="9">
        <v>9</v>
      </c>
      <c r="F1175" s="10">
        <f t="shared" si="48"/>
        <v>11</v>
      </c>
    </row>
    <row r="1176" spans="1:6" x14ac:dyDescent="0.2">
      <c r="A1176" s="39"/>
      <c r="B1176" s="34"/>
      <c r="C1176" s="39" t="s">
        <v>931</v>
      </c>
      <c r="D1176" s="7">
        <v>1</v>
      </c>
      <c r="E1176" s="9">
        <v>0</v>
      </c>
      <c r="F1176" s="10">
        <f t="shared" si="48"/>
        <v>1</v>
      </c>
    </row>
    <row r="1177" spans="1:6" x14ac:dyDescent="0.2">
      <c r="A1177" s="39"/>
      <c r="B1177" s="34"/>
      <c r="C1177" s="39" t="s">
        <v>139</v>
      </c>
      <c r="D1177" s="7">
        <v>0</v>
      </c>
      <c r="E1177" s="9">
        <v>3</v>
      </c>
      <c r="F1177" s="10">
        <f t="shared" si="48"/>
        <v>3</v>
      </c>
    </row>
    <row r="1178" spans="1:6" x14ac:dyDescent="0.2">
      <c r="A1178" s="39"/>
      <c r="B1178" s="34"/>
      <c r="C1178" s="39"/>
      <c r="D1178" s="7"/>
      <c r="E1178" s="9"/>
      <c r="F1178" s="40"/>
    </row>
    <row r="1179" spans="1:6" x14ac:dyDescent="0.2">
      <c r="A1179" s="65" t="s">
        <v>219</v>
      </c>
      <c r="B1179" s="42"/>
      <c r="C1179" s="72" t="s">
        <v>2</v>
      </c>
      <c r="D1179" s="73">
        <v>699</v>
      </c>
      <c r="E1179" s="48">
        <v>605</v>
      </c>
      <c r="F1179" s="63">
        <v>1304</v>
      </c>
    </row>
    <row r="1180" spans="1:6" x14ac:dyDescent="0.2">
      <c r="A1180" s="39"/>
      <c r="B1180" s="34" t="s">
        <v>867</v>
      </c>
      <c r="C1180" s="39" t="s">
        <v>139</v>
      </c>
      <c r="D1180" s="7">
        <v>13</v>
      </c>
      <c r="E1180" s="9">
        <v>9</v>
      </c>
      <c r="F1180" s="10">
        <f t="shared" ref="F1180:F1190" si="49">D1180+E1180</f>
        <v>22</v>
      </c>
    </row>
    <row r="1181" spans="1:6" x14ac:dyDescent="0.2">
      <c r="A1181" s="39"/>
      <c r="B1181" s="34" t="s">
        <v>465</v>
      </c>
      <c r="C1181" s="39" t="s">
        <v>124</v>
      </c>
      <c r="D1181" s="7">
        <v>67</v>
      </c>
      <c r="E1181" s="9">
        <v>35</v>
      </c>
      <c r="F1181" s="10">
        <f t="shared" si="49"/>
        <v>102</v>
      </c>
    </row>
    <row r="1182" spans="1:6" x14ac:dyDescent="0.2">
      <c r="A1182" s="39"/>
      <c r="B1182" s="34"/>
      <c r="C1182" s="39" t="s">
        <v>127</v>
      </c>
      <c r="D1182" s="7">
        <v>6</v>
      </c>
      <c r="E1182" s="9">
        <v>3</v>
      </c>
      <c r="F1182" s="10">
        <f t="shared" si="49"/>
        <v>9</v>
      </c>
    </row>
    <row r="1183" spans="1:6" x14ac:dyDescent="0.2">
      <c r="A1183" s="39"/>
      <c r="B1183" s="34"/>
      <c r="C1183" s="39" t="s">
        <v>135</v>
      </c>
      <c r="D1183" s="7">
        <v>0</v>
      </c>
      <c r="E1183" s="9">
        <v>2</v>
      </c>
      <c r="F1183" s="10">
        <f t="shared" si="49"/>
        <v>2</v>
      </c>
    </row>
    <row r="1184" spans="1:6" x14ac:dyDescent="0.2">
      <c r="A1184" s="39"/>
      <c r="B1184" s="34"/>
      <c r="C1184" s="39" t="s">
        <v>137</v>
      </c>
      <c r="D1184" s="7">
        <v>1</v>
      </c>
      <c r="E1184" s="9">
        <v>0</v>
      </c>
      <c r="F1184" s="10">
        <f t="shared" si="49"/>
        <v>1</v>
      </c>
    </row>
    <row r="1185" spans="1:6" x14ac:dyDescent="0.2">
      <c r="A1185" s="39"/>
      <c r="B1185" s="34"/>
      <c r="C1185" s="39" t="s">
        <v>138</v>
      </c>
      <c r="D1185" s="7">
        <v>588</v>
      </c>
      <c r="E1185" s="9">
        <v>534</v>
      </c>
      <c r="F1185" s="10">
        <f t="shared" si="49"/>
        <v>1122</v>
      </c>
    </row>
    <row r="1186" spans="1:6" x14ac:dyDescent="0.2">
      <c r="A1186" s="39"/>
      <c r="B1186" s="34"/>
      <c r="C1186" s="39" t="s">
        <v>142</v>
      </c>
      <c r="D1186" s="7">
        <v>19</v>
      </c>
      <c r="E1186" s="9">
        <v>21</v>
      </c>
      <c r="F1186" s="10">
        <f t="shared" si="49"/>
        <v>40</v>
      </c>
    </row>
    <row r="1187" spans="1:6" x14ac:dyDescent="0.2">
      <c r="A1187" s="39"/>
      <c r="B1187" s="34"/>
      <c r="C1187" s="39" t="s">
        <v>148</v>
      </c>
      <c r="D1187" s="7">
        <v>1</v>
      </c>
      <c r="E1187" s="9">
        <v>0</v>
      </c>
      <c r="F1187" s="10">
        <f t="shared" si="49"/>
        <v>1</v>
      </c>
    </row>
    <row r="1188" spans="1:6" x14ac:dyDescent="0.2">
      <c r="A1188" s="39"/>
      <c r="B1188" s="34" t="s">
        <v>466</v>
      </c>
      <c r="C1188" s="39" t="s">
        <v>127</v>
      </c>
      <c r="D1188" s="7">
        <v>2</v>
      </c>
      <c r="E1188" s="9">
        <v>1</v>
      </c>
      <c r="F1188" s="10">
        <f t="shared" si="49"/>
        <v>3</v>
      </c>
    </row>
    <row r="1189" spans="1:6" x14ac:dyDescent="0.2">
      <c r="A1189" s="39"/>
      <c r="B1189" s="34" t="s">
        <v>467</v>
      </c>
      <c r="C1189" s="39" t="s">
        <v>138</v>
      </c>
      <c r="D1189" s="7">
        <v>1</v>
      </c>
      <c r="E1189" s="9">
        <v>0</v>
      </c>
      <c r="F1189" s="10">
        <f t="shared" si="49"/>
        <v>1</v>
      </c>
    </row>
    <row r="1190" spans="1:6" x14ac:dyDescent="0.2">
      <c r="A1190" s="39"/>
      <c r="B1190" s="34"/>
      <c r="C1190" s="39" t="s">
        <v>145</v>
      </c>
      <c r="D1190" s="7">
        <v>1</v>
      </c>
      <c r="E1190" s="9">
        <v>0</v>
      </c>
      <c r="F1190" s="10">
        <f t="shared" si="49"/>
        <v>1</v>
      </c>
    </row>
    <row r="1191" spans="1:6" x14ac:dyDescent="0.2">
      <c r="A1191" s="39"/>
      <c r="B1191" s="34"/>
      <c r="C1191" s="39"/>
      <c r="D1191" s="7"/>
      <c r="E1191" s="9"/>
      <c r="F1191" s="40"/>
    </row>
    <row r="1192" spans="1:6" x14ac:dyDescent="0.2">
      <c r="A1192" s="65" t="s">
        <v>220</v>
      </c>
      <c r="B1192" s="42"/>
      <c r="C1192" s="72" t="s">
        <v>2</v>
      </c>
      <c r="D1192" s="73">
        <v>54</v>
      </c>
      <c r="E1192" s="48">
        <v>65</v>
      </c>
      <c r="F1192" s="63">
        <v>119</v>
      </c>
    </row>
    <row r="1193" spans="1:6" x14ac:dyDescent="0.2">
      <c r="A1193" s="39"/>
      <c r="B1193" s="34" t="s">
        <v>468</v>
      </c>
      <c r="C1193" s="39" t="s">
        <v>124</v>
      </c>
      <c r="D1193" s="7">
        <v>11</v>
      </c>
      <c r="E1193" s="9">
        <v>12</v>
      </c>
      <c r="F1193" s="10">
        <f>D1193+E1193</f>
        <v>23</v>
      </c>
    </row>
    <row r="1194" spans="1:6" ht="12" thickBot="1" x14ac:dyDescent="0.25">
      <c r="A1194" s="52"/>
      <c r="B1194" s="68"/>
      <c r="C1194" s="52"/>
      <c r="D1194" s="24"/>
      <c r="E1194" s="26"/>
      <c r="F1194" s="53"/>
    </row>
    <row r="1202" spans="1:6" ht="12" x14ac:dyDescent="0.2">
      <c r="A1202" s="85" t="s">
        <v>113</v>
      </c>
      <c r="B1202" s="85"/>
      <c r="C1202" s="85"/>
      <c r="D1202" s="85"/>
      <c r="E1202" s="85"/>
      <c r="F1202" s="85"/>
    </row>
    <row r="1203" spans="1:6" x14ac:dyDescent="0.2">
      <c r="A1203" s="86" t="s">
        <v>39</v>
      </c>
      <c r="B1203" s="86"/>
      <c r="C1203" s="86"/>
      <c r="D1203" s="86"/>
      <c r="E1203" s="86"/>
      <c r="F1203" s="86"/>
    </row>
    <row r="1204" spans="1:6" x14ac:dyDescent="0.2">
      <c r="A1204" s="86" t="s">
        <v>1066</v>
      </c>
      <c r="B1204" s="86"/>
      <c r="C1204" s="86"/>
      <c r="D1204" s="86"/>
      <c r="E1204" s="86"/>
      <c r="F1204" s="86"/>
    </row>
    <row r="1205" spans="1:6" ht="12" thickBot="1" x14ac:dyDescent="0.25"/>
    <row r="1206" spans="1:6" x14ac:dyDescent="0.2">
      <c r="A1206" s="141" t="s">
        <v>123</v>
      </c>
      <c r="B1206" s="138"/>
      <c r="C1206" s="151" t="s">
        <v>43</v>
      </c>
      <c r="D1206" s="141" t="s">
        <v>44</v>
      </c>
      <c r="E1206" s="178" t="s">
        <v>45</v>
      </c>
      <c r="F1206" s="180" t="s">
        <v>2</v>
      </c>
    </row>
    <row r="1207" spans="1:6" x14ac:dyDescent="0.2">
      <c r="A1207" s="142"/>
      <c r="B1207" s="139"/>
      <c r="C1207" s="152"/>
      <c r="D1207" s="142"/>
      <c r="E1207" s="179"/>
      <c r="F1207" s="181"/>
    </row>
    <row r="1208" spans="1:6" x14ac:dyDescent="0.2">
      <c r="A1208" s="142"/>
      <c r="B1208" s="139"/>
      <c r="C1208" s="152"/>
      <c r="D1208" s="142"/>
      <c r="E1208" s="179"/>
      <c r="F1208" s="181"/>
    </row>
    <row r="1209" spans="1:6" ht="12" thickBot="1" x14ac:dyDescent="0.25">
      <c r="A1209" s="142"/>
      <c r="B1209" s="139"/>
      <c r="C1209" s="152"/>
      <c r="D1209" s="142"/>
      <c r="E1209" s="179"/>
      <c r="F1209" s="181"/>
    </row>
    <row r="1210" spans="1:6" x14ac:dyDescent="0.2">
      <c r="A1210" s="35"/>
      <c r="B1210" s="36"/>
      <c r="C1210" s="35" t="s">
        <v>3</v>
      </c>
      <c r="D1210" s="3">
        <v>5</v>
      </c>
      <c r="E1210" s="5">
        <v>5</v>
      </c>
      <c r="F1210" s="6">
        <f t="shared" ref="F1210:F1217" si="50">D1210+E1210</f>
        <v>10</v>
      </c>
    </row>
    <row r="1211" spans="1:6" x14ac:dyDescent="0.2">
      <c r="A1211" s="39"/>
      <c r="B1211" s="34"/>
      <c r="C1211" s="39" t="s">
        <v>125</v>
      </c>
      <c r="D1211" s="7">
        <v>0</v>
      </c>
      <c r="E1211" s="9">
        <v>3</v>
      </c>
      <c r="F1211" s="10">
        <f t="shared" si="50"/>
        <v>3</v>
      </c>
    </row>
    <row r="1212" spans="1:6" x14ac:dyDescent="0.2">
      <c r="A1212" s="39"/>
      <c r="B1212" s="34"/>
      <c r="C1212" s="39" t="s">
        <v>127</v>
      </c>
      <c r="D1212" s="7">
        <v>0</v>
      </c>
      <c r="E1212" s="9">
        <v>1</v>
      </c>
      <c r="F1212" s="10">
        <f t="shared" si="50"/>
        <v>1</v>
      </c>
    </row>
    <row r="1213" spans="1:6" x14ac:dyDescent="0.2">
      <c r="A1213" s="39"/>
      <c r="B1213" s="34"/>
      <c r="C1213" s="39" t="s">
        <v>128</v>
      </c>
      <c r="D1213" s="7">
        <v>5</v>
      </c>
      <c r="E1213" s="9">
        <v>8</v>
      </c>
      <c r="F1213" s="10">
        <f t="shared" si="50"/>
        <v>13</v>
      </c>
    </row>
    <row r="1214" spans="1:6" x14ac:dyDescent="0.2">
      <c r="A1214" s="39"/>
      <c r="B1214" s="34"/>
      <c r="C1214" s="39" t="s">
        <v>136</v>
      </c>
      <c r="D1214" s="7">
        <v>5</v>
      </c>
      <c r="E1214" s="9">
        <v>4</v>
      </c>
      <c r="F1214" s="10">
        <f t="shared" si="50"/>
        <v>9</v>
      </c>
    </row>
    <row r="1215" spans="1:6" x14ac:dyDescent="0.2">
      <c r="A1215" s="39"/>
      <c r="B1215" s="34"/>
      <c r="C1215" s="39" t="s">
        <v>138</v>
      </c>
      <c r="D1215" s="7">
        <v>2</v>
      </c>
      <c r="E1215" s="9">
        <v>3</v>
      </c>
      <c r="F1215" s="10">
        <f t="shared" si="50"/>
        <v>5</v>
      </c>
    </row>
    <row r="1216" spans="1:6" x14ac:dyDescent="0.2">
      <c r="A1216" s="39"/>
      <c r="B1216" s="34"/>
      <c r="C1216" s="39" t="s">
        <v>139</v>
      </c>
      <c r="D1216" s="7">
        <v>25</v>
      </c>
      <c r="E1216" s="9">
        <v>27</v>
      </c>
      <c r="F1216" s="10">
        <f t="shared" si="50"/>
        <v>52</v>
      </c>
    </row>
    <row r="1217" spans="1:6" x14ac:dyDescent="0.2">
      <c r="A1217" s="39"/>
      <c r="B1217" s="34"/>
      <c r="C1217" s="39" t="s">
        <v>141</v>
      </c>
      <c r="D1217" s="7">
        <v>1</v>
      </c>
      <c r="E1217" s="9">
        <v>2</v>
      </c>
      <c r="F1217" s="10">
        <f t="shared" si="50"/>
        <v>3</v>
      </c>
    </row>
    <row r="1218" spans="1:6" x14ac:dyDescent="0.2">
      <c r="A1218" s="39"/>
      <c r="B1218" s="34"/>
      <c r="C1218" s="39"/>
      <c r="D1218" s="7"/>
      <c r="E1218" s="9"/>
      <c r="F1218" s="40"/>
    </row>
    <row r="1219" spans="1:6" x14ac:dyDescent="0.2">
      <c r="A1219" s="65" t="s">
        <v>221</v>
      </c>
      <c r="B1219" s="42"/>
      <c r="C1219" s="72" t="s">
        <v>2</v>
      </c>
      <c r="D1219" s="73">
        <v>11</v>
      </c>
      <c r="E1219" s="48">
        <v>56</v>
      </c>
      <c r="F1219" s="63">
        <v>67</v>
      </c>
    </row>
    <row r="1220" spans="1:6" x14ac:dyDescent="0.2">
      <c r="A1220" s="39"/>
      <c r="B1220" s="34" t="s">
        <v>469</v>
      </c>
      <c r="C1220" s="39" t="s">
        <v>3</v>
      </c>
      <c r="D1220" s="7">
        <v>3</v>
      </c>
      <c r="E1220" s="9">
        <v>12</v>
      </c>
      <c r="F1220" s="10">
        <f t="shared" ref="F1220:F1228" si="51">D1220+E1220</f>
        <v>15</v>
      </c>
    </row>
    <row r="1221" spans="1:6" x14ac:dyDescent="0.2">
      <c r="A1221" s="39"/>
      <c r="B1221" s="34"/>
      <c r="C1221" s="39" t="s">
        <v>125</v>
      </c>
      <c r="D1221" s="7">
        <v>0</v>
      </c>
      <c r="E1221" s="9">
        <v>4</v>
      </c>
      <c r="F1221" s="10">
        <f t="shared" si="51"/>
        <v>4</v>
      </c>
    </row>
    <row r="1222" spans="1:6" x14ac:dyDescent="0.2">
      <c r="A1222" s="39"/>
      <c r="B1222" s="34"/>
      <c r="C1222" s="39" t="s">
        <v>126</v>
      </c>
      <c r="D1222" s="7">
        <v>1</v>
      </c>
      <c r="E1222" s="9">
        <v>0</v>
      </c>
      <c r="F1222" s="10">
        <f t="shared" si="51"/>
        <v>1</v>
      </c>
    </row>
    <row r="1223" spans="1:6" x14ac:dyDescent="0.2">
      <c r="A1223" s="39"/>
      <c r="B1223" s="34"/>
      <c r="C1223" s="39" t="s">
        <v>127</v>
      </c>
      <c r="D1223" s="7">
        <v>0</v>
      </c>
      <c r="E1223" s="9">
        <v>4</v>
      </c>
      <c r="F1223" s="10">
        <f t="shared" si="51"/>
        <v>4</v>
      </c>
    </row>
    <row r="1224" spans="1:6" x14ac:dyDescent="0.2">
      <c r="A1224" s="39"/>
      <c r="B1224" s="34"/>
      <c r="C1224" s="39" t="s">
        <v>128</v>
      </c>
      <c r="D1224" s="7">
        <v>4</v>
      </c>
      <c r="E1224" s="9">
        <v>12</v>
      </c>
      <c r="F1224" s="10">
        <f t="shared" si="51"/>
        <v>16</v>
      </c>
    </row>
    <row r="1225" spans="1:6" x14ac:dyDescent="0.2">
      <c r="A1225" s="39"/>
      <c r="B1225" s="34"/>
      <c r="C1225" s="39" t="s">
        <v>136</v>
      </c>
      <c r="D1225" s="7">
        <v>0</v>
      </c>
      <c r="E1225" s="9">
        <v>3</v>
      </c>
      <c r="F1225" s="10">
        <f t="shared" si="51"/>
        <v>3</v>
      </c>
    </row>
    <row r="1226" spans="1:6" x14ac:dyDescent="0.2">
      <c r="A1226" s="39"/>
      <c r="B1226" s="34"/>
      <c r="C1226" s="39" t="s">
        <v>137</v>
      </c>
      <c r="D1226" s="7">
        <v>2</v>
      </c>
      <c r="E1226" s="9">
        <v>9</v>
      </c>
      <c r="F1226" s="10">
        <f t="shared" si="51"/>
        <v>11</v>
      </c>
    </row>
    <row r="1227" spans="1:6" x14ac:dyDescent="0.2">
      <c r="A1227" s="39"/>
      <c r="B1227" s="34"/>
      <c r="C1227" s="39" t="s">
        <v>139</v>
      </c>
      <c r="D1227" s="7">
        <v>1</v>
      </c>
      <c r="E1227" s="9">
        <v>10</v>
      </c>
      <c r="F1227" s="10">
        <f t="shared" si="51"/>
        <v>11</v>
      </c>
    </row>
    <row r="1228" spans="1:6" x14ac:dyDescent="0.2">
      <c r="A1228" s="39"/>
      <c r="B1228" s="34"/>
      <c r="C1228" s="39" t="s">
        <v>141</v>
      </c>
      <c r="D1228" s="7">
        <v>0</v>
      </c>
      <c r="E1228" s="9">
        <v>2</v>
      </c>
      <c r="F1228" s="10">
        <f t="shared" si="51"/>
        <v>2</v>
      </c>
    </row>
    <row r="1229" spans="1:6" x14ac:dyDescent="0.2">
      <c r="A1229" s="39"/>
      <c r="B1229" s="34"/>
      <c r="C1229" s="39"/>
      <c r="D1229" s="7"/>
      <c r="E1229" s="9"/>
      <c r="F1229" s="40"/>
    </row>
    <row r="1230" spans="1:6" x14ac:dyDescent="0.2">
      <c r="A1230" s="65" t="s">
        <v>222</v>
      </c>
      <c r="B1230" s="42"/>
      <c r="C1230" s="72" t="s">
        <v>2</v>
      </c>
      <c r="D1230" s="73">
        <v>20</v>
      </c>
      <c r="E1230" s="48">
        <v>71</v>
      </c>
      <c r="F1230" s="63">
        <v>91</v>
      </c>
    </row>
    <row r="1231" spans="1:6" x14ac:dyDescent="0.2">
      <c r="A1231" s="39"/>
      <c r="B1231" s="34" t="s">
        <v>470</v>
      </c>
      <c r="C1231" s="39" t="s">
        <v>127</v>
      </c>
      <c r="D1231" s="7">
        <v>0</v>
      </c>
      <c r="E1231" s="9">
        <v>8</v>
      </c>
      <c r="F1231" s="10">
        <f t="shared" ref="F1231:F1244" si="52">D1231+E1231</f>
        <v>8</v>
      </c>
    </row>
    <row r="1232" spans="1:6" x14ac:dyDescent="0.2">
      <c r="A1232" s="39"/>
      <c r="B1232" s="34" t="s">
        <v>732</v>
      </c>
      <c r="C1232" s="39" t="s">
        <v>3</v>
      </c>
      <c r="D1232" s="7">
        <v>1</v>
      </c>
      <c r="E1232" s="9">
        <v>0</v>
      </c>
      <c r="F1232" s="10">
        <f t="shared" si="52"/>
        <v>1</v>
      </c>
    </row>
    <row r="1233" spans="1:6" x14ac:dyDescent="0.2">
      <c r="A1233" s="39"/>
      <c r="B1233" s="34"/>
      <c r="C1233" s="39" t="s">
        <v>127</v>
      </c>
      <c r="D1233" s="7">
        <v>0</v>
      </c>
      <c r="E1233" s="9">
        <v>2</v>
      </c>
      <c r="F1233" s="10">
        <f t="shared" si="52"/>
        <v>2</v>
      </c>
    </row>
    <row r="1234" spans="1:6" x14ac:dyDescent="0.2">
      <c r="A1234" s="39"/>
      <c r="B1234" s="34"/>
      <c r="C1234" s="39" t="s">
        <v>128</v>
      </c>
      <c r="D1234" s="7">
        <v>2</v>
      </c>
      <c r="E1234" s="9">
        <v>2</v>
      </c>
      <c r="F1234" s="10">
        <f t="shared" si="52"/>
        <v>4</v>
      </c>
    </row>
    <row r="1235" spans="1:6" x14ac:dyDescent="0.2">
      <c r="A1235" s="39"/>
      <c r="B1235" s="34" t="s">
        <v>471</v>
      </c>
      <c r="C1235" s="39" t="s">
        <v>124</v>
      </c>
      <c r="D1235" s="7">
        <v>1</v>
      </c>
      <c r="E1235" s="9">
        <v>0</v>
      </c>
      <c r="F1235" s="10">
        <f t="shared" si="52"/>
        <v>1</v>
      </c>
    </row>
    <row r="1236" spans="1:6" x14ac:dyDescent="0.2">
      <c r="A1236" s="39"/>
      <c r="B1236" s="34"/>
      <c r="C1236" s="39" t="s">
        <v>3</v>
      </c>
      <c r="D1236" s="7">
        <v>5</v>
      </c>
      <c r="E1236" s="9">
        <v>16</v>
      </c>
      <c r="F1236" s="10">
        <f t="shared" si="52"/>
        <v>21</v>
      </c>
    </row>
    <row r="1237" spans="1:6" x14ac:dyDescent="0.2">
      <c r="A1237" s="39"/>
      <c r="B1237" s="34"/>
      <c r="C1237" s="39" t="s">
        <v>125</v>
      </c>
      <c r="D1237" s="7">
        <v>0</v>
      </c>
      <c r="E1237" s="9">
        <v>4</v>
      </c>
      <c r="F1237" s="10">
        <f t="shared" si="52"/>
        <v>4</v>
      </c>
    </row>
    <row r="1238" spans="1:6" x14ac:dyDescent="0.2">
      <c r="A1238" s="39"/>
      <c r="B1238" s="34"/>
      <c r="C1238" s="39" t="s">
        <v>127</v>
      </c>
      <c r="D1238" s="7">
        <v>6</v>
      </c>
      <c r="E1238" s="9">
        <v>13</v>
      </c>
      <c r="F1238" s="10">
        <f t="shared" si="52"/>
        <v>19</v>
      </c>
    </row>
    <row r="1239" spans="1:6" x14ac:dyDescent="0.2">
      <c r="A1239" s="39"/>
      <c r="B1239" s="34"/>
      <c r="C1239" s="39" t="s">
        <v>128</v>
      </c>
      <c r="D1239" s="7">
        <v>4</v>
      </c>
      <c r="E1239" s="9">
        <v>13</v>
      </c>
      <c r="F1239" s="10">
        <f t="shared" si="52"/>
        <v>17</v>
      </c>
    </row>
    <row r="1240" spans="1:6" x14ac:dyDescent="0.2">
      <c r="A1240" s="39"/>
      <c r="B1240" s="34"/>
      <c r="C1240" s="39" t="s">
        <v>931</v>
      </c>
      <c r="D1240" s="7">
        <v>1</v>
      </c>
      <c r="E1240" s="9">
        <v>3</v>
      </c>
      <c r="F1240" s="10">
        <f t="shared" si="52"/>
        <v>4</v>
      </c>
    </row>
    <row r="1241" spans="1:6" x14ac:dyDescent="0.2">
      <c r="A1241" s="39"/>
      <c r="B1241" s="34"/>
      <c r="C1241" s="39" t="s">
        <v>135</v>
      </c>
      <c r="D1241" s="7">
        <v>0</v>
      </c>
      <c r="E1241" s="9">
        <v>2</v>
      </c>
      <c r="F1241" s="10">
        <f t="shared" si="52"/>
        <v>2</v>
      </c>
    </row>
    <row r="1242" spans="1:6" x14ac:dyDescent="0.2">
      <c r="A1242" s="39"/>
      <c r="B1242" s="34"/>
      <c r="C1242" s="39" t="s">
        <v>136</v>
      </c>
      <c r="D1242" s="7">
        <v>0</v>
      </c>
      <c r="E1242" s="9">
        <v>1</v>
      </c>
      <c r="F1242" s="10">
        <f t="shared" si="52"/>
        <v>1</v>
      </c>
    </row>
    <row r="1243" spans="1:6" x14ac:dyDescent="0.2">
      <c r="A1243" s="39"/>
      <c r="B1243" s="34"/>
      <c r="C1243" s="39" t="s">
        <v>139</v>
      </c>
      <c r="D1243" s="7">
        <v>0</v>
      </c>
      <c r="E1243" s="9">
        <v>2</v>
      </c>
      <c r="F1243" s="10">
        <f t="shared" si="52"/>
        <v>2</v>
      </c>
    </row>
    <row r="1244" spans="1:6" x14ac:dyDescent="0.2">
      <c r="A1244" s="39"/>
      <c r="B1244" s="34" t="s">
        <v>472</v>
      </c>
      <c r="C1244" s="39" t="s">
        <v>127</v>
      </c>
      <c r="D1244" s="7">
        <v>0</v>
      </c>
      <c r="E1244" s="9">
        <v>5</v>
      </c>
      <c r="F1244" s="10">
        <f t="shared" si="52"/>
        <v>5</v>
      </c>
    </row>
    <row r="1245" spans="1:6" x14ac:dyDescent="0.2">
      <c r="A1245" s="39"/>
      <c r="B1245" s="34"/>
      <c r="C1245" s="39"/>
      <c r="D1245" s="7"/>
      <c r="E1245" s="9"/>
      <c r="F1245" s="40"/>
    </row>
    <row r="1246" spans="1:6" x14ac:dyDescent="0.2">
      <c r="A1246" s="65" t="s">
        <v>223</v>
      </c>
      <c r="B1246" s="42"/>
      <c r="C1246" s="72" t="s">
        <v>2</v>
      </c>
      <c r="D1246" s="73">
        <v>437</v>
      </c>
      <c r="E1246" s="48">
        <v>322</v>
      </c>
      <c r="F1246" s="63">
        <v>759</v>
      </c>
    </row>
    <row r="1247" spans="1:6" x14ac:dyDescent="0.2">
      <c r="A1247" s="39"/>
      <c r="B1247" s="34" t="s">
        <v>473</v>
      </c>
      <c r="C1247" s="39" t="s">
        <v>127</v>
      </c>
      <c r="D1247" s="7">
        <v>2</v>
      </c>
      <c r="E1247" s="9">
        <v>3</v>
      </c>
      <c r="F1247" s="10">
        <f t="shared" ref="F1247:F1261" si="53">D1247+E1247</f>
        <v>5</v>
      </c>
    </row>
    <row r="1248" spans="1:6" x14ac:dyDescent="0.2">
      <c r="A1248" s="39"/>
      <c r="B1248" s="34"/>
      <c r="C1248" s="39" t="s">
        <v>135</v>
      </c>
      <c r="D1248" s="7">
        <v>1</v>
      </c>
      <c r="E1248" s="9">
        <v>2</v>
      </c>
      <c r="F1248" s="10">
        <f t="shared" si="53"/>
        <v>3</v>
      </c>
    </row>
    <row r="1249" spans="1:6" x14ac:dyDescent="0.2">
      <c r="A1249" s="39"/>
      <c r="B1249" s="34"/>
      <c r="C1249" s="39" t="s">
        <v>137</v>
      </c>
      <c r="D1249" s="7">
        <v>2</v>
      </c>
      <c r="E1249" s="9">
        <v>1</v>
      </c>
      <c r="F1249" s="10">
        <f t="shared" si="53"/>
        <v>3</v>
      </c>
    </row>
    <row r="1250" spans="1:6" x14ac:dyDescent="0.2">
      <c r="A1250" s="39"/>
      <c r="B1250" s="34" t="s">
        <v>474</v>
      </c>
      <c r="C1250" s="39" t="s">
        <v>124</v>
      </c>
      <c r="D1250" s="7">
        <v>34</v>
      </c>
      <c r="E1250" s="9">
        <v>23</v>
      </c>
      <c r="F1250" s="10">
        <f t="shared" si="53"/>
        <v>57</v>
      </c>
    </row>
    <row r="1251" spans="1:6" x14ac:dyDescent="0.2">
      <c r="A1251" s="39"/>
      <c r="B1251" s="34"/>
      <c r="C1251" s="39" t="s">
        <v>3</v>
      </c>
      <c r="D1251" s="7">
        <v>61</v>
      </c>
      <c r="E1251" s="9">
        <v>90</v>
      </c>
      <c r="F1251" s="10">
        <f t="shared" si="53"/>
        <v>151</v>
      </c>
    </row>
    <row r="1252" spans="1:6" x14ac:dyDescent="0.2">
      <c r="A1252" s="39"/>
      <c r="B1252" s="34"/>
      <c r="C1252" s="39" t="s">
        <v>126</v>
      </c>
      <c r="D1252" s="7">
        <v>1</v>
      </c>
      <c r="E1252" s="9">
        <v>0</v>
      </c>
      <c r="F1252" s="10">
        <f t="shared" si="53"/>
        <v>1</v>
      </c>
    </row>
    <row r="1253" spans="1:6" x14ac:dyDescent="0.2">
      <c r="A1253" s="39"/>
      <c r="B1253" s="34"/>
      <c r="C1253" s="39" t="s">
        <v>134</v>
      </c>
      <c r="D1253" s="7">
        <v>11</v>
      </c>
      <c r="E1253" s="9">
        <v>3</v>
      </c>
      <c r="F1253" s="10">
        <f t="shared" si="53"/>
        <v>14</v>
      </c>
    </row>
    <row r="1254" spans="1:6" x14ac:dyDescent="0.2">
      <c r="A1254" s="39"/>
      <c r="B1254" s="34"/>
      <c r="C1254" s="39" t="s">
        <v>138</v>
      </c>
      <c r="D1254" s="7">
        <v>2</v>
      </c>
      <c r="E1254" s="9">
        <v>0</v>
      </c>
      <c r="F1254" s="10">
        <f t="shared" si="53"/>
        <v>2</v>
      </c>
    </row>
    <row r="1255" spans="1:6" x14ac:dyDescent="0.2">
      <c r="A1255" s="39"/>
      <c r="B1255" s="34"/>
      <c r="C1255" s="39" t="s">
        <v>139</v>
      </c>
      <c r="D1255" s="7">
        <v>20</v>
      </c>
      <c r="E1255" s="9">
        <v>10</v>
      </c>
      <c r="F1255" s="10">
        <f t="shared" si="53"/>
        <v>30</v>
      </c>
    </row>
    <row r="1256" spans="1:6" x14ac:dyDescent="0.2">
      <c r="A1256" s="39"/>
      <c r="B1256" s="34"/>
      <c r="C1256" s="39" t="s">
        <v>934</v>
      </c>
      <c r="D1256" s="7">
        <v>290</v>
      </c>
      <c r="E1256" s="9">
        <v>186</v>
      </c>
      <c r="F1256" s="10">
        <f t="shared" si="53"/>
        <v>476</v>
      </c>
    </row>
    <row r="1257" spans="1:6" x14ac:dyDescent="0.2">
      <c r="A1257" s="39"/>
      <c r="B1257" s="34" t="s">
        <v>955</v>
      </c>
      <c r="C1257" s="39" t="s">
        <v>127</v>
      </c>
      <c r="D1257" s="7">
        <v>1</v>
      </c>
      <c r="E1257" s="9">
        <v>0</v>
      </c>
      <c r="F1257" s="10">
        <f t="shared" si="53"/>
        <v>1</v>
      </c>
    </row>
    <row r="1258" spans="1:6" x14ac:dyDescent="0.2">
      <c r="A1258" s="39"/>
      <c r="B1258" s="34"/>
      <c r="C1258" s="39" t="s">
        <v>134</v>
      </c>
      <c r="D1258" s="7">
        <v>6</v>
      </c>
      <c r="E1258" s="9">
        <v>0</v>
      </c>
      <c r="F1258" s="10">
        <f t="shared" si="53"/>
        <v>6</v>
      </c>
    </row>
    <row r="1259" spans="1:6" x14ac:dyDescent="0.2">
      <c r="A1259" s="39"/>
      <c r="B1259" s="34" t="s">
        <v>475</v>
      </c>
      <c r="C1259" s="39" t="s">
        <v>127</v>
      </c>
      <c r="D1259" s="7">
        <v>1</v>
      </c>
      <c r="E1259" s="9">
        <v>0</v>
      </c>
      <c r="F1259" s="10">
        <f t="shared" si="53"/>
        <v>1</v>
      </c>
    </row>
    <row r="1260" spans="1:6" x14ac:dyDescent="0.2">
      <c r="A1260" s="39"/>
      <c r="B1260" s="34"/>
      <c r="C1260" s="39" t="s">
        <v>138</v>
      </c>
      <c r="D1260" s="7">
        <v>5</v>
      </c>
      <c r="E1260" s="9">
        <v>2</v>
      </c>
      <c r="F1260" s="10">
        <f t="shared" si="53"/>
        <v>7</v>
      </c>
    </row>
    <row r="1261" spans="1:6" x14ac:dyDescent="0.2">
      <c r="A1261" s="39"/>
      <c r="B1261" s="34" t="s">
        <v>476</v>
      </c>
      <c r="C1261" s="39" t="s">
        <v>127</v>
      </c>
      <c r="D1261" s="7">
        <v>0</v>
      </c>
      <c r="E1261" s="9">
        <v>2</v>
      </c>
      <c r="F1261" s="10">
        <f t="shared" si="53"/>
        <v>2</v>
      </c>
    </row>
    <row r="1262" spans="1:6" x14ac:dyDescent="0.2">
      <c r="A1262" s="39"/>
      <c r="B1262" s="34"/>
      <c r="C1262" s="39"/>
      <c r="D1262" s="7"/>
      <c r="E1262" s="9"/>
      <c r="F1262" s="40"/>
    </row>
    <row r="1263" spans="1:6" x14ac:dyDescent="0.2">
      <c r="A1263" s="65" t="s">
        <v>224</v>
      </c>
      <c r="B1263" s="42"/>
      <c r="C1263" s="72" t="s">
        <v>2</v>
      </c>
      <c r="D1263" s="73">
        <v>119</v>
      </c>
      <c r="E1263" s="48">
        <v>241</v>
      </c>
      <c r="F1263" s="63">
        <v>360</v>
      </c>
    </row>
    <row r="1264" spans="1:6" x14ac:dyDescent="0.2">
      <c r="A1264" s="39"/>
      <c r="B1264" s="34" t="s">
        <v>477</v>
      </c>
      <c r="C1264" s="39" t="s">
        <v>124</v>
      </c>
      <c r="D1264" s="7">
        <v>8</v>
      </c>
      <c r="E1264" s="9">
        <v>10</v>
      </c>
      <c r="F1264" s="10">
        <f>D1264+E1264</f>
        <v>18</v>
      </c>
    </row>
    <row r="1265" spans="1:6" ht="12" thickBot="1" x14ac:dyDescent="0.25">
      <c r="A1265" s="52"/>
      <c r="B1265" s="68"/>
      <c r="C1265" s="52"/>
      <c r="D1265" s="24"/>
      <c r="E1265" s="26"/>
      <c r="F1265" s="53"/>
    </row>
    <row r="1273" spans="1:6" ht="12" x14ac:dyDescent="0.2">
      <c r="A1273" s="85" t="s">
        <v>113</v>
      </c>
      <c r="B1273" s="85"/>
      <c r="C1273" s="85"/>
      <c r="D1273" s="85"/>
      <c r="E1273" s="85"/>
      <c r="F1273" s="85"/>
    </row>
    <row r="1274" spans="1:6" x14ac:dyDescent="0.2">
      <c r="A1274" s="86" t="s">
        <v>39</v>
      </c>
      <c r="B1274" s="86"/>
      <c r="C1274" s="86"/>
      <c r="D1274" s="86"/>
      <c r="E1274" s="86"/>
      <c r="F1274" s="86"/>
    </row>
    <row r="1275" spans="1:6" x14ac:dyDescent="0.2">
      <c r="A1275" s="86" t="s">
        <v>1066</v>
      </c>
      <c r="B1275" s="86"/>
      <c r="C1275" s="86"/>
      <c r="D1275" s="86"/>
      <c r="E1275" s="86"/>
      <c r="F1275" s="86"/>
    </row>
    <row r="1276" spans="1:6" ht="12" thickBot="1" x14ac:dyDescent="0.25"/>
    <row r="1277" spans="1:6" x14ac:dyDescent="0.2">
      <c r="A1277" s="141" t="s">
        <v>123</v>
      </c>
      <c r="B1277" s="138"/>
      <c r="C1277" s="151" t="s">
        <v>43</v>
      </c>
      <c r="D1277" s="141" t="s">
        <v>44</v>
      </c>
      <c r="E1277" s="178" t="s">
        <v>45</v>
      </c>
      <c r="F1277" s="180" t="s">
        <v>2</v>
      </c>
    </row>
    <row r="1278" spans="1:6" x14ac:dyDescent="0.2">
      <c r="A1278" s="142"/>
      <c r="B1278" s="139"/>
      <c r="C1278" s="152"/>
      <c r="D1278" s="142"/>
      <c r="E1278" s="179"/>
      <c r="F1278" s="181"/>
    </row>
    <row r="1279" spans="1:6" x14ac:dyDescent="0.2">
      <c r="A1279" s="142"/>
      <c r="B1279" s="139"/>
      <c r="C1279" s="152"/>
      <c r="D1279" s="142"/>
      <c r="E1279" s="179"/>
      <c r="F1279" s="181"/>
    </row>
    <row r="1280" spans="1:6" ht="12" thickBot="1" x14ac:dyDescent="0.25">
      <c r="A1280" s="142"/>
      <c r="B1280" s="139"/>
      <c r="C1280" s="152"/>
      <c r="D1280" s="142"/>
      <c r="E1280" s="179"/>
      <c r="F1280" s="181"/>
    </row>
    <row r="1281" spans="1:6" x14ac:dyDescent="0.2">
      <c r="A1281" s="35"/>
      <c r="B1281" s="36"/>
      <c r="C1281" s="35" t="s">
        <v>3</v>
      </c>
      <c r="D1281" s="3">
        <v>8</v>
      </c>
      <c r="E1281" s="5">
        <v>27</v>
      </c>
      <c r="F1281" s="6">
        <f t="shared" ref="F1281:F1299" si="54">D1281+E1281</f>
        <v>35</v>
      </c>
    </row>
    <row r="1282" spans="1:6" x14ac:dyDescent="0.2">
      <c r="A1282" s="39"/>
      <c r="B1282" s="34"/>
      <c r="C1282" s="39" t="s">
        <v>125</v>
      </c>
      <c r="D1282" s="7">
        <v>4</v>
      </c>
      <c r="E1282" s="9">
        <v>14</v>
      </c>
      <c r="F1282" s="10">
        <f t="shared" si="54"/>
        <v>18</v>
      </c>
    </row>
    <row r="1283" spans="1:6" x14ac:dyDescent="0.2">
      <c r="A1283" s="39"/>
      <c r="B1283" s="34"/>
      <c r="C1283" s="39" t="s">
        <v>127</v>
      </c>
      <c r="D1283" s="7">
        <v>4</v>
      </c>
      <c r="E1283" s="9">
        <v>9</v>
      </c>
      <c r="F1283" s="10">
        <f t="shared" si="54"/>
        <v>13</v>
      </c>
    </row>
    <row r="1284" spans="1:6" x14ac:dyDescent="0.2">
      <c r="A1284" s="39"/>
      <c r="B1284" s="34"/>
      <c r="C1284" s="39" t="s">
        <v>128</v>
      </c>
      <c r="D1284" s="7">
        <v>21</v>
      </c>
      <c r="E1284" s="9">
        <v>34</v>
      </c>
      <c r="F1284" s="10">
        <f t="shared" si="54"/>
        <v>55</v>
      </c>
    </row>
    <row r="1285" spans="1:6" x14ac:dyDescent="0.2">
      <c r="A1285" s="39"/>
      <c r="B1285" s="34"/>
      <c r="C1285" s="39" t="s">
        <v>134</v>
      </c>
      <c r="D1285" s="7">
        <v>3</v>
      </c>
      <c r="E1285" s="9">
        <v>2</v>
      </c>
      <c r="F1285" s="10">
        <f t="shared" si="54"/>
        <v>5</v>
      </c>
    </row>
    <row r="1286" spans="1:6" x14ac:dyDescent="0.2">
      <c r="A1286" s="39"/>
      <c r="B1286" s="34"/>
      <c r="C1286" s="39" t="s">
        <v>135</v>
      </c>
      <c r="D1286" s="7">
        <v>2</v>
      </c>
      <c r="E1286" s="9">
        <v>11</v>
      </c>
      <c r="F1286" s="10">
        <f t="shared" si="54"/>
        <v>13</v>
      </c>
    </row>
    <row r="1287" spans="1:6" x14ac:dyDescent="0.2">
      <c r="A1287" s="39"/>
      <c r="B1287" s="34"/>
      <c r="C1287" s="39" t="s">
        <v>136</v>
      </c>
      <c r="D1287" s="7">
        <v>45</v>
      </c>
      <c r="E1287" s="9">
        <v>44</v>
      </c>
      <c r="F1287" s="10">
        <f t="shared" si="54"/>
        <v>89</v>
      </c>
    </row>
    <row r="1288" spans="1:6" x14ac:dyDescent="0.2">
      <c r="A1288" s="39"/>
      <c r="B1288" s="34"/>
      <c r="C1288" s="39" t="s">
        <v>137</v>
      </c>
      <c r="D1288" s="7">
        <v>11</v>
      </c>
      <c r="E1288" s="9">
        <v>24</v>
      </c>
      <c r="F1288" s="10">
        <f t="shared" si="54"/>
        <v>35</v>
      </c>
    </row>
    <row r="1289" spans="1:6" x14ac:dyDescent="0.2">
      <c r="A1289" s="39"/>
      <c r="B1289" s="34"/>
      <c r="C1289" s="39" t="s">
        <v>138</v>
      </c>
      <c r="D1289" s="7">
        <v>2</v>
      </c>
      <c r="E1289" s="9">
        <v>2</v>
      </c>
      <c r="F1289" s="10">
        <f t="shared" si="54"/>
        <v>4</v>
      </c>
    </row>
    <row r="1290" spans="1:6" x14ac:dyDescent="0.2">
      <c r="A1290" s="39"/>
      <c r="B1290" s="34"/>
      <c r="C1290" s="39" t="s">
        <v>139</v>
      </c>
      <c r="D1290" s="7">
        <v>1</v>
      </c>
      <c r="E1290" s="9">
        <v>20</v>
      </c>
      <c r="F1290" s="10">
        <f t="shared" si="54"/>
        <v>21</v>
      </c>
    </row>
    <row r="1291" spans="1:6" x14ac:dyDescent="0.2">
      <c r="A1291" s="39"/>
      <c r="B1291" s="34"/>
      <c r="C1291" s="39" t="s">
        <v>141</v>
      </c>
      <c r="D1291" s="7">
        <v>2</v>
      </c>
      <c r="E1291" s="9">
        <v>3</v>
      </c>
      <c r="F1291" s="10">
        <f t="shared" si="54"/>
        <v>5</v>
      </c>
    </row>
    <row r="1292" spans="1:6" x14ac:dyDescent="0.2">
      <c r="A1292" s="39"/>
      <c r="B1292" s="34"/>
      <c r="C1292" s="39" t="s">
        <v>148</v>
      </c>
      <c r="D1292" s="7">
        <v>1</v>
      </c>
      <c r="E1292" s="9">
        <v>1</v>
      </c>
      <c r="F1292" s="10">
        <f t="shared" si="54"/>
        <v>2</v>
      </c>
    </row>
    <row r="1293" spans="1:6" x14ac:dyDescent="0.2">
      <c r="A1293" s="39"/>
      <c r="B1293" s="34"/>
      <c r="C1293" s="39" t="s">
        <v>149</v>
      </c>
      <c r="D1293" s="7">
        <v>0</v>
      </c>
      <c r="E1293" s="9">
        <v>2</v>
      </c>
      <c r="F1293" s="10">
        <f t="shared" si="54"/>
        <v>2</v>
      </c>
    </row>
    <row r="1294" spans="1:6" x14ac:dyDescent="0.2">
      <c r="A1294" s="39"/>
      <c r="B1294" s="34" t="s">
        <v>956</v>
      </c>
      <c r="C1294" s="39" t="s">
        <v>127</v>
      </c>
      <c r="D1294" s="7">
        <v>0</v>
      </c>
      <c r="E1294" s="9">
        <v>4</v>
      </c>
      <c r="F1294" s="10">
        <f t="shared" si="54"/>
        <v>4</v>
      </c>
    </row>
    <row r="1295" spans="1:6" x14ac:dyDescent="0.2">
      <c r="A1295" s="39"/>
      <c r="B1295" s="34" t="s">
        <v>957</v>
      </c>
      <c r="C1295" s="39" t="s">
        <v>127</v>
      </c>
      <c r="D1295" s="7">
        <v>1</v>
      </c>
      <c r="E1295" s="9">
        <v>9</v>
      </c>
      <c r="F1295" s="10">
        <f t="shared" si="54"/>
        <v>10</v>
      </c>
    </row>
    <row r="1296" spans="1:6" x14ac:dyDescent="0.2">
      <c r="A1296" s="39"/>
      <c r="B1296" s="34" t="s">
        <v>681</v>
      </c>
      <c r="C1296" s="39" t="s">
        <v>3</v>
      </c>
      <c r="D1296" s="7">
        <v>0</v>
      </c>
      <c r="E1296" s="9">
        <v>1</v>
      </c>
      <c r="F1296" s="10">
        <f t="shared" si="54"/>
        <v>1</v>
      </c>
    </row>
    <row r="1297" spans="1:6" x14ac:dyDescent="0.2">
      <c r="A1297" s="39"/>
      <c r="B1297" s="34"/>
      <c r="C1297" s="39" t="s">
        <v>125</v>
      </c>
      <c r="D1297" s="7">
        <v>0</v>
      </c>
      <c r="E1297" s="9">
        <v>3</v>
      </c>
      <c r="F1297" s="10">
        <f t="shared" si="54"/>
        <v>3</v>
      </c>
    </row>
    <row r="1298" spans="1:6" x14ac:dyDescent="0.2">
      <c r="A1298" s="39"/>
      <c r="B1298" s="34"/>
      <c r="C1298" s="39" t="s">
        <v>128</v>
      </c>
      <c r="D1298" s="7">
        <v>4</v>
      </c>
      <c r="E1298" s="9">
        <v>15</v>
      </c>
      <c r="F1298" s="10">
        <f t="shared" si="54"/>
        <v>19</v>
      </c>
    </row>
    <row r="1299" spans="1:6" x14ac:dyDescent="0.2">
      <c r="A1299" s="39"/>
      <c r="B1299" s="34"/>
      <c r="C1299" s="39" t="s">
        <v>137</v>
      </c>
      <c r="D1299" s="7">
        <v>2</v>
      </c>
      <c r="E1299" s="9">
        <v>6</v>
      </c>
      <c r="F1299" s="10">
        <f t="shared" si="54"/>
        <v>8</v>
      </c>
    </row>
    <row r="1300" spans="1:6" x14ac:dyDescent="0.2">
      <c r="A1300" s="39"/>
      <c r="B1300" s="34"/>
      <c r="C1300" s="39"/>
      <c r="D1300" s="7"/>
      <c r="E1300" s="9"/>
      <c r="F1300" s="40"/>
    </row>
    <row r="1301" spans="1:6" x14ac:dyDescent="0.2">
      <c r="A1301" s="65" t="s">
        <v>892</v>
      </c>
      <c r="B1301" s="42"/>
      <c r="C1301" s="72" t="s">
        <v>2</v>
      </c>
      <c r="D1301" s="73">
        <v>1</v>
      </c>
      <c r="E1301" s="48">
        <v>0</v>
      </c>
      <c r="F1301" s="63">
        <v>1</v>
      </c>
    </row>
    <row r="1302" spans="1:6" x14ac:dyDescent="0.2">
      <c r="A1302" s="39"/>
      <c r="B1302" s="34" t="s">
        <v>892</v>
      </c>
      <c r="C1302" s="39" t="s">
        <v>124</v>
      </c>
      <c r="D1302" s="7">
        <v>1</v>
      </c>
      <c r="E1302" s="9">
        <v>0</v>
      </c>
      <c r="F1302" s="10">
        <f>D1302+E1302</f>
        <v>1</v>
      </c>
    </row>
    <row r="1303" spans="1:6" x14ac:dyDescent="0.2">
      <c r="A1303" s="39"/>
      <c r="B1303" s="34"/>
      <c r="C1303" s="39"/>
      <c r="D1303" s="7"/>
      <c r="E1303" s="9"/>
      <c r="F1303" s="40"/>
    </row>
    <row r="1304" spans="1:6" x14ac:dyDescent="0.2">
      <c r="A1304" s="65" t="s">
        <v>225</v>
      </c>
      <c r="B1304" s="42"/>
      <c r="C1304" s="72" t="s">
        <v>2</v>
      </c>
      <c r="D1304" s="73">
        <v>13</v>
      </c>
      <c r="E1304" s="48">
        <v>19</v>
      </c>
      <c r="F1304" s="63">
        <v>32</v>
      </c>
    </row>
    <row r="1305" spans="1:6" x14ac:dyDescent="0.2">
      <c r="A1305" s="39"/>
      <c r="B1305" s="34" t="s">
        <v>478</v>
      </c>
      <c r="C1305" s="39" t="s">
        <v>124</v>
      </c>
      <c r="D1305" s="7">
        <v>10</v>
      </c>
      <c r="E1305" s="9">
        <v>9</v>
      </c>
      <c r="F1305" s="10">
        <f>D1305+E1305</f>
        <v>19</v>
      </c>
    </row>
    <row r="1306" spans="1:6" x14ac:dyDescent="0.2">
      <c r="A1306" s="39"/>
      <c r="B1306" s="34"/>
      <c r="C1306" s="39" t="s">
        <v>127</v>
      </c>
      <c r="D1306" s="7">
        <v>1</v>
      </c>
      <c r="E1306" s="9">
        <v>7</v>
      </c>
      <c r="F1306" s="10">
        <f>D1306+E1306</f>
        <v>8</v>
      </c>
    </row>
    <row r="1307" spans="1:6" x14ac:dyDescent="0.2">
      <c r="A1307" s="39"/>
      <c r="B1307" s="34"/>
      <c r="C1307" s="39" t="s">
        <v>135</v>
      </c>
      <c r="D1307" s="7">
        <v>1</v>
      </c>
      <c r="E1307" s="9">
        <v>0</v>
      </c>
      <c r="F1307" s="10">
        <f>D1307+E1307</f>
        <v>1</v>
      </c>
    </row>
    <row r="1308" spans="1:6" x14ac:dyDescent="0.2">
      <c r="A1308" s="39"/>
      <c r="B1308" s="34"/>
      <c r="C1308" s="39" t="s">
        <v>136</v>
      </c>
      <c r="D1308" s="7">
        <v>1</v>
      </c>
      <c r="E1308" s="9">
        <v>1</v>
      </c>
      <c r="F1308" s="10">
        <f>D1308+E1308</f>
        <v>2</v>
      </c>
    </row>
    <row r="1309" spans="1:6" x14ac:dyDescent="0.2">
      <c r="A1309" s="39"/>
      <c r="B1309" s="34"/>
      <c r="C1309" s="39" t="s">
        <v>139</v>
      </c>
      <c r="D1309" s="7">
        <v>0</v>
      </c>
      <c r="E1309" s="9">
        <v>2</v>
      </c>
      <c r="F1309" s="10">
        <f>D1309+E1309</f>
        <v>2</v>
      </c>
    </row>
    <row r="1310" spans="1:6" x14ac:dyDescent="0.2">
      <c r="A1310" s="39"/>
      <c r="B1310" s="34"/>
      <c r="C1310" s="39"/>
      <c r="D1310" s="7"/>
      <c r="E1310" s="9"/>
      <c r="F1310" s="40"/>
    </row>
    <row r="1311" spans="1:6" x14ac:dyDescent="0.2">
      <c r="A1311" s="65" t="s">
        <v>227</v>
      </c>
      <c r="B1311" s="42"/>
      <c r="C1311" s="72" t="s">
        <v>2</v>
      </c>
      <c r="D1311" s="73">
        <v>34</v>
      </c>
      <c r="E1311" s="48">
        <v>72</v>
      </c>
      <c r="F1311" s="63">
        <v>106</v>
      </c>
    </row>
    <row r="1312" spans="1:6" x14ac:dyDescent="0.2">
      <c r="A1312" s="39"/>
      <c r="B1312" s="34" t="s">
        <v>479</v>
      </c>
      <c r="C1312" s="39" t="s">
        <v>124</v>
      </c>
      <c r="D1312" s="7">
        <v>7</v>
      </c>
      <c r="E1312" s="9">
        <v>0</v>
      </c>
      <c r="F1312" s="10">
        <f t="shared" ref="F1312:F1325" si="55">D1312+E1312</f>
        <v>7</v>
      </c>
    </row>
    <row r="1313" spans="1:6" x14ac:dyDescent="0.2">
      <c r="A1313" s="39"/>
      <c r="B1313" s="34"/>
      <c r="C1313" s="39" t="s">
        <v>3</v>
      </c>
      <c r="D1313" s="7">
        <v>4</v>
      </c>
      <c r="E1313" s="9">
        <v>20</v>
      </c>
      <c r="F1313" s="10">
        <f t="shared" si="55"/>
        <v>24</v>
      </c>
    </row>
    <row r="1314" spans="1:6" x14ac:dyDescent="0.2">
      <c r="A1314" s="39"/>
      <c r="B1314" s="34"/>
      <c r="C1314" s="39" t="s">
        <v>125</v>
      </c>
      <c r="D1314" s="7">
        <v>1</v>
      </c>
      <c r="E1314" s="9">
        <v>4</v>
      </c>
      <c r="F1314" s="10">
        <f t="shared" si="55"/>
        <v>5</v>
      </c>
    </row>
    <row r="1315" spans="1:6" x14ac:dyDescent="0.2">
      <c r="A1315" s="39"/>
      <c r="B1315" s="34"/>
      <c r="C1315" s="39" t="s">
        <v>126</v>
      </c>
      <c r="D1315" s="7">
        <v>0</v>
      </c>
      <c r="E1315" s="9">
        <v>4</v>
      </c>
      <c r="F1315" s="10">
        <f t="shared" si="55"/>
        <v>4</v>
      </c>
    </row>
    <row r="1316" spans="1:6" x14ac:dyDescent="0.2">
      <c r="A1316" s="39"/>
      <c r="B1316" s="34"/>
      <c r="C1316" s="39" t="s">
        <v>128</v>
      </c>
      <c r="D1316" s="7">
        <v>2</v>
      </c>
      <c r="E1316" s="9">
        <v>12</v>
      </c>
      <c r="F1316" s="10">
        <f t="shared" si="55"/>
        <v>14</v>
      </c>
    </row>
    <row r="1317" spans="1:6" x14ac:dyDescent="0.2">
      <c r="A1317" s="39"/>
      <c r="B1317" s="34"/>
      <c r="C1317" s="39" t="s">
        <v>931</v>
      </c>
      <c r="D1317" s="7">
        <v>1</v>
      </c>
      <c r="E1317" s="9">
        <v>4</v>
      </c>
      <c r="F1317" s="10">
        <f t="shared" si="55"/>
        <v>5</v>
      </c>
    </row>
    <row r="1318" spans="1:6" x14ac:dyDescent="0.2">
      <c r="A1318" s="39"/>
      <c r="B1318" s="34"/>
      <c r="C1318" s="39" t="s">
        <v>135</v>
      </c>
      <c r="D1318" s="7">
        <v>1</v>
      </c>
      <c r="E1318" s="9">
        <v>0</v>
      </c>
      <c r="F1318" s="10">
        <f t="shared" si="55"/>
        <v>1</v>
      </c>
    </row>
    <row r="1319" spans="1:6" x14ac:dyDescent="0.2">
      <c r="A1319" s="39"/>
      <c r="B1319" s="34"/>
      <c r="C1319" s="39" t="s">
        <v>136</v>
      </c>
      <c r="D1319" s="7">
        <v>1</v>
      </c>
      <c r="E1319" s="9">
        <v>2</v>
      </c>
      <c r="F1319" s="10">
        <f t="shared" si="55"/>
        <v>3</v>
      </c>
    </row>
    <row r="1320" spans="1:6" x14ac:dyDescent="0.2">
      <c r="A1320" s="39"/>
      <c r="B1320" s="34"/>
      <c r="C1320" s="39" t="s">
        <v>137</v>
      </c>
      <c r="D1320" s="7">
        <v>2</v>
      </c>
      <c r="E1320" s="9">
        <v>11</v>
      </c>
      <c r="F1320" s="10">
        <f t="shared" si="55"/>
        <v>13</v>
      </c>
    </row>
    <row r="1321" spans="1:6" x14ac:dyDescent="0.2">
      <c r="A1321" s="39"/>
      <c r="B1321" s="34"/>
      <c r="C1321" s="39" t="s">
        <v>138</v>
      </c>
      <c r="D1321" s="7">
        <v>1</v>
      </c>
      <c r="E1321" s="9">
        <v>3</v>
      </c>
      <c r="F1321" s="10">
        <f t="shared" si="55"/>
        <v>4</v>
      </c>
    </row>
    <row r="1322" spans="1:6" x14ac:dyDescent="0.2">
      <c r="A1322" s="39"/>
      <c r="B1322" s="34"/>
      <c r="C1322" s="39" t="s">
        <v>140</v>
      </c>
      <c r="D1322" s="7">
        <v>7</v>
      </c>
      <c r="E1322" s="9">
        <v>8</v>
      </c>
      <c r="F1322" s="10">
        <f t="shared" si="55"/>
        <v>15</v>
      </c>
    </row>
    <row r="1323" spans="1:6" x14ac:dyDescent="0.2">
      <c r="A1323" s="39"/>
      <c r="B1323" s="34"/>
      <c r="C1323" s="39" t="s">
        <v>141</v>
      </c>
      <c r="D1323" s="7">
        <v>4</v>
      </c>
      <c r="E1323" s="9">
        <v>3</v>
      </c>
      <c r="F1323" s="10">
        <f t="shared" si="55"/>
        <v>7</v>
      </c>
    </row>
    <row r="1324" spans="1:6" x14ac:dyDescent="0.2">
      <c r="A1324" s="39"/>
      <c r="B1324" s="34"/>
      <c r="C1324" s="39" t="s">
        <v>148</v>
      </c>
      <c r="D1324" s="7">
        <v>2</v>
      </c>
      <c r="E1324" s="9">
        <v>1</v>
      </c>
      <c r="F1324" s="10">
        <f t="shared" si="55"/>
        <v>3</v>
      </c>
    </row>
    <row r="1325" spans="1:6" x14ac:dyDescent="0.2">
      <c r="A1325" s="39"/>
      <c r="B1325" s="34"/>
      <c r="C1325" s="39" t="s">
        <v>150</v>
      </c>
      <c r="D1325" s="7">
        <v>1</v>
      </c>
      <c r="E1325" s="9">
        <v>0</v>
      </c>
      <c r="F1325" s="10">
        <f t="shared" si="55"/>
        <v>1</v>
      </c>
    </row>
    <row r="1326" spans="1:6" x14ac:dyDescent="0.2">
      <c r="A1326" s="39"/>
      <c r="B1326" s="34"/>
      <c r="C1326" s="39"/>
      <c r="D1326" s="7"/>
      <c r="E1326" s="9"/>
      <c r="F1326" s="40"/>
    </row>
    <row r="1327" spans="1:6" x14ac:dyDescent="0.2">
      <c r="A1327" s="65" t="s">
        <v>228</v>
      </c>
      <c r="B1327" s="42"/>
      <c r="C1327" s="72" t="s">
        <v>2</v>
      </c>
      <c r="D1327" s="73">
        <v>50</v>
      </c>
      <c r="E1327" s="48">
        <v>152</v>
      </c>
      <c r="F1327" s="63">
        <v>202</v>
      </c>
    </row>
    <row r="1328" spans="1:6" x14ac:dyDescent="0.2">
      <c r="A1328" s="39"/>
      <c r="B1328" s="34" t="s">
        <v>480</v>
      </c>
      <c r="C1328" s="39" t="s">
        <v>124</v>
      </c>
      <c r="D1328" s="7">
        <v>8</v>
      </c>
      <c r="E1328" s="9">
        <v>4</v>
      </c>
      <c r="F1328" s="10">
        <f t="shared" ref="F1328:F1335" si="56">D1328+E1328</f>
        <v>12</v>
      </c>
    </row>
    <row r="1329" spans="1:6" x14ac:dyDescent="0.2">
      <c r="A1329" s="39"/>
      <c r="B1329" s="34"/>
      <c r="C1329" s="39" t="s">
        <v>3</v>
      </c>
      <c r="D1329" s="7">
        <v>8</v>
      </c>
      <c r="E1329" s="9">
        <v>29</v>
      </c>
      <c r="F1329" s="10">
        <f t="shared" si="56"/>
        <v>37</v>
      </c>
    </row>
    <row r="1330" spans="1:6" x14ac:dyDescent="0.2">
      <c r="A1330" s="39"/>
      <c r="B1330" s="34"/>
      <c r="C1330" s="39" t="s">
        <v>125</v>
      </c>
      <c r="D1330" s="7">
        <v>5</v>
      </c>
      <c r="E1330" s="9">
        <v>9</v>
      </c>
      <c r="F1330" s="10">
        <f t="shared" si="56"/>
        <v>14</v>
      </c>
    </row>
    <row r="1331" spans="1:6" x14ac:dyDescent="0.2">
      <c r="A1331" s="39"/>
      <c r="B1331" s="34"/>
      <c r="C1331" s="39" t="s">
        <v>127</v>
      </c>
      <c r="D1331" s="7">
        <v>2</v>
      </c>
      <c r="E1331" s="9">
        <v>13</v>
      </c>
      <c r="F1331" s="10">
        <f t="shared" si="56"/>
        <v>15</v>
      </c>
    </row>
    <row r="1332" spans="1:6" x14ac:dyDescent="0.2">
      <c r="A1332" s="39"/>
      <c r="B1332" s="34"/>
      <c r="C1332" s="39" t="s">
        <v>128</v>
      </c>
      <c r="D1332" s="7">
        <v>19</v>
      </c>
      <c r="E1332" s="9">
        <v>31</v>
      </c>
      <c r="F1332" s="10">
        <f t="shared" si="56"/>
        <v>50</v>
      </c>
    </row>
    <row r="1333" spans="1:6" x14ac:dyDescent="0.2">
      <c r="A1333" s="39"/>
      <c r="B1333" s="34"/>
      <c r="C1333" s="39" t="s">
        <v>136</v>
      </c>
      <c r="D1333" s="7">
        <v>1</v>
      </c>
      <c r="E1333" s="9">
        <v>5</v>
      </c>
      <c r="F1333" s="10">
        <f t="shared" si="56"/>
        <v>6</v>
      </c>
    </row>
    <row r="1334" spans="1:6" x14ac:dyDescent="0.2">
      <c r="A1334" s="39"/>
      <c r="B1334" s="34"/>
      <c r="C1334" s="39" t="s">
        <v>137</v>
      </c>
      <c r="D1334" s="7">
        <v>3</v>
      </c>
      <c r="E1334" s="9">
        <v>12</v>
      </c>
      <c r="F1334" s="10">
        <f t="shared" si="56"/>
        <v>15</v>
      </c>
    </row>
    <row r="1335" spans="1:6" x14ac:dyDescent="0.2">
      <c r="A1335" s="39"/>
      <c r="B1335" s="34"/>
      <c r="C1335" s="39" t="s">
        <v>139</v>
      </c>
      <c r="D1335" s="7">
        <v>1</v>
      </c>
      <c r="E1335" s="9">
        <v>18</v>
      </c>
      <c r="F1335" s="10">
        <f t="shared" si="56"/>
        <v>19</v>
      </c>
    </row>
    <row r="1336" spans="1:6" ht="12" thickBot="1" x14ac:dyDescent="0.25">
      <c r="A1336" s="52"/>
      <c r="B1336" s="68"/>
      <c r="C1336" s="52"/>
      <c r="D1336" s="24"/>
      <c r="E1336" s="26"/>
      <c r="F1336" s="53"/>
    </row>
    <row r="1344" spans="1:6" ht="12" x14ac:dyDescent="0.2">
      <c r="A1344" s="85" t="s">
        <v>113</v>
      </c>
      <c r="B1344" s="85"/>
      <c r="C1344" s="85"/>
      <c r="D1344" s="85"/>
      <c r="E1344" s="85"/>
      <c r="F1344" s="85"/>
    </row>
    <row r="1345" spans="1:6" x14ac:dyDescent="0.2">
      <c r="A1345" s="86" t="s">
        <v>39</v>
      </c>
      <c r="B1345" s="86"/>
      <c r="C1345" s="86"/>
      <c r="D1345" s="86"/>
      <c r="E1345" s="86"/>
      <c r="F1345" s="86"/>
    </row>
    <row r="1346" spans="1:6" x14ac:dyDescent="0.2">
      <c r="A1346" s="86" t="s">
        <v>1066</v>
      </c>
      <c r="B1346" s="86"/>
      <c r="C1346" s="86"/>
      <c r="D1346" s="86"/>
      <c r="E1346" s="86"/>
      <c r="F1346" s="86"/>
    </row>
    <row r="1347" spans="1:6" ht="12" thickBot="1" x14ac:dyDescent="0.25"/>
    <row r="1348" spans="1:6" x14ac:dyDescent="0.2">
      <c r="A1348" s="141" t="s">
        <v>123</v>
      </c>
      <c r="B1348" s="138"/>
      <c r="C1348" s="151" t="s">
        <v>43</v>
      </c>
      <c r="D1348" s="141" t="s">
        <v>44</v>
      </c>
      <c r="E1348" s="178" t="s">
        <v>45</v>
      </c>
      <c r="F1348" s="180" t="s">
        <v>2</v>
      </c>
    </row>
    <row r="1349" spans="1:6" x14ac:dyDescent="0.2">
      <c r="A1349" s="142"/>
      <c r="B1349" s="139"/>
      <c r="C1349" s="152"/>
      <c r="D1349" s="142"/>
      <c r="E1349" s="179"/>
      <c r="F1349" s="181"/>
    </row>
    <row r="1350" spans="1:6" x14ac:dyDescent="0.2">
      <c r="A1350" s="142"/>
      <c r="B1350" s="139"/>
      <c r="C1350" s="152"/>
      <c r="D1350" s="142"/>
      <c r="E1350" s="179"/>
      <c r="F1350" s="181"/>
    </row>
    <row r="1351" spans="1:6" ht="12" thickBot="1" x14ac:dyDescent="0.25">
      <c r="A1351" s="142"/>
      <c r="B1351" s="139"/>
      <c r="C1351" s="152"/>
      <c r="D1351" s="142"/>
      <c r="E1351" s="179"/>
      <c r="F1351" s="181"/>
    </row>
    <row r="1352" spans="1:6" x14ac:dyDescent="0.2">
      <c r="A1352" s="35"/>
      <c r="B1352" s="36"/>
      <c r="C1352" s="35" t="s">
        <v>141</v>
      </c>
      <c r="D1352" s="3">
        <v>1</v>
      </c>
      <c r="E1352" s="5">
        <v>2</v>
      </c>
      <c r="F1352" s="6">
        <f t="shared" ref="F1352:F1357" si="57">D1352+E1352</f>
        <v>3</v>
      </c>
    </row>
    <row r="1353" spans="1:6" x14ac:dyDescent="0.2">
      <c r="A1353" s="39"/>
      <c r="B1353" s="34"/>
      <c r="C1353" s="39" t="s">
        <v>149</v>
      </c>
      <c r="D1353" s="7">
        <v>1</v>
      </c>
      <c r="E1353" s="9">
        <v>2</v>
      </c>
      <c r="F1353" s="10">
        <f t="shared" si="57"/>
        <v>3</v>
      </c>
    </row>
    <row r="1354" spans="1:6" x14ac:dyDescent="0.2">
      <c r="A1354" s="39"/>
      <c r="B1354" s="34" t="s">
        <v>1015</v>
      </c>
      <c r="C1354" s="39" t="s">
        <v>128</v>
      </c>
      <c r="D1354" s="7">
        <v>0</v>
      </c>
      <c r="E1354" s="9">
        <v>6</v>
      </c>
      <c r="F1354" s="10">
        <f t="shared" si="57"/>
        <v>6</v>
      </c>
    </row>
    <row r="1355" spans="1:6" x14ac:dyDescent="0.2">
      <c r="A1355" s="39"/>
      <c r="B1355" s="34" t="s">
        <v>481</v>
      </c>
      <c r="C1355" s="39" t="s">
        <v>127</v>
      </c>
      <c r="D1355" s="7">
        <v>1</v>
      </c>
      <c r="E1355" s="9">
        <v>12</v>
      </c>
      <c r="F1355" s="10">
        <f t="shared" si="57"/>
        <v>13</v>
      </c>
    </row>
    <row r="1356" spans="1:6" x14ac:dyDescent="0.2">
      <c r="A1356" s="39"/>
      <c r="B1356" s="34"/>
      <c r="C1356" s="39" t="s">
        <v>128</v>
      </c>
      <c r="D1356" s="7">
        <v>0</v>
      </c>
      <c r="E1356" s="9">
        <v>6</v>
      </c>
      <c r="F1356" s="10">
        <f t="shared" si="57"/>
        <v>6</v>
      </c>
    </row>
    <row r="1357" spans="1:6" x14ac:dyDescent="0.2">
      <c r="A1357" s="39"/>
      <c r="B1357" s="34"/>
      <c r="C1357" s="39" t="s">
        <v>137</v>
      </c>
      <c r="D1357" s="7">
        <v>0</v>
      </c>
      <c r="E1357" s="9">
        <v>3</v>
      </c>
      <c r="F1357" s="10">
        <f t="shared" si="57"/>
        <v>3</v>
      </c>
    </row>
    <row r="1358" spans="1:6" x14ac:dyDescent="0.2">
      <c r="A1358" s="39"/>
      <c r="B1358" s="34"/>
      <c r="C1358" s="39"/>
      <c r="D1358" s="7"/>
      <c r="E1358" s="9"/>
      <c r="F1358" s="40"/>
    </row>
    <row r="1359" spans="1:6" x14ac:dyDescent="0.2">
      <c r="A1359" s="65" t="s">
        <v>229</v>
      </c>
      <c r="B1359" s="42"/>
      <c r="C1359" s="72" t="s">
        <v>2</v>
      </c>
      <c r="D1359" s="73">
        <v>54</v>
      </c>
      <c r="E1359" s="48">
        <v>127</v>
      </c>
      <c r="F1359" s="63">
        <v>181</v>
      </c>
    </row>
    <row r="1360" spans="1:6" x14ac:dyDescent="0.2">
      <c r="A1360" s="39"/>
      <c r="B1360" s="34" t="s">
        <v>1090</v>
      </c>
      <c r="C1360" s="39" t="s">
        <v>124</v>
      </c>
      <c r="D1360" s="7">
        <v>0</v>
      </c>
      <c r="E1360" s="9">
        <v>1</v>
      </c>
      <c r="F1360" s="10">
        <f t="shared" ref="F1360:F1368" si="58">D1360+E1360</f>
        <v>1</v>
      </c>
    </row>
    <row r="1361" spans="1:6" x14ac:dyDescent="0.2">
      <c r="A1361" s="39"/>
      <c r="B1361" s="34" t="s">
        <v>482</v>
      </c>
      <c r="C1361" s="39" t="s">
        <v>124</v>
      </c>
      <c r="D1361" s="7">
        <v>27</v>
      </c>
      <c r="E1361" s="9">
        <v>51</v>
      </c>
      <c r="F1361" s="10">
        <f t="shared" si="58"/>
        <v>78</v>
      </c>
    </row>
    <row r="1362" spans="1:6" x14ac:dyDescent="0.2">
      <c r="A1362" s="39"/>
      <c r="B1362" s="34"/>
      <c r="C1362" s="39" t="s">
        <v>3</v>
      </c>
      <c r="D1362" s="7">
        <v>11</v>
      </c>
      <c r="E1362" s="9">
        <v>16</v>
      </c>
      <c r="F1362" s="10">
        <f t="shared" si="58"/>
        <v>27</v>
      </c>
    </row>
    <row r="1363" spans="1:6" x14ac:dyDescent="0.2">
      <c r="A1363" s="39"/>
      <c r="B1363" s="34"/>
      <c r="C1363" s="39" t="s">
        <v>125</v>
      </c>
      <c r="D1363" s="7">
        <v>1</v>
      </c>
      <c r="E1363" s="9">
        <v>5</v>
      </c>
      <c r="F1363" s="10">
        <f t="shared" si="58"/>
        <v>6</v>
      </c>
    </row>
    <row r="1364" spans="1:6" x14ac:dyDescent="0.2">
      <c r="A1364" s="39"/>
      <c r="B1364" s="34"/>
      <c r="C1364" s="39" t="s">
        <v>127</v>
      </c>
      <c r="D1364" s="7">
        <v>1</v>
      </c>
      <c r="E1364" s="9">
        <v>6</v>
      </c>
      <c r="F1364" s="10">
        <f t="shared" si="58"/>
        <v>7</v>
      </c>
    </row>
    <row r="1365" spans="1:6" x14ac:dyDescent="0.2">
      <c r="A1365" s="39"/>
      <c r="B1365" s="34"/>
      <c r="C1365" s="39" t="s">
        <v>128</v>
      </c>
      <c r="D1365" s="7">
        <v>10</v>
      </c>
      <c r="E1365" s="9">
        <v>22</v>
      </c>
      <c r="F1365" s="10">
        <f t="shared" si="58"/>
        <v>32</v>
      </c>
    </row>
    <row r="1366" spans="1:6" x14ac:dyDescent="0.2">
      <c r="A1366" s="39"/>
      <c r="B1366" s="34"/>
      <c r="C1366" s="39" t="s">
        <v>136</v>
      </c>
      <c r="D1366" s="7">
        <v>0</v>
      </c>
      <c r="E1366" s="9">
        <v>3</v>
      </c>
      <c r="F1366" s="10">
        <f t="shared" si="58"/>
        <v>3</v>
      </c>
    </row>
    <row r="1367" spans="1:6" x14ac:dyDescent="0.2">
      <c r="A1367" s="39"/>
      <c r="B1367" s="34"/>
      <c r="C1367" s="39" t="s">
        <v>137</v>
      </c>
      <c r="D1367" s="7">
        <v>2</v>
      </c>
      <c r="E1367" s="9">
        <v>17</v>
      </c>
      <c r="F1367" s="10">
        <f t="shared" si="58"/>
        <v>19</v>
      </c>
    </row>
    <row r="1368" spans="1:6" x14ac:dyDescent="0.2">
      <c r="A1368" s="39"/>
      <c r="B1368" s="34"/>
      <c r="C1368" s="39" t="s">
        <v>139</v>
      </c>
      <c r="D1368" s="7">
        <v>2</v>
      </c>
      <c r="E1368" s="9">
        <v>6</v>
      </c>
      <c r="F1368" s="10">
        <f t="shared" si="58"/>
        <v>8</v>
      </c>
    </row>
    <row r="1369" spans="1:6" x14ac:dyDescent="0.2">
      <c r="A1369" s="39"/>
      <c r="B1369" s="34"/>
      <c r="C1369" s="39"/>
      <c r="D1369" s="7"/>
      <c r="E1369" s="9"/>
      <c r="F1369" s="40"/>
    </row>
    <row r="1370" spans="1:6" x14ac:dyDescent="0.2">
      <c r="A1370" s="65" t="s">
        <v>230</v>
      </c>
      <c r="B1370" s="42"/>
      <c r="C1370" s="72" t="s">
        <v>2</v>
      </c>
      <c r="D1370" s="73">
        <v>8</v>
      </c>
      <c r="E1370" s="48">
        <v>18</v>
      </c>
      <c r="F1370" s="63">
        <v>26</v>
      </c>
    </row>
    <row r="1371" spans="1:6" x14ac:dyDescent="0.2">
      <c r="A1371" s="39"/>
      <c r="B1371" s="34" t="s">
        <v>410</v>
      </c>
      <c r="C1371" s="39" t="s">
        <v>3</v>
      </c>
      <c r="D1371" s="7">
        <v>3</v>
      </c>
      <c r="E1371" s="9">
        <v>11</v>
      </c>
      <c r="F1371" s="10">
        <f>D1371+E1371</f>
        <v>14</v>
      </c>
    </row>
    <row r="1372" spans="1:6" x14ac:dyDescent="0.2">
      <c r="A1372" s="39"/>
      <c r="B1372" s="34"/>
      <c r="C1372" s="39" t="s">
        <v>125</v>
      </c>
      <c r="D1372" s="7">
        <v>0</v>
      </c>
      <c r="E1372" s="9">
        <v>2</v>
      </c>
      <c r="F1372" s="10">
        <f>D1372+E1372</f>
        <v>2</v>
      </c>
    </row>
    <row r="1373" spans="1:6" x14ac:dyDescent="0.2">
      <c r="A1373" s="39"/>
      <c r="B1373" s="34"/>
      <c r="C1373" s="39" t="s">
        <v>136</v>
      </c>
      <c r="D1373" s="7">
        <v>0</v>
      </c>
      <c r="E1373" s="9">
        <v>1</v>
      </c>
      <c r="F1373" s="10">
        <f>D1373+E1373</f>
        <v>1</v>
      </c>
    </row>
    <row r="1374" spans="1:6" x14ac:dyDescent="0.2">
      <c r="A1374" s="39"/>
      <c r="B1374" s="34"/>
      <c r="C1374" s="39" t="s">
        <v>140</v>
      </c>
      <c r="D1374" s="7">
        <v>3</v>
      </c>
      <c r="E1374" s="9">
        <v>2</v>
      </c>
      <c r="F1374" s="10">
        <f>D1374+E1374</f>
        <v>5</v>
      </c>
    </row>
    <row r="1375" spans="1:6" x14ac:dyDescent="0.2">
      <c r="A1375" s="39"/>
      <c r="B1375" s="34"/>
      <c r="C1375" s="39" t="s">
        <v>141</v>
      </c>
      <c r="D1375" s="7">
        <v>2</v>
      </c>
      <c r="E1375" s="9">
        <v>2</v>
      </c>
      <c r="F1375" s="10">
        <f>D1375+E1375</f>
        <v>4</v>
      </c>
    </row>
    <row r="1376" spans="1:6" x14ac:dyDescent="0.2">
      <c r="A1376" s="39"/>
      <c r="B1376" s="34"/>
      <c r="C1376" s="39"/>
      <c r="D1376" s="7"/>
      <c r="E1376" s="9"/>
      <c r="F1376" s="40"/>
    </row>
    <row r="1377" spans="1:6" x14ac:dyDescent="0.2">
      <c r="A1377" s="65" t="s">
        <v>231</v>
      </c>
      <c r="B1377" s="42"/>
      <c r="C1377" s="72" t="s">
        <v>2</v>
      </c>
      <c r="D1377" s="73">
        <v>202</v>
      </c>
      <c r="E1377" s="48">
        <v>1303</v>
      </c>
      <c r="F1377" s="63">
        <v>1505</v>
      </c>
    </row>
    <row r="1378" spans="1:6" x14ac:dyDescent="0.2">
      <c r="A1378" s="39"/>
      <c r="B1378" s="34" t="s">
        <v>483</v>
      </c>
      <c r="C1378" s="39" t="s">
        <v>124</v>
      </c>
      <c r="D1378" s="7">
        <v>4</v>
      </c>
      <c r="E1378" s="9">
        <v>71</v>
      </c>
      <c r="F1378" s="10">
        <f t="shared" ref="F1378:F1406" si="59">D1378+E1378</f>
        <v>75</v>
      </c>
    </row>
    <row r="1379" spans="1:6" x14ac:dyDescent="0.2">
      <c r="A1379" s="39"/>
      <c r="B1379" s="34"/>
      <c r="C1379" s="39" t="s">
        <v>137</v>
      </c>
      <c r="D1379" s="7">
        <v>0</v>
      </c>
      <c r="E1379" s="9">
        <v>9</v>
      </c>
      <c r="F1379" s="10">
        <f t="shared" si="59"/>
        <v>9</v>
      </c>
    </row>
    <row r="1380" spans="1:6" x14ac:dyDescent="0.2">
      <c r="A1380" s="39"/>
      <c r="B1380" s="34" t="s">
        <v>1016</v>
      </c>
      <c r="C1380" s="39" t="s">
        <v>124</v>
      </c>
      <c r="D1380" s="7">
        <v>1</v>
      </c>
      <c r="E1380" s="9">
        <v>20</v>
      </c>
      <c r="F1380" s="10">
        <f t="shared" si="59"/>
        <v>21</v>
      </c>
    </row>
    <row r="1381" spans="1:6" x14ac:dyDescent="0.2">
      <c r="A1381" s="39"/>
      <c r="B1381" s="34"/>
      <c r="C1381" s="39" t="s">
        <v>136</v>
      </c>
      <c r="D1381" s="7">
        <v>1</v>
      </c>
      <c r="E1381" s="9">
        <v>3</v>
      </c>
      <c r="F1381" s="10">
        <f t="shared" si="59"/>
        <v>4</v>
      </c>
    </row>
    <row r="1382" spans="1:6" x14ac:dyDescent="0.2">
      <c r="A1382" s="39"/>
      <c r="B1382" s="34" t="s">
        <v>484</v>
      </c>
      <c r="C1382" s="39" t="s">
        <v>124</v>
      </c>
      <c r="D1382" s="7">
        <v>4</v>
      </c>
      <c r="E1382" s="9">
        <v>53</v>
      </c>
      <c r="F1382" s="10">
        <f t="shared" si="59"/>
        <v>57</v>
      </c>
    </row>
    <row r="1383" spans="1:6" x14ac:dyDescent="0.2">
      <c r="A1383" s="39"/>
      <c r="B1383" s="34"/>
      <c r="C1383" s="39" t="s">
        <v>128</v>
      </c>
      <c r="D1383" s="7">
        <v>1</v>
      </c>
      <c r="E1383" s="9">
        <v>0</v>
      </c>
      <c r="F1383" s="10">
        <f t="shared" si="59"/>
        <v>1</v>
      </c>
    </row>
    <row r="1384" spans="1:6" x14ac:dyDescent="0.2">
      <c r="A1384" s="39"/>
      <c r="B1384" s="34"/>
      <c r="C1384" s="39" t="s">
        <v>137</v>
      </c>
      <c r="D1384" s="7">
        <v>0</v>
      </c>
      <c r="E1384" s="9">
        <v>1</v>
      </c>
      <c r="F1384" s="10">
        <f t="shared" si="59"/>
        <v>1</v>
      </c>
    </row>
    <row r="1385" spans="1:6" x14ac:dyDescent="0.2">
      <c r="A1385" s="39"/>
      <c r="B1385" s="34" t="s">
        <v>1091</v>
      </c>
      <c r="C1385" s="39" t="s">
        <v>124</v>
      </c>
      <c r="D1385" s="7">
        <v>4</v>
      </c>
      <c r="E1385" s="9">
        <v>28</v>
      </c>
      <c r="F1385" s="10">
        <f t="shared" si="59"/>
        <v>32</v>
      </c>
    </row>
    <row r="1386" spans="1:6" x14ac:dyDescent="0.2">
      <c r="A1386" s="39"/>
      <c r="B1386" s="34" t="s">
        <v>846</v>
      </c>
      <c r="C1386" s="39" t="s">
        <v>124</v>
      </c>
      <c r="D1386" s="7">
        <v>3</v>
      </c>
      <c r="E1386" s="9">
        <v>20</v>
      </c>
      <c r="F1386" s="10">
        <f t="shared" si="59"/>
        <v>23</v>
      </c>
    </row>
    <row r="1387" spans="1:6" x14ac:dyDescent="0.2">
      <c r="A1387" s="39"/>
      <c r="B1387" s="34" t="s">
        <v>847</v>
      </c>
      <c r="C1387" s="39" t="s">
        <v>124</v>
      </c>
      <c r="D1387" s="7">
        <v>1</v>
      </c>
      <c r="E1387" s="9">
        <v>21</v>
      </c>
      <c r="F1387" s="10">
        <f t="shared" si="59"/>
        <v>22</v>
      </c>
    </row>
    <row r="1388" spans="1:6" x14ac:dyDescent="0.2">
      <c r="A1388" s="39"/>
      <c r="B1388" s="34" t="s">
        <v>1092</v>
      </c>
      <c r="C1388" s="39" t="s">
        <v>124</v>
      </c>
      <c r="D1388" s="7">
        <v>0</v>
      </c>
      <c r="E1388" s="9">
        <v>6</v>
      </c>
      <c r="F1388" s="10">
        <f t="shared" si="59"/>
        <v>6</v>
      </c>
    </row>
    <row r="1389" spans="1:6" x14ac:dyDescent="0.2">
      <c r="A1389" s="39"/>
      <c r="B1389" s="34" t="s">
        <v>848</v>
      </c>
      <c r="C1389" s="39" t="s">
        <v>124</v>
      </c>
      <c r="D1389" s="7">
        <v>2</v>
      </c>
      <c r="E1389" s="9">
        <v>45</v>
      </c>
      <c r="F1389" s="10">
        <f t="shared" si="59"/>
        <v>47</v>
      </c>
    </row>
    <row r="1390" spans="1:6" x14ac:dyDescent="0.2">
      <c r="A1390" s="39"/>
      <c r="B1390" s="34" t="s">
        <v>849</v>
      </c>
      <c r="C1390" s="39" t="s">
        <v>124</v>
      </c>
      <c r="D1390" s="7">
        <v>2</v>
      </c>
      <c r="E1390" s="9">
        <v>17</v>
      </c>
      <c r="F1390" s="10">
        <f t="shared" si="59"/>
        <v>19</v>
      </c>
    </row>
    <row r="1391" spans="1:6" x14ac:dyDescent="0.2">
      <c r="A1391" s="39"/>
      <c r="B1391" s="34" t="s">
        <v>1093</v>
      </c>
      <c r="C1391" s="39" t="s">
        <v>124</v>
      </c>
      <c r="D1391" s="7">
        <v>0</v>
      </c>
      <c r="E1391" s="9">
        <v>5</v>
      </c>
      <c r="F1391" s="10">
        <f t="shared" si="59"/>
        <v>5</v>
      </c>
    </row>
    <row r="1392" spans="1:6" x14ac:dyDescent="0.2">
      <c r="A1392" s="39"/>
      <c r="B1392" s="34" t="s">
        <v>850</v>
      </c>
      <c r="C1392" s="39" t="s">
        <v>124</v>
      </c>
      <c r="D1392" s="7">
        <v>0</v>
      </c>
      <c r="E1392" s="9">
        <v>21</v>
      </c>
      <c r="F1392" s="10">
        <f t="shared" si="59"/>
        <v>21</v>
      </c>
    </row>
    <row r="1393" spans="1:6" x14ac:dyDescent="0.2">
      <c r="A1393" s="39"/>
      <c r="B1393" s="34" t="s">
        <v>485</v>
      </c>
      <c r="C1393" s="39" t="s">
        <v>124</v>
      </c>
      <c r="D1393" s="7">
        <v>100</v>
      </c>
      <c r="E1393" s="9">
        <v>863</v>
      </c>
      <c r="F1393" s="10">
        <f t="shared" si="59"/>
        <v>963</v>
      </c>
    </row>
    <row r="1394" spans="1:6" x14ac:dyDescent="0.2">
      <c r="A1394" s="39"/>
      <c r="B1394" s="34"/>
      <c r="C1394" s="39" t="s">
        <v>3</v>
      </c>
      <c r="D1394" s="7">
        <v>31</v>
      </c>
      <c r="E1394" s="9">
        <v>28</v>
      </c>
      <c r="F1394" s="10">
        <f t="shared" si="59"/>
        <v>59</v>
      </c>
    </row>
    <row r="1395" spans="1:6" x14ac:dyDescent="0.2">
      <c r="A1395" s="39"/>
      <c r="B1395" s="34"/>
      <c r="C1395" s="39" t="s">
        <v>125</v>
      </c>
      <c r="D1395" s="7">
        <v>3</v>
      </c>
      <c r="E1395" s="9">
        <v>7</v>
      </c>
      <c r="F1395" s="10">
        <f t="shared" si="59"/>
        <v>10</v>
      </c>
    </row>
    <row r="1396" spans="1:6" x14ac:dyDescent="0.2">
      <c r="A1396" s="39"/>
      <c r="B1396" s="34"/>
      <c r="C1396" s="39" t="s">
        <v>127</v>
      </c>
      <c r="D1396" s="7">
        <v>2</v>
      </c>
      <c r="E1396" s="9">
        <v>2</v>
      </c>
      <c r="F1396" s="10">
        <f t="shared" si="59"/>
        <v>4</v>
      </c>
    </row>
    <row r="1397" spans="1:6" x14ac:dyDescent="0.2">
      <c r="A1397" s="39"/>
      <c r="B1397" s="34"/>
      <c r="C1397" s="39" t="s">
        <v>128</v>
      </c>
      <c r="D1397" s="7">
        <v>14</v>
      </c>
      <c r="E1397" s="9">
        <v>35</v>
      </c>
      <c r="F1397" s="10">
        <f t="shared" si="59"/>
        <v>49</v>
      </c>
    </row>
    <row r="1398" spans="1:6" x14ac:dyDescent="0.2">
      <c r="A1398" s="39"/>
      <c r="B1398" s="34"/>
      <c r="C1398" s="39" t="s">
        <v>931</v>
      </c>
      <c r="D1398" s="7">
        <v>1</v>
      </c>
      <c r="E1398" s="9">
        <v>3</v>
      </c>
      <c r="F1398" s="10">
        <f t="shared" si="59"/>
        <v>4</v>
      </c>
    </row>
    <row r="1399" spans="1:6" x14ac:dyDescent="0.2">
      <c r="A1399" s="39"/>
      <c r="B1399" s="34"/>
      <c r="C1399" s="39" t="s">
        <v>135</v>
      </c>
      <c r="D1399" s="7">
        <v>4</v>
      </c>
      <c r="E1399" s="9">
        <v>9</v>
      </c>
      <c r="F1399" s="10">
        <f t="shared" si="59"/>
        <v>13</v>
      </c>
    </row>
    <row r="1400" spans="1:6" x14ac:dyDescent="0.2">
      <c r="A1400" s="39"/>
      <c r="B1400" s="34"/>
      <c r="C1400" s="39" t="s">
        <v>136</v>
      </c>
      <c r="D1400" s="7">
        <v>4</v>
      </c>
      <c r="E1400" s="9">
        <v>7</v>
      </c>
      <c r="F1400" s="10">
        <f t="shared" si="59"/>
        <v>11</v>
      </c>
    </row>
    <row r="1401" spans="1:6" x14ac:dyDescent="0.2">
      <c r="A1401" s="39"/>
      <c r="B1401" s="34"/>
      <c r="C1401" s="39" t="s">
        <v>137</v>
      </c>
      <c r="D1401" s="7">
        <v>0</v>
      </c>
      <c r="E1401" s="9">
        <v>14</v>
      </c>
      <c r="F1401" s="10">
        <f t="shared" si="59"/>
        <v>14</v>
      </c>
    </row>
    <row r="1402" spans="1:6" x14ac:dyDescent="0.2">
      <c r="A1402" s="39"/>
      <c r="B1402" s="34"/>
      <c r="C1402" s="39" t="s">
        <v>138</v>
      </c>
      <c r="D1402" s="7">
        <v>5</v>
      </c>
      <c r="E1402" s="9">
        <v>2</v>
      </c>
      <c r="F1402" s="10">
        <f t="shared" si="59"/>
        <v>7</v>
      </c>
    </row>
    <row r="1403" spans="1:6" x14ac:dyDescent="0.2">
      <c r="A1403" s="39"/>
      <c r="B1403" s="34"/>
      <c r="C1403" s="39" t="s">
        <v>140</v>
      </c>
      <c r="D1403" s="7">
        <v>11</v>
      </c>
      <c r="E1403" s="9">
        <v>6</v>
      </c>
      <c r="F1403" s="10">
        <f t="shared" si="59"/>
        <v>17</v>
      </c>
    </row>
    <row r="1404" spans="1:6" x14ac:dyDescent="0.2">
      <c r="A1404" s="39"/>
      <c r="B1404" s="34"/>
      <c r="C1404" s="39" t="s">
        <v>141</v>
      </c>
      <c r="D1404" s="7">
        <v>2</v>
      </c>
      <c r="E1404" s="9">
        <v>3</v>
      </c>
      <c r="F1404" s="10">
        <f t="shared" si="59"/>
        <v>5</v>
      </c>
    </row>
    <row r="1405" spans="1:6" x14ac:dyDescent="0.2">
      <c r="A1405" s="39"/>
      <c r="B1405" s="34"/>
      <c r="C1405" s="39" t="s">
        <v>145</v>
      </c>
      <c r="D1405" s="7">
        <v>1</v>
      </c>
      <c r="E1405" s="9">
        <v>0</v>
      </c>
      <c r="F1405" s="10">
        <f t="shared" si="59"/>
        <v>1</v>
      </c>
    </row>
    <row r="1406" spans="1:6" x14ac:dyDescent="0.2">
      <c r="A1406" s="39"/>
      <c r="B1406" s="34"/>
      <c r="C1406" s="39" t="s">
        <v>148</v>
      </c>
      <c r="D1406" s="7">
        <v>1</v>
      </c>
      <c r="E1406" s="9">
        <v>0</v>
      </c>
      <c r="F1406" s="10">
        <f t="shared" si="59"/>
        <v>1</v>
      </c>
    </row>
    <row r="1407" spans="1:6" ht="12" thickBot="1" x14ac:dyDescent="0.25">
      <c r="A1407" s="52"/>
      <c r="B1407" s="68"/>
      <c r="C1407" s="52"/>
      <c r="D1407" s="24"/>
      <c r="E1407" s="26"/>
      <c r="F1407" s="53"/>
    </row>
    <row r="1415" spans="1:6" ht="12" x14ac:dyDescent="0.2">
      <c r="A1415" s="85" t="s">
        <v>113</v>
      </c>
      <c r="B1415" s="85"/>
      <c r="C1415" s="85"/>
      <c r="D1415" s="85"/>
      <c r="E1415" s="85"/>
      <c r="F1415" s="85"/>
    </row>
    <row r="1416" spans="1:6" x14ac:dyDescent="0.2">
      <c r="A1416" s="86" t="s">
        <v>39</v>
      </c>
      <c r="B1416" s="86"/>
      <c r="C1416" s="86"/>
      <c r="D1416" s="86"/>
      <c r="E1416" s="86"/>
      <c r="F1416" s="86"/>
    </row>
    <row r="1417" spans="1:6" x14ac:dyDescent="0.2">
      <c r="A1417" s="86" t="s">
        <v>1066</v>
      </c>
      <c r="B1417" s="86"/>
      <c r="C1417" s="86"/>
      <c r="D1417" s="86"/>
      <c r="E1417" s="86"/>
      <c r="F1417" s="86"/>
    </row>
    <row r="1418" spans="1:6" ht="12" thickBot="1" x14ac:dyDescent="0.25"/>
    <row r="1419" spans="1:6" x14ac:dyDescent="0.2">
      <c r="A1419" s="141" t="s">
        <v>123</v>
      </c>
      <c r="B1419" s="138"/>
      <c r="C1419" s="151" t="s">
        <v>43</v>
      </c>
      <c r="D1419" s="141" t="s">
        <v>44</v>
      </c>
      <c r="E1419" s="178" t="s">
        <v>45</v>
      </c>
      <c r="F1419" s="180" t="s">
        <v>2</v>
      </c>
    </row>
    <row r="1420" spans="1:6" x14ac:dyDescent="0.2">
      <c r="A1420" s="142"/>
      <c r="B1420" s="139"/>
      <c r="C1420" s="152"/>
      <c r="D1420" s="142"/>
      <c r="E1420" s="179"/>
      <c r="F1420" s="181"/>
    </row>
    <row r="1421" spans="1:6" x14ac:dyDescent="0.2">
      <c r="A1421" s="142"/>
      <c r="B1421" s="139"/>
      <c r="C1421" s="152"/>
      <c r="D1421" s="142"/>
      <c r="E1421" s="179"/>
      <c r="F1421" s="181"/>
    </row>
    <row r="1422" spans="1:6" ht="12" thickBot="1" x14ac:dyDescent="0.25">
      <c r="A1422" s="142"/>
      <c r="B1422" s="139"/>
      <c r="C1422" s="152"/>
      <c r="D1422" s="142"/>
      <c r="E1422" s="179"/>
      <c r="F1422" s="181"/>
    </row>
    <row r="1423" spans="1:6" x14ac:dyDescent="0.2">
      <c r="A1423" s="35"/>
      <c r="B1423" s="36" t="s">
        <v>720</v>
      </c>
      <c r="C1423" s="35" t="s">
        <v>124</v>
      </c>
      <c r="D1423" s="3">
        <v>0</v>
      </c>
      <c r="E1423" s="5">
        <v>4</v>
      </c>
      <c r="F1423" s="6">
        <f>D1423+E1423</f>
        <v>4</v>
      </c>
    </row>
    <row r="1424" spans="1:6" x14ac:dyDescent="0.2">
      <c r="A1424" s="39"/>
      <c r="B1424" s="34"/>
      <c r="C1424" s="39"/>
      <c r="D1424" s="7"/>
      <c r="E1424" s="9"/>
      <c r="F1424" s="40"/>
    </row>
    <row r="1425" spans="1:6" x14ac:dyDescent="0.2">
      <c r="A1425" s="65" t="s">
        <v>232</v>
      </c>
      <c r="B1425" s="42"/>
      <c r="C1425" s="72" t="s">
        <v>2</v>
      </c>
      <c r="D1425" s="73">
        <v>23</v>
      </c>
      <c r="E1425" s="48">
        <v>74</v>
      </c>
      <c r="F1425" s="63">
        <v>97</v>
      </c>
    </row>
    <row r="1426" spans="1:6" x14ac:dyDescent="0.2">
      <c r="A1426" s="39"/>
      <c r="B1426" s="34" t="s">
        <v>1179</v>
      </c>
      <c r="C1426" s="39" t="s">
        <v>137</v>
      </c>
      <c r="D1426" s="7">
        <v>0</v>
      </c>
      <c r="E1426" s="9">
        <v>2</v>
      </c>
      <c r="F1426" s="10">
        <f t="shared" ref="F1426:F1437" si="60">D1426+E1426</f>
        <v>2</v>
      </c>
    </row>
    <row r="1427" spans="1:6" x14ac:dyDescent="0.2">
      <c r="A1427" s="39"/>
      <c r="B1427" s="34" t="s">
        <v>1180</v>
      </c>
      <c r="C1427" s="39" t="s">
        <v>137</v>
      </c>
      <c r="D1427" s="7">
        <v>0</v>
      </c>
      <c r="E1427" s="9">
        <v>1</v>
      </c>
      <c r="F1427" s="10">
        <f t="shared" si="60"/>
        <v>1</v>
      </c>
    </row>
    <row r="1428" spans="1:6" x14ac:dyDescent="0.2">
      <c r="A1428" s="39"/>
      <c r="B1428" s="34" t="s">
        <v>486</v>
      </c>
      <c r="C1428" s="39" t="s">
        <v>3</v>
      </c>
      <c r="D1428" s="7">
        <v>6</v>
      </c>
      <c r="E1428" s="9">
        <v>20</v>
      </c>
      <c r="F1428" s="10">
        <f t="shared" si="60"/>
        <v>26</v>
      </c>
    </row>
    <row r="1429" spans="1:6" x14ac:dyDescent="0.2">
      <c r="A1429" s="39"/>
      <c r="B1429" s="34"/>
      <c r="C1429" s="39" t="s">
        <v>125</v>
      </c>
      <c r="D1429" s="7">
        <v>2</v>
      </c>
      <c r="E1429" s="9">
        <v>9</v>
      </c>
      <c r="F1429" s="10">
        <f t="shared" si="60"/>
        <v>11</v>
      </c>
    </row>
    <row r="1430" spans="1:6" x14ac:dyDescent="0.2">
      <c r="A1430" s="39"/>
      <c r="B1430" s="34"/>
      <c r="C1430" s="39" t="s">
        <v>126</v>
      </c>
      <c r="D1430" s="7">
        <v>1</v>
      </c>
      <c r="E1430" s="9">
        <v>0</v>
      </c>
      <c r="F1430" s="10">
        <f t="shared" si="60"/>
        <v>1</v>
      </c>
    </row>
    <row r="1431" spans="1:6" x14ac:dyDescent="0.2">
      <c r="A1431" s="39"/>
      <c r="B1431" s="34"/>
      <c r="C1431" s="39" t="s">
        <v>128</v>
      </c>
      <c r="D1431" s="7">
        <v>2</v>
      </c>
      <c r="E1431" s="9">
        <v>9</v>
      </c>
      <c r="F1431" s="10">
        <f t="shared" si="60"/>
        <v>11</v>
      </c>
    </row>
    <row r="1432" spans="1:6" x14ac:dyDescent="0.2">
      <c r="A1432" s="39"/>
      <c r="B1432" s="34"/>
      <c r="C1432" s="39" t="s">
        <v>135</v>
      </c>
      <c r="D1432" s="7">
        <v>0</v>
      </c>
      <c r="E1432" s="9">
        <v>1</v>
      </c>
      <c r="F1432" s="10">
        <f t="shared" si="60"/>
        <v>1</v>
      </c>
    </row>
    <row r="1433" spans="1:6" x14ac:dyDescent="0.2">
      <c r="A1433" s="39"/>
      <c r="B1433" s="34"/>
      <c r="C1433" s="39" t="s">
        <v>136</v>
      </c>
      <c r="D1433" s="7">
        <v>1</v>
      </c>
      <c r="E1433" s="9">
        <v>3</v>
      </c>
      <c r="F1433" s="10">
        <f t="shared" si="60"/>
        <v>4</v>
      </c>
    </row>
    <row r="1434" spans="1:6" x14ac:dyDescent="0.2">
      <c r="A1434" s="39"/>
      <c r="B1434" s="34"/>
      <c r="C1434" s="39" t="s">
        <v>137</v>
      </c>
      <c r="D1434" s="7">
        <v>3</v>
      </c>
      <c r="E1434" s="9">
        <v>21</v>
      </c>
      <c r="F1434" s="10">
        <f t="shared" si="60"/>
        <v>24</v>
      </c>
    </row>
    <row r="1435" spans="1:6" x14ac:dyDescent="0.2">
      <c r="A1435" s="39"/>
      <c r="B1435" s="34"/>
      <c r="C1435" s="39" t="s">
        <v>140</v>
      </c>
      <c r="D1435" s="7">
        <v>4</v>
      </c>
      <c r="E1435" s="9">
        <v>5</v>
      </c>
      <c r="F1435" s="10">
        <f t="shared" si="60"/>
        <v>9</v>
      </c>
    </row>
    <row r="1436" spans="1:6" x14ac:dyDescent="0.2">
      <c r="A1436" s="39"/>
      <c r="B1436" s="34"/>
      <c r="C1436" s="39" t="s">
        <v>141</v>
      </c>
      <c r="D1436" s="7">
        <v>2</v>
      </c>
      <c r="E1436" s="9">
        <v>2</v>
      </c>
      <c r="F1436" s="10">
        <f t="shared" si="60"/>
        <v>4</v>
      </c>
    </row>
    <row r="1437" spans="1:6" x14ac:dyDescent="0.2">
      <c r="A1437" s="39"/>
      <c r="B1437" s="34"/>
      <c r="C1437" s="39" t="s">
        <v>144</v>
      </c>
      <c r="D1437" s="7">
        <v>2</v>
      </c>
      <c r="E1437" s="9">
        <v>1</v>
      </c>
      <c r="F1437" s="10">
        <f t="shared" si="60"/>
        <v>3</v>
      </c>
    </row>
    <row r="1438" spans="1:6" x14ac:dyDescent="0.2">
      <c r="A1438" s="39"/>
      <c r="B1438" s="34"/>
      <c r="C1438" s="39"/>
      <c r="D1438" s="7"/>
      <c r="E1438" s="9"/>
      <c r="F1438" s="40"/>
    </row>
    <row r="1439" spans="1:6" x14ac:dyDescent="0.2">
      <c r="A1439" s="65" t="s">
        <v>233</v>
      </c>
      <c r="B1439" s="42"/>
      <c r="C1439" s="72" t="s">
        <v>2</v>
      </c>
      <c r="D1439" s="73">
        <v>122</v>
      </c>
      <c r="E1439" s="48">
        <v>311</v>
      </c>
      <c r="F1439" s="63">
        <v>433</v>
      </c>
    </row>
    <row r="1440" spans="1:6" x14ac:dyDescent="0.2">
      <c r="A1440" s="39"/>
      <c r="B1440" s="34" t="s">
        <v>487</v>
      </c>
      <c r="C1440" s="39" t="s">
        <v>127</v>
      </c>
      <c r="D1440" s="7">
        <v>92</v>
      </c>
      <c r="E1440" s="9">
        <v>180</v>
      </c>
      <c r="F1440" s="10">
        <f>D1440+E1440</f>
        <v>272</v>
      </c>
    </row>
    <row r="1441" spans="1:6" x14ac:dyDescent="0.2">
      <c r="A1441" s="39"/>
      <c r="B1441" s="34"/>
      <c r="C1441" s="39" t="s">
        <v>135</v>
      </c>
      <c r="D1441" s="7">
        <v>8</v>
      </c>
      <c r="E1441" s="9">
        <v>16</v>
      </c>
      <c r="F1441" s="10">
        <f>D1441+E1441</f>
        <v>24</v>
      </c>
    </row>
    <row r="1442" spans="1:6" x14ac:dyDescent="0.2">
      <c r="A1442" s="39"/>
      <c r="B1442" s="34"/>
      <c r="C1442" s="39" t="s">
        <v>136</v>
      </c>
      <c r="D1442" s="7">
        <v>22</v>
      </c>
      <c r="E1442" s="9">
        <v>114</v>
      </c>
      <c r="F1442" s="10">
        <f>D1442+E1442</f>
        <v>136</v>
      </c>
    </row>
    <row r="1443" spans="1:6" x14ac:dyDescent="0.2">
      <c r="A1443" s="39"/>
      <c r="B1443" s="34"/>
      <c r="C1443" s="39" t="s">
        <v>139</v>
      </c>
      <c r="D1443" s="7">
        <v>0</v>
      </c>
      <c r="E1443" s="9">
        <v>1</v>
      </c>
      <c r="F1443" s="10">
        <f>D1443+E1443</f>
        <v>1</v>
      </c>
    </row>
    <row r="1444" spans="1:6" x14ac:dyDescent="0.2">
      <c r="A1444" s="39"/>
      <c r="B1444" s="34"/>
      <c r="C1444" s="39"/>
      <c r="D1444" s="7"/>
      <c r="E1444" s="9"/>
      <c r="F1444" s="40"/>
    </row>
    <row r="1445" spans="1:6" x14ac:dyDescent="0.2">
      <c r="A1445" s="65" t="s">
        <v>235</v>
      </c>
      <c r="B1445" s="42"/>
      <c r="C1445" s="72" t="s">
        <v>2</v>
      </c>
      <c r="D1445" s="73">
        <v>156</v>
      </c>
      <c r="E1445" s="48">
        <v>555</v>
      </c>
      <c r="F1445" s="63">
        <v>711</v>
      </c>
    </row>
    <row r="1446" spans="1:6" x14ac:dyDescent="0.2">
      <c r="A1446" s="39"/>
      <c r="B1446" s="34" t="s">
        <v>488</v>
      </c>
      <c r="C1446" s="39" t="s">
        <v>128</v>
      </c>
      <c r="D1446" s="7">
        <v>1</v>
      </c>
      <c r="E1446" s="9">
        <v>8</v>
      </c>
      <c r="F1446" s="10">
        <f t="shared" ref="F1446:F1474" si="61">D1446+E1446</f>
        <v>9</v>
      </c>
    </row>
    <row r="1447" spans="1:6" x14ac:dyDescent="0.2">
      <c r="A1447" s="39"/>
      <c r="B1447" s="34" t="s">
        <v>489</v>
      </c>
      <c r="C1447" s="39" t="s">
        <v>128</v>
      </c>
      <c r="D1447" s="7">
        <v>1</v>
      </c>
      <c r="E1447" s="9">
        <v>8</v>
      </c>
      <c r="F1447" s="10">
        <f t="shared" si="61"/>
        <v>9</v>
      </c>
    </row>
    <row r="1448" spans="1:6" x14ac:dyDescent="0.2">
      <c r="A1448" s="39"/>
      <c r="B1448" s="34"/>
      <c r="C1448" s="39" t="s">
        <v>137</v>
      </c>
      <c r="D1448" s="7">
        <v>0</v>
      </c>
      <c r="E1448" s="9">
        <v>1</v>
      </c>
      <c r="F1448" s="10">
        <f t="shared" si="61"/>
        <v>1</v>
      </c>
    </row>
    <row r="1449" spans="1:6" x14ac:dyDescent="0.2">
      <c r="A1449" s="39"/>
      <c r="B1449" s="34" t="s">
        <v>750</v>
      </c>
      <c r="C1449" s="39" t="s">
        <v>128</v>
      </c>
      <c r="D1449" s="7">
        <v>1</v>
      </c>
      <c r="E1449" s="9">
        <v>5</v>
      </c>
      <c r="F1449" s="10">
        <f t="shared" si="61"/>
        <v>6</v>
      </c>
    </row>
    <row r="1450" spans="1:6" x14ac:dyDescent="0.2">
      <c r="A1450" s="39"/>
      <c r="B1450" s="34" t="s">
        <v>490</v>
      </c>
      <c r="C1450" s="39" t="s">
        <v>124</v>
      </c>
      <c r="D1450" s="7">
        <v>0</v>
      </c>
      <c r="E1450" s="9">
        <v>2</v>
      </c>
      <c r="F1450" s="10">
        <f t="shared" si="61"/>
        <v>2</v>
      </c>
    </row>
    <row r="1451" spans="1:6" x14ac:dyDescent="0.2">
      <c r="A1451" s="39"/>
      <c r="B1451" s="34"/>
      <c r="C1451" s="39" t="s">
        <v>127</v>
      </c>
      <c r="D1451" s="7">
        <v>0</v>
      </c>
      <c r="E1451" s="9">
        <v>2</v>
      </c>
      <c r="F1451" s="10">
        <f t="shared" si="61"/>
        <v>2</v>
      </c>
    </row>
    <row r="1452" spans="1:6" x14ac:dyDescent="0.2">
      <c r="A1452" s="39"/>
      <c r="B1452" s="34"/>
      <c r="C1452" s="39" t="s">
        <v>128</v>
      </c>
      <c r="D1452" s="7">
        <v>0</v>
      </c>
      <c r="E1452" s="9">
        <v>7</v>
      </c>
      <c r="F1452" s="10">
        <f t="shared" si="61"/>
        <v>7</v>
      </c>
    </row>
    <row r="1453" spans="1:6" x14ac:dyDescent="0.2">
      <c r="A1453" s="39"/>
      <c r="B1453" s="34" t="s">
        <v>807</v>
      </c>
      <c r="C1453" s="39" t="s">
        <v>128</v>
      </c>
      <c r="D1453" s="7">
        <v>0</v>
      </c>
      <c r="E1453" s="9">
        <v>6</v>
      </c>
      <c r="F1453" s="10">
        <f t="shared" si="61"/>
        <v>6</v>
      </c>
    </row>
    <row r="1454" spans="1:6" x14ac:dyDescent="0.2">
      <c r="A1454" s="39"/>
      <c r="B1454" s="34" t="s">
        <v>808</v>
      </c>
      <c r="C1454" s="39" t="s">
        <v>128</v>
      </c>
      <c r="D1454" s="7">
        <v>0</v>
      </c>
      <c r="E1454" s="9">
        <v>7</v>
      </c>
      <c r="F1454" s="10">
        <f t="shared" si="61"/>
        <v>7</v>
      </c>
    </row>
    <row r="1455" spans="1:6" x14ac:dyDescent="0.2">
      <c r="A1455" s="39"/>
      <c r="B1455" s="34" t="s">
        <v>809</v>
      </c>
      <c r="C1455" s="39" t="s">
        <v>128</v>
      </c>
      <c r="D1455" s="7">
        <v>1</v>
      </c>
      <c r="E1455" s="9">
        <v>7</v>
      </c>
      <c r="F1455" s="10">
        <f t="shared" si="61"/>
        <v>8</v>
      </c>
    </row>
    <row r="1456" spans="1:6" x14ac:dyDescent="0.2">
      <c r="A1456" s="39"/>
      <c r="B1456" s="34" t="s">
        <v>751</v>
      </c>
      <c r="C1456" s="39" t="s">
        <v>128</v>
      </c>
      <c r="D1456" s="7">
        <v>3</v>
      </c>
      <c r="E1456" s="9">
        <v>13</v>
      </c>
      <c r="F1456" s="10">
        <f t="shared" si="61"/>
        <v>16</v>
      </c>
    </row>
    <row r="1457" spans="1:6" x14ac:dyDescent="0.2">
      <c r="A1457" s="39"/>
      <c r="B1457" s="34" t="s">
        <v>893</v>
      </c>
      <c r="C1457" s="39" t="s">
        <v>128</v>
      </c>
      <c r="D1457" s="7">
        <v>0</v>
      </c>
      <c r="E1457" s="9">
        <v>4</v>
      </c>
      <c r="F1457" s="10">
        <f t="shared" si="61"/>
        <v>4</v>
      </c>
    </row>
    <row r="1458" spans="1:6" x14ac:dyDescent="0.2">
      <c r="A1458" s="39"/>
      <c r="B1458" s="34" t="s">
        <v>492</v>
      </c>
      <c r="C1458" s="39" t="s">
        <v>124</v>
      </c>
      <c r="D1458" s="7">
        <v>9</v>
      </c>
      <c r="E1458" s="9">
        <v>15</v>
      </c>
      <c r="F1458" s="10">
        <f t="shared" si="61"/>
        <v>24</v>
      </c>
    </row>
    <row r="1459" spans="1:6" x14ac:dyDescent="0.2">
      <c r="A1459" s="39"/>
      <c r="B1459" s="34"/>
      <c r="C1459" s="39" t="s">
        <v>3</v>
      </c>
      <c r="D1459" s="7">
        <v>8</v>
      </c>
      <c r="E1459" s="9">
        <v>50</v>
      </c>
      <c r="F1459" s="10">
        <f t="shared" si="61"/>
        <v>58</v>
      </c>
    </row>
    <row r="1460" spans="1:6" x14ac:dyDescent="0.2">
      <c r="A1460" s="39"/>
      <c r="B1460" s="34"/>
      <c r="C1460" s="39" t="s">
        <v>125</v>
      </c>
      <c r="D1460" s="7">
        <v>1</v>
      </c>
      <c r="E1460" s="9">
        <v>24</v>
      </c>
      <c r="F1460" s="10">
        <f t="shared" si="61"/>
        <v>25</v>
      </c>
    </row>
    <row r="1461" spans="1:6" x14ac:dyDescent="0.2">
      <c r="A1461" s="39"/>
      <c r="B1461" s="34"/>
      <c r="C1461" s="39" t="s">
        <v>127</v>
      </c>
      <c r="D1461" s="7">
        <v>5</v>
      </c>
      <c r="E1461" s="9">
        <v>15</v>
      </c>
      <c r="F1461" s="10">
        <f t="shared" si="61"/>
        <v>20</v>
      </c>
    </row>
    <row r="1462" spans="1:6" x14ac:dyDescent="0.2">
      <c r="A1462" s="39"/>
      <c r="B1462" s="34"/>
      <c r="C1462" s="39" t="s">
        <v>128</v>
      </c>
      <c r="D1462" s="7">
        <v>28</v>
      </c>
      <c r="E1462" s="9">
        <v>58</v>
      </c>
      <c r="F1462" s="10">
        <f t="shared" si="61"/>
        <v>86</v>
      </c>
    </row>
    <row r="1463" spans="1:6" x14ac:dyDescent="0.2">
      <c r="A1463" s="39"/>
      <c r="B1463" s="34"/>
      <c r="C1463" s="39" t="s">
        <v>931</v>
      </c>
      <c r="D1463" s="7">
        <v>3</v>
      </c>
      <c r="E1463" s="9">
        <v>7</v>
      </c>
      <c r="F1463" s="10">
        <f t="shared" si="61"/>
        <v>10</v>
      </c>
    </row>
    <row r="1464" spans="1:6" x14ac:dyDescent="0.2">
      <c r="A1464" s="39"/>
      <c r="B1464" s="34"/>
      <c r="C1464" s="39" t="s">
        <v>135</v>
      </c>
      <c r="D1464" s="7">
        <v>13</v>
      </c>
      <c r="E1464" s="9">
        <v>24</v>
      </c>
      <c r="F1464" s="10">
        <f t="shared" si="61"/>
        <v>37</v>
      </c>
    </row>
    <row r="1465" spans="1:6" x14ac:dyDescent="0.2">
      <c r="A1465" s="39"/>
      <c r="B1465" s="34"/>
      <c r="C1465" s="39" t="s">
        <v>136</v>
      </c>
      <c r="D1465" s="7">
        <v>0</v>
      </c>
      <c r="E1465" s="9">
        <v>10</v>
      </c>
      <c r="F1465" s="10">
        <f t="shared" si="61"/>
        <v>10</v>
      </c>
    </row>
    <row r="1466" spans="1:6" x14ac:dyDescent="0.2">
      <c r="A1466" s="39"/>
      <c r="B1466" s="34"/>
      <c r="C1466" s="39" t="s">
        <v>137</v>
      </c>
      <c r="D1466" s="7">
        <v>1</v>
      </c>
      <c r="E1466" s="9">
        <v>33</v>
      </c>
      <c r="F1466" s="10">
        <f t="shared" si="61"/>
        <v>34</v>
      </c>
    </row>
    <row r="1467" spans="1:6" x14ac:dyDescent="0.2">
      <c r="A1467" s="39"/>
      <c r="B1467" s="34"/>
      <c r="C1467" s="39" t="s">
        <v>138</v>
      </c>
      <c r="D1467" s="7">
        <v>7</v>
      </c>
      <c r="E1467" s="9">
        <v>11</v>
      </c>
      <c r="F1467" s="10">
        <f t="shared" si="61"/>
        <v>18</v>
      </c>
    </row>
    <row r="1468" spans="1:6" x14ac:dyDescent="0.2">
      <c r="A1468" s="39"/>
      <c r="B1468" s="34"/>
      <c r="C1468" s="39" t="s">
        <v>139</v>
      </c>
      <c r="D1468" s="7">
        <v>66</v>
      </c>
      <c r="E1468" s="9">
        <v>203</v>
      </c>
      <c r="F1468" s="10">
        <f t="shared" si="61"/>
        <v>269</v>
      </c>
    </row>
    <row r="1469" spans="1:6" x14ac:dyDescent="0.2">
      <c r="A1469" s="39"/>
      <c r="B1469" s="34"/>
      <c r="C1469" s="39" t="s">
        <v>141</v>
      </c>
      <c r="D1469" s="7">
        <v>4</v>
      </c>
      <c r="E1469" s="9">
        <v>4</v>
      </c>
      <c r="F1469" s="10">
        <f t="shared" si="61"/>
        <v>8</v>
      </c>
    </row>
    <row r="1470" spans="1:6" x14ac:dyDescent="0.2">
      <c r="A1470" s="39"/>
      <c r="B1470" s="34"/>
      <c r="C1470" s="39" t="s">
        <v>149</v>
      </c>
      <c r="D1470" s="7">
        <v>1</v>
      </c>
      <c r="E1470" s="9">
        <v>3</v>
      </c>
      <c r="F1470" s="10">
        <f t="shared" si="61"/>
        <v>4</v>
      </c>
    </row>
    <row r="1471" spans="1:6" x14ac:dyDescent="0.2">
      <c r="A1471" s="39"/>
      <c r="B1471" s="34" t="s">
        <v>752</v>
      </c>
      <c r="C1471" s="39" t="s">
        <v>128</v>
      </c>
      <c r="D1471" s="7">
        <v>3</v>
      </c>
      <c r="E1471" s="9">
        <v>11</v>
      </c>
      <c r="F1471" s="10">
        <f t="shared" si="61"/>
        <v>14</v>
      </c>
    </row>
    <row r="1472" spans="1:6" x14ac:dyDescent="0.2">
      <c r="A1472" s="39"/>
      <c r="B1472" s="34" t="s">
        <v>810</v>
      </c>
      <c r="C1472" s="39" t="s">
        <v>128</v>
      </c>
      <c r="D1472" s="7">
        <v>0</v>
      </c>
      <c r="E1472" s="9">
        <v>6</v>
      </c>
      <c r="F1472" s="10">
        <f t="shared" si="61"/>
        <v>6</v>
      </c>
    </row>
    <row r="1473" spans="1:6" x14ac:dyDescent="0.2">
      <c r="A1473" s="39"/>
      <c r="B1473" s="34" t="s">
        <v>753</v>
      </c>
      <c r="C1473" s="39" t="s">
        <v>128</v>
      </c>
      <c r="D1473" s="7">
        <v>0</v>
      </c>
      <c r="E1473" s="9">
        <v>7</v>
      </c>
      <c r="F1473" s="10">
        <f t="shared" si="61"/>
        <v>7</v>
      </c>
    </row>
    <row r="1474" spans="1:6" x14ac:dyDescent="0.2">
      <c r="A1474" s="39"/>
      <c r="B1474" s="34" t="s">
        <v>1094</v>
      </c>
      <c r="C1474" s="39" t="s">
        <v>124</v>
      </c>
      <c r="D1474" s="7">
        <v>0</v>
      </c>
      <c r="E1474" s="9">
        <v>4</v>
      </c>
      <c r="F1474" s="10">
        <f t="shared" si="61"/>
        <v>4</v>
      </c>
    </row>
    <row r="1475" spans="1:6" x14ac:dyDescent="0.2">
      <c r="A1475" s="39"/>
      <c r="B1475" s="34"/>
      <c r="C1475" s="39"/>
      <c r="D1475" s="7"/>
      <c r="E1475" s="9"/>
      <c r="F1475" s="40"/>
    </row>
    <row r="1476" spans="1:6" x14ac:dyDescent="0.2">
      <c r="A1476" s="65" t="s">
        <v>236</v>
      </c>
      <c r="B1476" s="42"/>
      <c r="C1476" s="72" t="s">
        <v>2</v>
      </c>
      <c r="D1476" s="73">
        <v>91</v>
      </c>
      <c r="E1476" s="48">
        <v>186</v>
      </c>
      <c r="F1476" s="63">
        <v>277</v>
      </c>
    </row>
    <row r="1477" spans="1:6" x14ac:dyDescent="0.2">
      <c r="A1477" s="39"/>
      <c r="B1477" s="34" t="s">
        <v>754</v>
      </c>
      <c r="C1477" s="39" t="s">
        <v>128</v>
      </c>
      <c r="D1477" s="7">
        <v>0</v>
      </c>
      <c r="E1477" s="9">
        <v>1</v>
      </c>
      <c r="F1477" s="10">
        <f>D1477+E1477</f>
        <v>1</v>
      </c>
    </row>
    <row r="1478" spans="1:6" ht="12" thickBot="1" x14ac:dyDescent="0.25">
      <c r="A1478" s="52"/>
      <c r="B1478" s="68"/>
      <c r="C1478" s="52"/>
      <c r="D1478" s="24"/>
      <c r="E1478" s="26"/>
      <c r="F1478" s="53"/>
    </row>
    <row r="1486" spans="1:6" ht="12" x14ac:dyDescent="0.2">
      <c r="A1486" s="85" t="s">
        <v>113</v>
      </c>
      <c r="B1486" s="85"/>
      <c r="C1486" s="85"/>
      <c r="D1486" s="85"/>
      <c r="E1486" s="85"/>
      <c r="F1486" s="85"/>
    </row>
    <row r="1487" spans="1:6" x14ac:dyDescent="0.2">
      <c r="A1487" s="86" t="s">
        <v>39</v>
      </c>
      <c r="B1487" s="86"/>
      <c r="C1487" s="86"/>
      <c r="D1487" s="86"/>
      <c r="E1487" s="86"/>
      <c r="F1487" s="86"/>
    </row>
    <row r="1488" spans="1:6" x14ac:dyDescent="0.2">
      <c r="A1488" s="86" t="s">
        <v>1066</v>
      </c>
      <c r="B1488" s="86"/>
      <c r="C1488" s="86"/>
      <c r="D1488" s="86"/>
      <c r="E1488" s="86"/>
      <c r="F1488" s="86"/>
    </row>
    <row r="1489" spans="1:6" ht="12" thickBot="1" x14ac:dyDescent="0.25"/>
    <row r="1490" spans="1:6" x14ac:dyDescent="0.2">
      <c r="A1490" s="141" t="s">
        <v>123</v>
      </c>
      <c r="B1490" s="138"/>
      <c r="C1490" s="151" t="s">
        <v>43</v>
      </c>
      <c r="D1490" s="141" t="s">
        <v>44</v>
      </c>
      <c r="E1490" s="178" t="s">
        <v>45</v>
      </c>
      <c r="F1490" s="180" t="s">
        <v>2</v>
      </c>
    </row>
    <row r="1491" spans="1:6" x14ac:dyDescent="0.2">
      <c r="A1491" s="142"/>
      <c r="B1491" s="139"/>
      <c r="C1491" s="152"/>
      <c r="D1491" s="142"/>
      <c r="E1491" s="179"/>
      <c r="F1491" s="181"/>
    </row>
    <row r="1492" spans="1:6" x14ac:dyDescent="0.2">
      <c r="A1492" s="142"/>
      <c r="B1492" s="139"/>
      <c r="C1492" s="152"/>
      <c r="D1492" s="142"/>
      <c r="E1492" s="179"/>
      <c r="F1492" s="181"/>
    </row>
    <row r="1493" spans="1:6" ht="12" thickBot="1" x14ac:dyDescent="0.25">
      <c r="A1493" s="142"/>
      <c r="B1493" s="139"/>
      <c r="C1493" s="152"/>
      <c r="D1493" s="142"/>
      <c r="E1493" s="179"/>
      <c r="F1493" s="181"/>
    </row>
    <row r="1494" spans="1:6" x14ac:dyDescent="0.2">
      <c r="A1494" s="35"/>
      <c r="B1494" s="36" t="s">
        <v>703</v>
      </c>
      <c r="C1494" s="35" t="s">
        <v>128</v>
      </c>
      <c r="D1494" s="3">
        <v>0</v>
      </c>
      <c r="E1494" s="5">
        <v>4</v>
      </c>
      <c r="F1494" s="6">
        <f t="shared" ref="F1494:F1521" si="62">D1494+E1494</f>
        <v>4</v>
      </c>
    </row>
    <row r="1495" spans="1:6" x14ac:dyDescent="0.2">
      <c r="A1495" s="39"/>
      <c r="B1495" s="34" t="s">
        <v>493</v>
      </c>
      <c r="C1495" s="39" t="s">
        <v>124</v>
      </c>
      <c r="D1495" s="7">
        <v>4</v>
      </c>
      <c r="E1495" s="9">
        <v>6</v>
      </c>
      <c r="F1495" s="10">
        <f t="shared" si="62"/>
        <v>10</v>
      </c>
    </row>
    <row r="1496" spans="1:6" x14ac:dyDescent="0.2">
      <c r="A1496" s="39"/>
      <c r="B1496" s="34" t="s">
        <v>958</v>
      </c>
      <c r="C1496" s="39" t="s">
        <v>142</v>
      </c>
      <c r="D1496" s="7">
        <v>1</v>
      </c>
      <c r="E1496" s="9">
        <v>0</v>
      </c>
      <c r="F1496" s="10">
        <f t="shared" si="62"/>
        <v>1</v>
      </c>
    </row>
    <row r="1497" spans="1:6" x14ac:dyDescent="0.2">
      <c r="A1497" s="39"/>
      <c r="B1497" s="34" t="s">
        <v>446</v>
      </c>
      <c r="C1497" s="39" t="s">
        <v>124</v>
      </c>
      <c r="D1497" s="7">
        <v>1</v>
      </c>
      <c r="E1497" s="9">
        <v>0</v>
      </c>
      <c r="F1497" s="10">
        <f t="shared" si="62"/>
        <v>1</v>
      </c>
    </row>
    <row r="1498" spans="1:6" x14ac:dyDescent="0.2">
      <c r="A1498" s="39"/>
      <c r="B1498" s="34" t="s">
        <v>494</v>
      </c>
      <c r="C1498" s="39" t="s">
        <v>124</v>
      </c>
      <c r="D1498" s="7">
        <v>5</v>
      </c>
      <c r="E1498" s="9">
        <v>3</v>
      </c>
      <c r="F1498" s="10">
        <f t="shared" si="62"/>
        <v>8</v>
      </c>
    </row>
    <row r="1499" spans="1:6" x14ac:dyDescent="0.2">
      <c r="A1499" s="39"/>
      <c r="B1499" s="34"/>
      <c r="C1499" s="39" t="s">
        <v>3</v>
      </c>
      <c r="D1499" s="7">
        <v>10</v>
      </c>
      <c r="E1499" s="9">
        <v>29</v>
      </c>
      <c r="F1499" s="10">
        <f t="shared" si="62"/>
        <v>39</v>
      </c>
    </row>
    <row r="1500" spans="1:6" x14ac:dyDescent="0.2">
      <c r="A1500" s="39"/>
      <c r="B1500" s="34"/>
      <c r="C1500" s="39" t="s">
        <v>125</v>
      </c>
      <c r="D1500" s="7">
        <v>2</v>
      </c>
      <c r="E1500" s="9">
        <v>12</v>
      </c>
      <c r="F1500" s="10">
        <f t="shared" si="62"/>
        <v>14</v>
      </c>
    </row>
    <row r="1501" spans="1:6" x14ac:dyDescent="0.2">
      <c r="A1501" s="39"/>
      <c r="B1501" s="34"/>
      <c r="C1501" s="39" t="s">
        <v>126</v>
      </c>
      <c r="D1501" s="7">
        <v>1</v>
      </c>
      <c r="E1501" s="9">
        <v>0</v>
      </c>
      <c r="F1501" s="10">
        <f t="shared" si="62"/>
        <v>1</v>
      </c>
    </row>
    <row r="1502" spans="1:6" x14ac:dyDescent="0.2">
      <c r="A1502" s="39"/>
      <c r="B1502" s="34"/>
      <c r="C1502" s="39" t="s">
        <v>127</v>
      </c>
      <c r="D1502" s="7">
        <v>7</v>
      </c>
      <c r="E1502" s="9">
        <v>21</v>
      </c>
      <c r="F1502" s="10">
        <f t="shared" si="62"/>
        <v>28</v>
      </c>
    </row>
    <row r="1503" spans="1:6" x14ac:dyDescent="0.2">
      <c r="A1503" s="39"/>
      <c r="B1503" s="34"/>
      <c r="C1503" s="39" t="s">
        <v>128</v>
      </c>
      <c r="D1503" s="7">
        <v>24</v>
      </c>
      <c r="E1503" s="9">
        <v>33</v>
      </c>
      <c r="F1503" s="10">
        <f t="shared" si="62"/>
        <v>57</v>
      </c>
    </row>
    <row r="1504" spans="1:6" x14ac:dyDescent="0.2">
      <c r="A1504" s="39"/>
      <c r="B1504" s="34"/>
      <c r="C1504" s="39" t="s">
        <v>134</v>
      </c>
      <c r="D1504" s="7">
        <v>1</v>
      </c>
      <c r="E1504" s="9">
        <v>0</v>
      </c>
      <c r="F1504" s="10">
        <f t="shared" si="62"/>
        <v>1</v>
      </c>
    </row>
    <row r="1505" spans="1:6" x14ac:dyDescent="0.2">
      <c r="A1505" s="39"/>
      <c r="B1505" s="34"/>
      <c r="C1505" s="39" t="s">
        <v>135</v>
      </c>
      <c r="D1505" s="7">
        <v>2</v>
      </c>
      <c r="E1505" s="9">
        <v>16</v>
      </c>
      <c r="F1505" s="10">
        <f t="shared" si="62"/>
        <v>18</v>
      </c>
    </row>
    <row r="1506" spans="1:6" x14ac:dyDescent="0.2">
      <c r="A1506" s="39"/>
      <c r="B1506" s="34"/>
      <c r="C1506" s="39" t="s">
        <v>136</v>
      </c>
      <c r="D1506" s="7">
        <v>4</v>
      </c>
      <c r="E1506" s="9">
        <v>4</v>
      </c>
      <c r="F1506" s="10">
        <f t="shared" si="62"/>
        <v>8</v>
      </c>
    </row>
    <row r="1507" spans="1:6" x14ac:dyDescent="0.2">
      <c r="A1507" s="39"/>
      <c r="B1507" s="34"/>
      <c r="C1507" s="39" t="s">
        <v>137</v>
      </c>
      <c r="D1507" s="7">
        <v>2</v>
      </c>
      <c r="E1507" s="9">
        <v>3</v>
      </c>
      <c r="F1507" s="10">
        <f t="shared" si="62"/>
        <v>5</v>
      </c>
    </row>
    <row r="1508" spans="1:6" x14ac:dyDescent="0.2">
      <c r="A1508" s="39"/>
      <c r="B1508" s="34"/>
      <c r="C1508" s="39" t="s">
        <v>138</v>
      </c>
      <c r="D1508" s="7">
        <v>8</v>
      </c>
      <c r="E1508" s="9">
        <v>8</v>
      </c>
      <c r="F1508" s="10">
        <f t="shared" si="62"/>
        <v>16</v>
      </c>
    </row>
    <row r="1509" spans="1:6" x14ac:dyDescent="0.2">
      <c r="A1509" s="39"/>
      <c r="B1509" s="34"/>
      <c r="C1509" s="39" t="s">
        <v>139</v>
      </c>
      <c r="D1509" s="7">
        <v>10</v>
      </c>
      <c r="E1509" s="9">
        <v>22</v>
      </c>
      <c r="F1509" s="10">
        <f t="shared" si="62"/>
        <v>32</v>
      </c>
    </row>
    <row r="1510" spans="1:6" x14ac:dyDescent="0.2">
      <c r="A1510" s="39"/>
      <c r="B1510" s="34"/>
      <c r="C1510" s="39" t="s">
        <v>141</v>
      </c>
      <c r="D1510" s="7">
        <v>2</v>
      </c>
      <c r="E1510" s="9">
        <v>3</v>
      </c>
      <c r="F1510" s="10">
        <f t="shared" si="62"/>
        <v>5</v>
      </c>
    </row>
    <row r="1511" spans="1:6" x14ac:dyDescent="0.2">
      <c r="A1511" s="39"/>
      <c r="B1511" s="34"/>
      <c r="C1511" s="39" t="s">
        <v>142</v>
      </c>
      <c r="D1511" s="7">
        <v>2</v>
      </c>
      <c r="E1511" s="9">
        <v>0</v>
      </c>
      <c r="F1511" s="10">
        <f t="shared" si="62"/>
        <v>2</v>
      </c>
    </row>
    <row r="1512" spans="1:6" x14ac:dyDescent="0.2">
      <c r="A1512" s="39"/>
      <c r="B1512" s="34"/>
      <c r="C1512" s="39" t="s">
        <v>144</v>
      </c>
      <c r="D1512" s="7">
        <v>2</v>
      </c>
      <c r="E1512" s="9">
        <v>1</v>
      </c>
      <c r="F1512" s="10">
        <f t="shared" si="62"/>
        <v>3</v>
      </c>
    </row>
    <row r="1513" spans="1:6" x14ac:dyDescent="0.2">
      <c r="A1513" s="39"/>
      <c r="B1513" s="34"/>
      <c r="C1513" s="39" t="s">
        <v>149</v>
      </c>
      <c r="D1513" s="7">
        <v>1</v>
      </c>
      <c r="E1513" s="9">
        <v>2</v>
      </c>
      <c r="F1513" s="10">
        <f t="shared" si="62"/>
        <v>3</v>
      </c>
    </row>
    <row r="1514" spans="1:6" x14ac:dyDescent="0.2">
      <c r="A1514" s="39"/>
      <c r="B1514" s="34" t="s">
        <v>755</v>
      </c>
      <c r="C1514" s="39" t="s">
        <v>128</v>
      </c>
      <c r="D1514" s="7">
        <v>2</v>
      </c>
      <c r="E1514" s="9">
        <v>5</v>
      </c>
      <c r="F1514" s="10">
        <f t="shared" si="62"/>
        <v>7</v>
      </c>
    </row>
    <row r="1515" spans="1:6" x14ac:dyDescent="0.2">
      <c r="A1515" s="39"/>
      <c r="B1515" s="34" t="s">
        <v>682</v>
      </c>
      <c r="C1515" s="39" t="s">
        <v>127</v>
      </c>
      <c r="D1515" s="7">
        <v>0</v>
      </c>
      <c r="E1515" s="9">
        <v>1</v>
      </c>
      <c r="F1515" s="10">
        <f t="shared" si="62"/>
        <v>1</v>
      </c>
    </row>
    <row r="1516" spans="1:6" x14ac:dyDescent="0.2">
      <c r="A1516" s="39"/>
      <c r="B1516" s="34"/>
      <c r="C1516" s="39" t="s">
        <v>128</v>
      </c>
      <c r="D1516" s="7">
        <v>0</v>
      </c>
      <c r="E1516" s="9">
        <v>3</v>
      </c>
      <c r="F1516" s="10">
        <f t="shared" si="62"/>
        <v>3</v>
      </c>
    </row>
    <row r="1517" spans="1:6" x14ac:dyDescent="0.2">
      <c r="A1517" s="39"/>
      <c r="B1517" s="34" t="s">
        <v>959</v>
      </c>
      <c r="C1517" s="39" t="s">
        <v>128</v>
      </c>
      <c r="D1517" s="7">
        <v>0</v>
      </c>
      <c r="E1517" s="9">
        <v>3</v>
      </c>
      <c r="F1517" s="10">
        <f t="shared" si="62"/>
        <v>3</v>
      </c>
    </row>
    <row r="1518" spans="1:6" x14ac:dyDescent="0.2">
      <c r="A1518" s="39"/>
      <c r="B1518" s="34" t="s">
        <v>960</v>
      </c>
      <c r="C1518" s="39" t="s">
        <v>128</v>
      </c>
      <c r="D1518" s="7">
        <v>0</v>
      </c>
      <c r="E1518" s="9">
        <v>1</v>
      </c>
      <c r="F1518" s="10">
        <f t="shared" si="62"/>
        <v>1</v>
      </c>
    </row>
    <row r="1519" spans="1:6" x14ac:dyDescent="0.2">
      <c r="A1519" s="39"/>
      <c r="B1519" s="34" t="s">
        <v>961</v>
      </c>
      <c r="C1519" s="39" t="s">
        <v>127</v>
      </c>
      <c r="D1519" s="7">
        <v>0</v>
      </c>
      <c r="E1519" s="9">
        <v>1</v>
      </c>
      <c r="F1519" s="10">
        <f t="shared" si="62"/>
        <v>1</v>
      </c>
    </row>
    <row r="1520" spans="1:6" x14ac:dyDescent="0.2">
      <c r="A1520" s="39"/>
      <c r="B1520" s="34" t="s">
        <v>496</v>
      </c>
      <c r="C1520" s="39" t="s">
        <v>128</v>
      </c>
      <c r="D1520" s="7">
        <v>0</v>
      </c>
      <c r="E1520" s="9">
        <v>3</v>
      </c>
      <c r="F1520" s="10">
        <f t="shared" si="62"/>
        <v>3</v>
      </c>
    </row>
    <row r="1521" spans="1:6" x14ac:dyDescent="0.2">
      <c r="A1521" s="39"/>
      <c r="B1521" s="34"/>
      <c r="C1521" s="39" t="s">
        <v>135</v>
      </c>
      <c r="D1521" s="7">
        <v>0</v>
      </c>
      <c r="E1521" s="9">
        <v>1</v>
      </c>
      <c r="F1521" s="10">
        <f t="shared" si="62"/>
        <v>1</v>
      </c>
    </row>
    <row r="1522" spans="1:6" x14ac:dyDescent="0.2">
      <c r="A1522" s="39"/>
      <c r="B1522" s="34"/>
      <c r="C1522" s="39"/>
      <c r="D1522" s="7"/>
      <c r="E1522" s="9"/>
      <c r="F1522" s="40"/>
    </row>
    <row r="1523" spans="1:6" x14ac:dyDescent="0.2">
      <c r="A1523" s="65" t="s">
        <v>237</v>
      </c>
      <c r="B1523" s="42"/>
      <c r="C1523" s="72" t="s">
        <v>2</v>
      </c>
      <c r="D1523" s="73">
        <v>24</v>
      </c>
      <c r="E1523" s="48">
        <v>154</v>
      </c>
      <c r="F1523" s="63">
        <v>178</v>
      </c>
    </row>
    <row r="1524" spans="1:6" x14ac:dyDescent="0.2">
      <c r="A1524" s="39"/>
      <c r="B1524" s="34" t="s">
        <v>497</v>
      </c>
      <c r="C1524" s="39" t="s">
        <v>127</v>
      </c>
      <c r="D1524" s="7">
        <v>0</v>
      </c>
      <c r="E1524" s="9">
        <v>2</v>
      </c>
      <c r="F1524" s="10">
        <f t="shared" ref="F1524:F1540" si="63">D1524+E1524</f>
        <v>2</v>
      </c>
    </row>
    <row r="1525" spans="1:6" x14ac:dyDescent="0.2">
      <c r="A1525" s="39"/>
      <c r="B1525" s="34" t="s">
        <v>498</v>
      </c>
      <c r="C1525" s="39" t="s">
        <v>127</v>
      </c>
      <c r="D1525" s="7">
        <v>0</v>
      </c>
      <c r="E1525" s="9">
        <v>5</v>
      </c>
      <c r="F1525" s="10">
        <f t="shared" si="63"/>
        <v>5</v>
      </c>
    </row>
    <row r="1526" spans="1:6" x14ac:dyDescent="0.2">
      <c r="A1526" s="39"/>
      <c r="B1526" s="34" t="s">
        <v>704</v>
      </c>
      <c r="C1526" s="39" t="s">
        <v>127</v>
      </c>
      <c r="D1526" s="7">
        <v>0</v>
      </c>
      <c r="E1526" s="9">
        <v>2</v>
      </c>
      <c r="F1526" s="10">
        <f t="shared" si="63"/>
        <v>2</v>
      </c>
    </row>
    <row r="1527" spans="1:6" x14ac:dyDescent="0.2">
      <c r="A1527" s="39"/>
      <c r="B1527" s="34" t="s">
        <v>705</v>
      </c>
      <c r="C1527" s="39" t="s">
        <v>127</v>
      </c>
      <c r="D1527" s="7">
        <v>0</v>
      </c>
      <c r="E1527" s="9">
        <v>6</v>
      </c>
      <c r="F1527" s="10">
        <f t="shared" si="63"/>
        <v>6</v>
      </c>
    </row>
    <row r="1528" spans="1:6" x14ac:dyDescent="0.2">
      <c r="A1528" s="39"/>
      <c r="B1528" s="34" t="s">
        <v>499</v>
      </c>
      <c r="C1528" s="39" t="s">
        <v>127</v>
      </c>
      <c r="D1528" s="7">
        <v>1</v>
      </c>
      <c r="E1528" s="9">
        <v>7</v>
      </c>
      <c r="F1528" s="10">
        <f t="shared" si="63"/>
        <v>8</v>
      </c>
    </row>
    <row r="1529" spans="1:6" x14ac:dyDescent="0.2">
      <c r="A1529" s="39"/>
      <c r="B1529" s="34" t="s">
        <v>706</v>
      </c>
      <c r="C1529" s="39" t="s">
        <v>127</v>
      </c>
      <c r="D1529" s="7">
        <v>1</v>
      </c>
      <c r="E1529" s="9">
        <v>6</v>
      </c>
      <c r="F1529" s="10">
        <f t="shared" si="63"/>
        <v>7</v>
      </c>
    </row>
    <row r="1530" spans="1:6" x14ac:dyDescent="0.2">
      <c r="A1530" s="39"/>
      <c r="B1530" s="34" t="s">
        <v>500</v>
      </c>
      <c r="C1530" s="39" t="s">
        <v>124</v>
      </c>
      <c r="D1530" s="7">
        <v>4</v>
      </c>
      <c r="E1530" s="9">
        <v>4</v>
      </c>
      <c r="F1530" s="10">
        <f t="shared" si="63"/>
        <v>8</v>
      </c>
    </row>
    <row r="1531" spans="1:6" x14ac:dyDescent="0.2">
      <c r="A1531" s="39"/>
      <c r="B1531" s="34"/>
      <c r="C1531" s="39" t="s">
        <v>3</v>
      </c>
      <c r="D1531" s="7">
        <v>4</v>
      </c>
      <c r="E1531" s="9">
        <v>27</v>
      </c>
      <c r="F1531" s="10">
        <f t="shared" si="63"/>
        <v>31</v>
      </c>
    </row>
    <row r="1532" spans="1:6" x14ac:dyDescent="0.2">
      <c r="A1532" s="39"/>
      <c r="B1532" s="34"/>
      <c r="C1532" s="39" t="s">
        <v>125</v>
      </c>
      <c r="D1532" s="7">
        <v>1</v>
      </c>
      <c r="E1532" s="9">
        <v>5</v>
      </c>
      <c r="F1532" s="10">
        <f t="shared" si="63"/>
        <v>6</v>
      </c>
    </row>
    <row r="1533" spans="1:6" x14ac:dyDescent="0.2">
      <c r="A1533" s="39"/>
      <c r="B1533" s="34"/>
      <c r="C1533" s="39" t="s">
        <v>127</v>
      </c>
      <c r="D1533" s="7">
        <v>8</v>
      </c>
      <c r="E1533" s="9">
        <v>37</v>
      </c>
      <c r="F1533" s="10">
        <f t="shared" si="63"/>
        <v>45</v>
      </c>
    </row>
    <row r="1534" spans="1:6" x14ac:dyDescent="0.2">
      <c r="A1534" s="39"/>
      <c r="B1534" s="34"/>
      <c r="C1534" s="39" t="s">
        <v>128</v>
      </c>
      <c r="D1534" s="7">
        <v>2</v>
      </c>
      <c r="E1534" s="9">
        <v>16</v>
      </c>
      <c r="F1534" s="10">
        <f t="shared" si="63"/>
        <v>18</v>
      </c>
    </row>
    <row r="1535" spans="1:6" x14ac:dyDescent="0.2">
      <c r="A1535" s="39"/>
      <c r="B1535" s="34"/>
      <c r="C1535" s="39" t="s">
        <v>136</v>
      </c>
      <c r="D1535" s="7">
        <v>0</v>
      </c>
      <c r="E1535" s="9">
        <v>7</v>
      </c>
      <c r="F1535" s="10">
        <f t="shared" si="63"/>
        <v>7</v>
      </c>
    </row>
    <row r="1536" spans="1:6" x14ac:dyDescent="0.2">
      <c r="A1536" s="39"/>
      <c r="B1536" s="34"/>
      <c r="C1536" s="39" t="s">
        <v>137</v>
      </c>
      <c r="D1536" s="7">
        <v>0</v>
      </c>
      <c r="E1536" s="9">
        <v>9</v>
      </c>
      <c r="F1536" s="10">
        <f t="shared" si="63"/>
        <v>9</v>
      </c>
    </row>
    <row r="1537" spans="1:6" x14ac:dyDescent="0.2">
      <c r="A1537" s="39"/>
      <c r="B1537" s="34"/>
      <c r="C1537" s="39" t="s">
        <v>138</v>
      </c>
      <c r="D1537" s="7">
        <v>1</v>
      </c>
      <c r="E1537" s="9">
        <v>4</v>
      </c>
      <c r="F1537" s="10">
        <f t="shared" si="63"/>
        <v>5</v>
      </c>
    </row>
    <row r="1538" spans="1:6" x14ac:dyDescent="0.2">
      <c r="A1538" s="39"/>
      <c r="B1538" s="34"/>
      <c r="C1538" s="39" t="s">
        <v>139</v>
      </c>
      <c r="D1538" s="7">
        <v>1</v>
      </c>
      <c r="E1538" s="9">
        <v>14</v>
      </c>
      <c r="F1538" s="10">
        <f t="shared" si="63"/>
        <v>15</v>
      </c>
    </row>
    <row r="1539" spans="1:6" x14ac:dyDescent="0.2">
      <c r="A1539" s="39"/>
      <c r="B1539" s="34"/>
      <c r="C1539" s="39" t="s">
        <v>141</v>
      </c>
      <c r="D1539" s="7">
        <v>0</v>
      </c>
      <c r="E1539" s="9">
        <v>2</v>
      </c>
      <c r="F1539" s="10">
        <f t="shared" si="63"/>
        <v>2</v>
      </c>
    </row>
    <row r="1540" spans="1:6" x14ac:dyDescent="0.2">
      <c r="A1540" s="39"/>
      <c r="B1540" s="34"/>
      <c r="C1540" s="39" t="s">
        <v>149</v>
      </c>
      <c r="D1540" s="7">
        <v>1</v>
      </c>
      <c r="E1540" s="9">
        <v>1</v>
      </c>
      <c r="F1540" s="10">
        <f t="shared" si="63"/>
        <v>2</v>
      </c>
    </row>
    <row r="1541" spans="1:6" x14ac:dyDescent="0.2">
      <c r="A1541" s="39"/>
      <c r="B1541" s="34"/>
      <c r="C1541" s="39"/>
      <c r="D1541" s="7"/>
      <c r="E1541" s="9"/>
      <c r="F1541" s="40"/>
    </row>
    <row r="1542" spans="1:6" x14ac:dyDescent="0.2">
      <c r="A1542" s="65" t="s">
        <v>238</v>
      </c>
      <c r="B1542" s="42"/>
      <c r="C1542" s="72" t="s">
        <v>2</v>
      </c>
      <c r="D1542" s="73">
        <v>266</v>
      </c>
      <c r="E1542" s="48">
        <v>584</v>
      </c>
      <c r="F1542" s="63">
        <v>850</v>
      </c>
    </row>
    <row r="1543" spans="1:6" x14ac:dyDescent="0.2">
      <c r="A1543" s="39"/>
      <c r="B1543" s="34" t="s">
        <v>776</v>
      </c>
      <c r="C1543" s="39" t="s">
        <v>127</v>
      </c>
      <c r="D1543" s="7">
        <v>0</v>
      </c>
      <c r="E1543" s="9">
        <v>1</v>
      </c>
      <c r="F1543" s="10">
        <f t="shared" ref="F1543:F1548" si="64">D1543+E1543</f>
        <v>1</v>
      </c>
    </row>
    <row r="1544" spans="1:6" x14ac:dyDescent="0.2">
      <c r="A1544" s="39"/>
      <c r="B1544" s="34" t="s">
        <v>1017</v>
      </c>
      <c r="C1544" s="39" t="s">
        <v>127</v>
      </c>
      <c r="D1544" s="7">
        <v>0</v>
      </c>
      <c r="E1544" s="9">
        <v>6</v>
      </c>
      <c r="F1544" s="10">
        <f t="shared" si="64"/>
        <v>6</v>
      </c>
    </row>
    <row r="1545" spans="1:6" x14ac:dyDescent="0.2">
      <c r="A1545" s="39"/>
      <c r="B1545" s="34" t="s">
        <v>851</v>
      </c>
      <c r="C1545" s="39" t="s">
        <v>127</v>
      </c>
      <c r="D1545" s="7">
        <v>0</v>
      </c>
      <c r="E1545" s="9">
        <v>2</v>
      </c>
      <c r="F1545" s="10">
        <f t="shared" si="64"/>
        <v>2</v>
      </c>
    </row>
    <row r="1546" spans="1:6" x14ac:dyDescent="0.2">
      <c r="A1546" s="39"/>
      <c r="B1546" s="34" t="s">
        <v>1095</v>
      </c>
      <c r="C1546" s="39" t="s">
        <v>128</v>
      </c>
      <c r="D1546" s="7">
        <v>1</v>
      </c>
      <c r="E1546" s="9">
        <v>0</v>
      </c>
      <c r="F1546" s="10">
        <f t="shared" si="64"/>
        <v>1</v>
      </c>
    </row>
    <row r="1547" spans="1:6" x14ac:dyDescent="0.2">
      <c r="A1547" s="39"/>
      <c r="B1547" s="34" t="s">
        <v>852</v>
      </c>
      <c r="C1547" s="39" t="s">
        <v>127</v>
      </c>
      <c r="D1547" s="7">
        <v>0</v>
      </c>
      <c r="E1547" s="9">
        <v>1</v>
      </c>
      <c r="F1547" s="10">
        <f t="shared" si="64"/>
        <v>1</v>
      </c>
    </row>
    <row r="1548" spans="1:6" x14ac:dyDescent="0.2">
      <c r="A1548" s="39"/>
      <c r="B1548" s="34"/>
      <c r="C1548" s="39" t="s">
        <v>137</v>
      </c>
      <c r="D1548" s="7">
        <v>0</v>
      </c>
      <c r="E1548" s="9">
        <v>1</v>
      </c>
      <c r="F1548" s="10">
        <f t="shared" si="64"/>
        <v>1</v>
      </c>
    </row>
    <row r="1549" spans="1:6" ht="12" thickBot="1" x14ac:dyDescent="0.25">
      <c r="A1549" s="52"/>
      <c r="B1549" s="68"/>
      <c r="C1549" s="52"/>
      <c r="D1549" s="24"/>
      <c r="E1549" s="26"/>
      <c r="F1549" s="53"/>
    </row>
    <row r="1557" spans="1:6" ht="12" x14ac:dyDescent="0.2">
      <c r="A1557" s="85" t="s">
        <v>113</v>
      </c>
      <c r="B1557" s="85"/>
      <c r="C1557" s="85"/>
      <c r="D1557" s="85"/>
      <c r="E1557" s="85"/>
      <c r="F1557" s="85"/>
    </row>
    <row r="1558" spans="1:6" x14ac:dyDescent="0.2">
      <c r="A1558" s="86" t="s">
        <v>39</v>
      </c>
      <c r="B1558" s="86"/>
      <c r="C1558" s="86"/>
      <c r="D1558" s="86"/>
      <c r="E1558" s="86"/>
      <c r="F1558" s="86"/>
    </row>
    <row r="1559" spans="1:6" x14ac:dyDescent="0.2">
      <c r="A1559" s="86" t="s">
        <v>1066</v>
      </c>
      <c r="B1559" s="86"/>
      <c r="C1559" s="86"/>
      <c r="D1559" s="86"/>
      <c r="E1559" s="86"/>
      <c r="F1559" s="86"/>
    </row>
    <row r="1560" spans="1:6" ht="12" thickBot="1" x14ac:dyDescent="0.25"/>
    <row r="1561" spans="1:6" x14ac:dyDescent="0.2">
      <c r="A1561" s="141" t="s">
        <v>123</v>
      </c>
      <c r="B1561" s="138"/>
      <c r="C1561" s="151" t="s">
        <v>43</v>
      </c>
      <c r="D1561" s="141" t="s">
        <v>44</v>
      </c>
      <c r="E1561" s="178" t="s">
        <v>45</v>
      </c>
      <c r="F1561" s="180" t="s">
        <v>2</v>
      </c>
    </row>
    <row r="1562" spans="1:6" x14ac:dyDescent="0.2">
      <c r="A1562" s="142"/>
      <c r="B1562" s="139"/>
      <c r="C1562" s="152"/>
      <c r="D1562" s="142"/>
      <c r="E1562" s="179"/>
      <c r="F1562" s="181"/>
    </row>
    <row r="1563" spans="1:6" x14ac:dyDescent="0.2">
      <c r="A1563" s="142"/>
      <c r="B1563" s="139"/>
      <c r="C1563" s="152"/>
      <c r="D1563" s="142"/>
      <c r="E1563" s="179"/>
      <c r="F1563" s="181"/>
    </row>
    <row r="1564" spans="1:6" ht="12" thickBot="1" x14ac:dyDescent="0.25">
      <c r="A1564" s="142"/>
      <c r="B1564" s="139"/>
      <c r="C1564" s="152"/>
      <c r="D1564" s="142"/>
      <c r="E1564" s="179"/>
      <c r="F1564" s="181"/>
    </row>
    <row r="1565" spans="1:6" x14ac:dyDescent="0.2">
      <c r="A1565" s="35"/>
      <c r="B1565" s="36" t="s">
        <v>811</v>
      </c>
      <c r="C1565" s="35" t="s">
        <v>127</v>
      </c>
      <c r="D1565" s="3">
        <v>23</v>
      </c>
      <c r="E1565" s="5">
        <v>45</v>
      </c>
      <c r="F1565" s="6">
        <f t="shared" ref="F1565:F1613" si="65">D1565+E1565</f>
        <v>68</v>
      </c>
    </row>
    <row r="1566" spans="1:6" x14ac:dyDescent="0.2">
      <c r="A1566" s="39"/>
      <c r="B1566" s="34"/>
      <c r="C1566" s="39" t="s">
        <v>136</v>
      </c>
      <c r="D1566" s="7">
        <v>0</v>
      </c>
      <c r="E1566" s="9">
        <v>1</v>
      </c>
      <c r="F1566" s="10">
        <f t="shared" si="65"/>
        <v>1</v>
      </c>
    </row>
    <row r="1567" spans="1:6" x14ac:dyDescent="0.2">
      <c r="A1567" s="39"/>
      <c r="B1567" s="34"/>
      <c r="C1567" s="39" t="s">
        <v>139</v>
      </c>
      <c r="D1567" s="7">
        <v>0</v>
      </c>
      <c r="E1567" s="9">
        <v>2</v>
      </c>
      <c r="F1567" s="10">
        <f t="shared" si="65"/>
        <v>2</v>
      </c>
    </row>
    <row r="1568" spans="1:6" x14ac:dyDescent="0.2">
      <c r="A1568" s="39"/>
      <c r="B1568" s="34" t="s">
        <v>501</v>
      </c>
      <c r="C1568" s="39" t="s">
        <v>124</v>
      </c>
      <c r="D1568" s="7">
        <v>61</v>
      </c>
      <c r="E1568" s="9">
        <v>203</v>
      </c>
      <c r="F1568" s="10">
        <f t="shared" si="65"/>
        <v>264</v>
      </c>
    </row>
    <row r="1569" spans="1:6" x14ac:dyDescent="0.2">
      <c r="A1569" s="39"/>
      <c r="B1569" s="34"/>
      <c r="C1569" s="39" t="s">
        <v>3</v>
      </c>
      <c r="D1569" s="7">
        <v>17</v>
      </c>
      <c r="E1569" s="9">
        <v>15</v>
      </c>
      <c r="F1569" s="10">
        <f t="shared" si="65"/>
        <v>32</v>
      </c>
    </row>
    <row r="1570" spans="1:6" x14ac:dyDescent="0.2">
      <c r="A1570" s="39"/>
      <c r="B1570" s="34"/>
      <c r="C1570" s="39" t="s">
        <v>125</v>
      </c>
      <c r="D1570" s="7">
        <v>1</v>
      </c>
      <c r="E1570" s="9">
        <v>4</v>
      </c>
      <c r="F1570" s="10">
        <f t="shared" si="65"/>
        <v>5</v>
      </c>
    </row>
    <row r="1571" spans="1:6" x14ac:dyDescent="0.2">
      <c r="A1571" s="39"/>
      <c r="B1571" s="34"/>
      <c r="C1571" s="39" t="s">
        <v>126</v>
      </c>
      <c r="D1571" s="7">
        <v>9</v>
      </c>
      <c r="E1571" s="9">
        <v>0</v>
      </c>
      <c r="F1571" s="10">
        <f t="shared" si="65"/>
        <v>9</v>
      </c>
    </row>
    <row r="1572" spans="1:6" x14ac:dyDescent="0.2">
      <c r="A1572" s="39"/>
      <c r="B1572" s="34"/>
      <c r="C1572" s="39" t="s">
        <v>127</v>
      </c>
      <c r="D1572" s="7">
        <v>16</v>
      </c>
      <c r="E1572" s="9">
        <v>39</v>
      </c>
      <c r="F1572" s="10">
        <f t="shared" si="65"/>
        <v>55</v>
      </c>
    </row>
    <row r="1573" spans="1:6" x14ac:dyDescent="0.2">
      <c r="A1573" s="39"/>
      <c r="B1573" s="34"/>
      <c r="C1573" s="39" t="s">
        <v>128</v>
      </c>
      <c r="D1573" s="7">
        <v>9</v>
      </c>
      <c r="E1573" s="9">
        <v>17</v>
      </c>
      <c r="F1573" s="10">
        <f t="shared" si="65"/>
        <v>26</v>
      </c>
    </row>
    <row r="1574" spans="1:6" x14ac:dyDescent="0.2">
      <c r="A1574" s="39"/>
      <c r="B1574" s="34"/>
      <c r="C1574" s="39" t="s">
        <v>931</v>
      </c>
      <c r="D1574" s="7">
        <v>0</v>
      </c>
      <c r="E1574" s="9">
        <v>2</v>
      </c>
      <c r="F1574" s="10">
        <f t="shared" si="65"/>
        <v>2</v>
      </c>
    </row>
    <row r="1575" spans="1:6" x14ac:dyDescent="0.2">
      <c r="A1575" s="39"/>
      <c r="B1575" s="34"/>
      <c r="C1575" s="39" t="s">
        <v>136</v>
      </c>
      <c r="D1575" s="7">
        <v>0</v>
      </c>
      <c r="E1575" s="9">
        <v>2</v>
      </c>
      <c r="F1575" s="10">
        <f t="shared" si="65"/>
        <v>2</v>
      </c>
    </row>
    <row r="1576" spans="1:6" x14ac:dyDescent="0.2">
      <c r="A1576" s="39"/>
      <c r="B1576" s="34"/>
      <c r="C1576" s="39" t="s">
        <v>137</v>
      </c>
      <c r="D1576" s="7">
        <v>4</v>
      </c>
      <c r="E1576" s="9">
        <v>6</v>
      </c>
      <c r="F1576" s="10">
        <f t="shared" si="65"/>
        <v>10</v>
      </c>
    </row>
    <row r="1577" spans="1:6" x14ac:dyDescent="0.2">
      <c r="A1577" s="39"/>
      <c r="B1577" s="34"/>
      <c r="C1577" s="39" t="s">
        <v>138</v>
      </c>
      <c r="D1577" s="7">
        <v>2</v>
      </c>
      <c r="E1577" s="9">
        <v>1</v>
      </c>
      <c r="F1577" s="10">
        <f t="shared" si="65"/>
        <v>3</v>
      </c>
    </row>
    <row r="1578" spans="1:6" x14ac:dyDescent="0.2">
      <c r="A1578" s="39"/>
      <c r="B1578" s="34"/>
      <c r="C1578" s="39" t="s">
        <v>139</v>
      </c>
      <c r="D1578" s="7">
        <v>6</v>
      </c>
      <c r="E1578" s="9">
        <v>3</v>
      </c>
      <c r="F1578" s="10">
        <f t="shared" si="65"/>
        <v>9</v>
      </c>
    </row>
    <row r="1579" spans="1:6" x14ac:dyDescent="0.2">
      <c r="A1579" s="39"/>
      <c r="B1579" s="34" t="s">
        <v>962</v>
      </c>
      <c r="C1579" s="39" t="s">
        <v>127</v>
      </c>
      <c r="D1579" s="7">
        <v>0</v>
      </c>
      <c r="E1579" s="9">
        <v>3</v>
      </c>
      <c r="F1579" s="10">
        <f t="shared" si="65"/>
        <v>3</v>
      </c>
    </row>
    <row r="1580" spans="1:6" x14ac:dyDescent="0.2">
      <c r="A1580" s="39"/>
      <c r="B1580" s="34"/>
      <c r="C1580" s="39" t="s">
        <v>137</v>
      </c>
      <c r="D1580" s="7">
        <v>0</v>
      </c>
      <c r="E1580" s="9">
        <v>1</v>
      </c>
      <c r="F1580" s="10">
        <f t="shared" si="65"/>
        <v>1</v>
      </c>
    </row>
    <row r="1581" spans="1:6" x14ac:dyDescent="0.2">
      <c r="A1581" s="39"/>
      <c r="B1581" s="34" t="s">
        <v>502</v>
      </c>
      <c r="C1581" s="39" t="s">
        <v>124</v>
      </c>
      <c r="D1581" s="7">
        <v>5</v>
      </c>
      <c r="E1581" s="9">
        <v>9</v>
      </c>
      <c r="F1581" s="10">
        <f t="shared" si="65"/>
        <v>14</v>
      </c>
    </row>
    <row r="1582" spans="1:6" x14ac:dyDescent="0.2">
      <c r="A1582" s="39"/>
      <c r="B1582" s="34"/>
      <c r="C1582" s="39" t="s">
        <v>3</v>
      </c>
      <c r="D1582" s="7">
        <v>4</v>
      </c>
      <c r="E1582" s="9">
        <v>3</v>
      </c>
      <c r="F1582" s="10">
        <f t="shared" si="65"/>
        <v>7</v>
      </c>
    </row>
    <row r="1583" spans="1:6" x14ac:dyDescent="0.2">
      <c r="A1583" s="39"/>
      <c r="B1583" s="34"/>
      <c r="C1583" s="39" t="s">
        <v>127</v>
      </c>
      <c r="D1583" s="7">
        <v>2</v>
      </c>
      <c r="E1583" s="9">
        <v>5</v>
      </c>
      <c r="F1583" s="10">
        <f t="shared" si="65"/>
        <v>7</v>
      </c>
    </row>
    <row r="1584" spans="1:6" x14ac:dyDescent="0.2">
      <c r="A1584" s="39"/>
      <c r="B1584" s="34"/>
      <c r="C1584" s="39" t="s">
        <v>128</v>
      </c>
      <c r="D1584" s="7">
        <v>1</v>
      </c>
      <c r="E1584" s="9">
        <v>3</v>
      </c>
      <c r="F1584" s="10">
        <f t="shared" si="65"/>
        <v>4</v>
      </c>
    </row>
    <row r="1585" spans="1:6" x14ac:dyDescent="0.2">
      <c r="A1585" s="39"/>
      <c r="B1585" s="34"/>
      <c r="C1585" s="39" t="s">
        <v>137</v>
      </c>
      <c r="D1585" s="7">
        <v>0</v>
      </c>
      <c r="E1585" s="9">
        <v>1</v>
      </c>
      <c r="F1585" s="10">
        <f t="shared" si="65"/>
        <v>1</v>
      </c>
    </row>
    <row r="1586" spans="1:6" x14ac:dyDescent="0.2">
      <c r="A1586" s="39"/>
      <c r="B1586" s="34"/>
      <c r="C1586" s="39" t="s">
        <v>139</v>
      </c>
      <c r="D1586" s="7">
        <v>0</v>
      </c>
      <c r="E1586" s="9">
        <v>1</v>
      </c>
      <c r="F1586" s="10">
        <f t="shared" si="65"/>
        <v>1</v>
      </c>
    </row>
    <row r="1587" spans="1:6" x14ac:dyDescent="0.2">
      <c r="A1587" s="39"/>
      <c r="B1587" s="34" t="s">
        <v>503</v>
      </c>
      <c r="C1587" s="39" t="s">
        <v>127</v>
      </c>
      <c r="D1587" s="7">
        <v>13</v>
      </c>
      <c r="E1587" s="9">
        <v>25</v>
      </c>
      <c r="F1587" s="10">
        <f t="shared" si="65"/>
        <v>38</v>
      </c>
    </row>
    <row r="1588" spans="1:6" x14ac:dyDescent="0.2">
      <c r="A1588" s="39"/>
      <c r="B1588" s="34"/>
      <c r="C1588" s="39" t="s">
        <v>128</v>
      </c>
      <c r="D1588" s="7">
        <v>4</v>
      </c>
      <c r="E1588" s="9">
        <v>4</v>
      </c>
      <c r="F1588" s="10">
        <f t="shared" si="65"/>
        <v>8</v>
      </c>
    </row>
    <row r="1589" spans="1:6" x14ac:dyDescent="0.2">
      <c r="A1589" s="39"/>
      <c r="B1589" s="34" t="s">
        <v>504</v>
      </c>
      <c r="C1589" s="39" t="s">
        <v>124</v>
      </c>
      <c r="D1589" s="7">
        <v>42</v>
      </c>
      <c r="E1589" s="9">
        <v>75</v>
      </c>
      <c r="F1589" s="10">
        <f t="shared" si="65"/>
        <v>117</v>
      </c>
    </row>
    <row r="1590" spans="1:6" x14ac:dyDescent="0.2">
      <c r="A1590" s="39"/>
      <c r="B1590" s="34"/>
      <c r="C1590" s="39" t="s">
        <v>3</v>
      </c>
      <c r="D1590" s="7">
        <v>5</v>
      </c>
      <c r="E1590" s="9">
        <v>14</v>
      </c>
      <c r="F1590" s="10">
        <f t="shared" si="65"/>
        <v>19</v>
      </c>
    </row>
    <row r="1591" spans="1:6" x14ac:dyDescent="0.2">
      <c r="A1591" s="39"/>
      <c r="B1591" s="34"/>
      <c r="C1591" s="39" t="s">
        <v>125</v>
      </c>
      <c r="D1591" s="7">
        <v>4</v>
      </c>
      <c r="E1591" s="9">
        <v>4</v>
      </c>
      <c r="F1591" s="10">
        <f t="shared" si="65"/>
        <v>8</v>
      </c>
    </row>
    <row r="1592" spans="1:6" x14ac:dyDescent="0.2">
      <c r="A1592" s="39"/>
      <c r="B1592" s="34"/>
      <c r="C1592" s="39" t="s">
        <v>126</v>
      </c>
      <c r="D1592" s="7">
        <v>1</v>
      </c>
      <c r="E1592" s="9">
        <v>0</v>
      </c>
      <c r="F1592" s="10">
        <f t="shared" si="65"/>
        <v>1</v>
      </c>
    </row>
    <row r="1593" spans="1:6" x14ac:dyDescent="0.2">
      <c r="A1593" s="39"/>
      <c r="B1593" s="34"/>
      <c r="C1593" s="39" t="s">
        <v>128</v>
      </c>
      <c r="D1593" s="7">
        <v>24</v>
      </c>
      <c r="E1593" s="9">
        <v>20</v>
      </c>
      <c r="F1593" s="10">
        <f t="shared" si="65"/>
        <v>44</v>
      </c>
    </row>
    <row r="1594" spans="1:6" x14ac:dyDescent="0.2">
      <c r="A1594" s="39"/>
      <c r="B1594" s="34"/>
      <c r="C1594" s="39" t="s">
        <v>137</v>
      </c>
      <c r="D1594" s="7">
        <v>0</v>
      </c>
      <c r="E1594" s="9">
        <v>5</v>
      </c>
      <c r="F1594" s="10">
        <f t="shared" si="65"/>
        <v>5</v>
      </c>
    </row>
    <row r="1595" spans="1:6" x14ac:dyDescent="0.2">
      <c r="A1595" s="39"/>
      <c r="B1595" s="34"/>
      <c r="C1595" s="39" t="s">
        <v>138</v>
      </c>
      <c r="D1595" s="7">
        <v>1</v>
      </c>
      <c r="E1595" s="9">
        <v>0</v>
      </c>
      <c r="F1595" s="10">
        <f t="shared" si="65"/>
        <v>1</v>
      </c>
    </row>
    <row r="1596" spans="1:6" x14ac:dyDescent="0.2">
      <c r="A1596" s="39"/>
      <c r="B1596" s="34" t="s">
        <v>733</v>
      </c>
      <c r="C1596" s="39" t="s">
        <v>127</v>
      </c>
      <c r="D1596" s="7">
        <v>0</v>
      </c>
      <c r="E1596" s="9">
        <v>2</v>
      </c>
      <c r="F1596" s="10">
        <f t="shared" si="65"/>
        <v>2</v>
      </c>
    </row>
    <row r="1597" spans="1:6" x14ac:dyDescent="0.2">
      <c r="A1597" s="39"/>
      <c r="B1597" s="34"/>
      <c r="C1597" s="39" t="s">
        <v>137</v>
      </c>
      <c r="D1597" s="7">
        <v>0</v>
      </c>
      <c r="E1597" s="9">
        <v>1</v>
      </c>
      <c r="F1597" s="10">
        <f t="shared" si="65"/>
        <v>1</v>
      </c>
    </row>
    <row r="1598" spans="1:6" x14ac:dyDescent="0.2">
      <c r="A1598" s="39"/>
      <c r="B1598" s="34" t="s">
        <v>812</v>
      </c>
      <c r="C1598" s="39" t="s">
        <v>124</v>
      </c>
      <c r="D1598" s="7">
        <v>7</v>
      </c>
      <c r="E1598" s="9">
        <v>19</v>
      </c>
      <c r="F1598" s="10">
        <f t="shared" si="65"/>
        <v>26</v>
      </c>
    </row>
    <row r="1599" spans="1:6" x14ac:dyDescent="0.2">
      <c r="A1599" s="39"/>
      <c r="B1599" s="34"/>
      <c r="C1599" s="39" t="s">
        <v>127</v>
      </c>
      <c r="D1599" s="7">
        <v>1</v>
      </c>
      <c r="E1599" s="9">
        <v>4</v>
      </c>
      <c r="F1599" s="10">
        <f t="shared" si="65"/>
        <v>5</v>
      </c>
    </row>
    <row r="1600" spans="1:6" x14ac:dyDescent="0.2">
      <c r="A1600" s="39"/>
      <c r="B1600" s="34" t="s">
        <v>853</v>
      </c>
      <c r="C1600" s="39" t="s">
        <v>127</v>
      </c>
      <c r="D1600" s="7">
        <v>0</v>
      </c>
      <c r="E1600" s="9">
        <v>1</v>
      </c>
      <c r="F1600" s="10">
        <f t="shared" si="65"/>
        <v>1</v>
      </c>
    </row>
    <row r="1601" spans="1:6" x14ac:dyDescent="0.2">
      <c r="A1601" s="39"/>
      <c r="B1601" s="34" t="s">
        <v>854</v>
      </c>
      <c r="C1601" s="39" t="s">
        <v>127</v>
      </c>
      <c r="D1601" s="7">
        <v>0</v>
      </c>
      <c r="E1601" s="9">
        <v>1</v>
      </c>
      <c r="F1601" s="10">
        <f t="shared" si="65"/>
        <v>1</v>
      </c>
    </row>
    <row r="1602" spans="1:6" x14ac:dyDescent="0.2">
      <c r="A1602" s="39"/>
      <c r="B1602" s="34" t="s">
        <v>721</v>
      </c>
      <c r="C1602" s="39" t="s">
        <v>124</v>
      </c>
      <c r="D1602" s="7">
        <v>0</v>
      </c>
      <c r="E1602" s="9">
        <v>1</v>
      </c>
      <c r="F1602" s="10">
        <f t="shared" si="65"/>
        <v>1</v>
      </c>
    </row>
    <row r="1603" spans="1:6" x14ac:dyDescent="0.2">
      <c r="A1603" s="39"/>
      <c r="B1603" s="34"/>
      <c r="C1603" s="39" t="s">
        <v>127</v>
      </c>
      <c r="D1603" s="7">
        <v>0</v>
      </c>
      <c r="E1603" s="9">
        <v>4</v>
      </c>
      <c r="F1603" s="10">
        <f t="shared" si="65"/>
        <v>4</v>
      </c>
    </row>
    <row r="1604" spans="1:6" x14ac:dyDescent="0.2">
      <c r="A1604" s="39"/>
      <c r="B1604" s="34"/>
      <c r="C1604" s="39" t="s">
        <v>137</v>
      </c>
      <c r="D1604" s="7">
        <v>0</v>
      </c>
      <c r="E1604" s="9">
        <v>2</v>
      </c>
      <c r="F1604" s="10">
        <f t="shared" si="65"/>
        <v>2</v>
      </c>
    </row>
    <row r="1605" spans="1:6" x14ac:dyDescent="0.2">
      <c r="A1605" s="39"/>
      <c r="B1605" s="34" t="s">
        <v>505</v>
      </c>
      <c r="C1605" s="39" t="s">
        <v>127</v>
      </c>
      <c r="D1605" s="7">
        <v>0</v>
      </c>
      <c r="E1605" s="9">
        <v>5</v>
      </c>
      <c r="F1605" s="10">
        <f t="shared" si="65"/>
        <v>5</v>
      </c>
    </row>
    <row r="1606" spans="1:6" x14ac:dyDescent="0.2">
      <c r="A1606" s="39"/>
      <c r="B1606" s="34"/>
      <c r="C1606" s="39" t="s">
        <v>137</v>
      </c>
      <c r="D1606" s="7">
        <v>0</v>
      </c>
      <c r="E1606" s="9">
        <v>1</v>
      </c>
      <c r="F1606" s="10">
        <f t="shared" si="65"/>
        <v>1</v>
      </c>
    </row>
    <row r="1607" spans="1:6" x14ac:dyDescent="0.2">
      <c r="A1607" s="39"/>
      <c r="B1607" s="34" t="s">
        <v>855</v>
      </c>
      <c r="C1607" s="39" t="s">
        <v>124</v>
      </c>
      <c r="D1607" s="7">
        <v>0</v>
      </c>
      <c r="E1607" s="9">
        <v>1</v>
      </c>
      <c r="F1607" s="10">
        <f t="shared" si="65"/>
        <v>1</v>
      </c>
    </row>
    <row r="1608" spans="1:6" x14ac:dyDescent="0.2">
      <c r="A1608" s="39"/>
      <c r="B1608" s="34"/>
      <c r="C1608" s="39" t="s">
        <v>127</v>
      </c>
      <c r="D1608" s="7">
        <v>0</v>
      </c>
      <c r="E1608" s="9">
        <v>2</v>
      </c>
      <c r="F1608" s="10">
        <f t="shared" si="65"/>
        <v>2</v>
      </c>
    </row>
    <row r="1609" spans="1:6" x14ac:dyDescent="0.2">
      <c r="A1609" s="39"/>
      <c r="B1609" s="34"/>
      <c r="C1609" s="39" t="s">
        <v>137</v>
      </c>
      <c r="D1609" s="7">
        <v>0</v>
      </c>
      <c r="E1609" s="9">
        <v>1</v>
      </c>
      <c r="F1609" s="10">
        <f t="shared" si="65"/>
        <v>1</v>
      </c>
    </row>
    <row r="1610" spans="1:6" x14ac:dyDescent="0.2">
      <c r="A1610" s="39"/>
      <c r="B1610" s="34" t="s">
        <v>963</v>
      </c>
      <c r="C1610" s="39" t="s">
        <v>127</v>
      </c>
      <c r="D1610" s="7">
        <v>0</v>
      </c>
      <c r="E1610" s="9">
        <v>1</v>
      </c>
      <c r="F1610" s="10">
        <f t="shared" si="65"/>
        <v>1</v>
      </c>
    </row>
    <row r="1611" spans="1:6" x14ac:dyDescent="0.2">
      <c r="A1611" s="39"/>
      <c r="B1611" s="34" t="s">
        <v>506</v>
      </c>
      <c r="C1611" s="39" t="s">
        <v>127</v>
      </c>
      <c r="D1611" s="7">
        <v>3</v>
      </c>
      <c r="E1611" s="9">
        <v>12</v>
      </c>
      <c r="F1611" s="10">
        <f t="shared" si="65"/>
        <v>15</v>
      </c>
    </row>
    <row r="1612" spans="1:6" x14ac:dyDescent="0.2">
      <c r="A1612" s="39"/>
      <c r="B1612" s="34"/>
      <c r="C1612" s="39" t="s">
        <v>137</v>
      </c>
      <c r="D1612" s="7">
        <v>0</v>
      </c>
      <c r="E1612" s="9">
        <v>1</v>
      </c>
      <c r="F1612" s="10">
        <f t="shared" si="65"/>
        <v>1</v>
      </c>
    </row>
    <row r="1613" spans="1:6" x14ac:dyDescent="0.2">
      <c r="A1613" s="39"/>
      <c r="B1613" s="34" t="s">
        <v>964</v>
      </c>
      <c r="C1613" s="39" t="s">
        <v>127</v>
      </c>
      <c r="D1613" s="7">
        <v>0</v>
      </c>
      <c r="E1613" s="9">
        <v>1</v>
      </c>
      <c r="F1613" s="10">
        <f t="shared" si="65"/>
        <v>1</v>
      </c>
    </row>
    <row r="1614" spans="1:6" x14ac:dyDescent="0.2">
      <c r="A1614" s="39"/>
      <c r="B1614" s="34"/>
      <c r="C1614" s="39"/>
      <c r="D1614" s="7"/>
      <c r="E1614" s="9"/>
      <c r="F1614" s="40"/>
    </row>
    <row r="1615" spans="1:6" x14ac:dyDescent="0.2">
      <c r="A1615" s="65" t="s">
        <v>239</v>
      </c>
      <c r="B1615" s="42"/>
      <c r="C1615" s="72" t="s">
        <v>2</v>
      </c>
      <c r="D1615" s="73">
        <v>1</v>
      </c>
      <c r="E1615" s="48">
        <v>2</v>
      </c>
      <c r="F1615" s="63">
        <v>3</v>
      </c>
    </row>
    <row r="1616" spans="1:6" x14ac:dyDescent="0.2">
      <c r="A1616" s="39"/>
      <c r="B1616" s="34" t="s">
        <v>507</v>
      </c>
      <c r="C1616" s="39" t="s">
        <v>127</v>
      </c>
      <c r="D1616" s="7">
        <v>1</v>
      </c>
      <c r="E1616" s="9">
        <v>2</v>
      </c>
      <c r="F1616" s="10">
        <f>D1616+E1616</f>
        <v>3</v>
      </c>
    </row>
    <row r="1617" spans="1:6" x14ac:dyDescent="0.2">
      <c r="A1617" s="39"/>
      <c r="B1617" s="34"/>
      <c r="C1617" s="39"/>
      <c r="D1617" s="7"/>
      <c r="E1617" s="9"/>
      <c r="F1617" s="40"/>
    </row>
    <row r="1618" spans="1:6" x14ac:dyDescent="0.2">
      <c r="A1618" s="65" t="s">
        <v>240</v>
      </c>
      <c r="B1618" s="42"/>
      <c r="C1618" s="72" t="s">
        <v>2</v>
      </c>
      <c r="D1618" s="73">
        <v>32</v>
      </c>
      <c r="E1618" s="48">
        <v>174</v>
      </c>
      <c r="F1618" s="63">
        <v>206</v>
      </c>
    </row>
    <row r="1619" spans="1:6" x14ac:dyDescent="0.2">
      <c r="A1619" s="39"/>
      <c r="B1619" s="34" t="s">
        <v>1096</v>
      </c>
      <c r="C1619" s="39" t="s">
        <v>124</v>
      </c>
      <c r="D1619" s="7">
        <v>25</v>
      </c>
      <c r="E1619" s="9">
        <v>152</v>
      </c>
      <c r="F1619" s="10">
        <f>D1619+E1619</f>
        <v>177</v>
      </c>
    </row>
    <row r="1620" spans="1:6" ht="12" thickBot="1" x14ac:dyDescent="0.25">
      <c r="A1620" s="52"/>
      <c r="B1620" s="68"/>
      <c r="C1620" s="52"/>
      <c r="D1620" s="24"/>
      <c r="E1620" s="26"/>
      <c r="F1620" s="53"/>
    </row>
    <row r="1628" spans="1:6" ht="12" x14ac:dyDescent="0.2">
      <c r="A1628" s="85" t="s">
        <v>113</v>
      </c>
      <c r="B1628" s="85"/>
      <c r="C1628" s="85"/>
      <c r="D1628" s="85"/>
      <c r="E1628" s="85"/>
      <c r="F1628" s="85"/>
    </row>
    <row r="1629" spans="1:6" x14ac:dyDescent="0.2">
      <c r="A1629" s="86" t="s">
        <v>39</v>
      </c>
      <c r="B1629" s="86"/>
      <c r="C1629" s="86"/>
      <c r="D1629" s="86"/>
      <c r="E1629" s="86"/>
      <c r="F1629" s="86"/>
    </row>
    <row r="1630" spans="1:6" x14ac:dyDescent="0.2">
      <c r="A1630" s="86" t="s">
        <v>1066</v>
      </c>
      <c r="B1630" s="86"/>
      <c r="C1630" s="86"/>
      <c r="D1630" s="86"/>
      <c r="E1630" s="86"/>
      <c r="F1630" s="86"/>
    </row>
    <row r="1631" spans="1:6" ht="12" thickBot="1" x14ac:dyDescent="0.25"/>
    <row r="1632" spans="1:6" x14ac:dyDescent="0.2">
      <c r="A1632" s="141" t="s">
        <v>123</v>
      </c>
      <c r="B1632" s="138"/>
      <c r="C1632" s="151" t="s">
        <v>43</v>
      </c>
      <c r="D1632" s="141" t="s">
        <v>44</v>
      </c>
      <c r="E1632" s="178" t="s">
        <v>45</v>
      </c>
      <c r="F1632" s="180" t="s">
        <v>2</v>
      </c>
    </row>
    <row r="1633" spans="1:6" x14ac:dyDescent="0.2">
      <c r="A1633" s="142"/>
      <c r="B1633" s="139"/>
      <c r="C1633" s="152"/>
      <c r="D1633" s="142"/>
      <c r="E1633" s="179"/>
      <c r="F1633" s="181"/>
    </row>
    <row r="1634" spans="1:6" x14ac:dyDescent="0.2">
      <c r="A1634" s="142"/>
      <c r="B1634" s="139"/>
      <c r="C1634" s="152"/>
      <c r="D1634" s="142"/>
      <c r="E1634" s="179"/>
      <c r="F1634" s="181"/>
    </row>
    <row r="1635" spans="1:6" ht="12" thickBot="1" x14ac:dyDescent="0.25">
      <c r="A1635" s="142"/>
      <c r="B1635" s="139"/>
      <c r="C1635" s="152"/>
      <c r="D1635" s="142"/>
      <c r="E1635" s="179"/>
      <c r="F1635" s="181"/>
    </row>
    <row r="1636" spans="1:6" x14ac:dyDescent="0.2">
      <c r="A1636" s="35"/>
      <c r="B1636" s="36" t="s">
        <v>756</v>
      </c>
      <c r="C1636" s="35" t="s">
        <v>127</v>
      </c>
      <c r="D1636" s="3">
        <v>2</v>
      </c>
      <c r="E1636" s="5">
        <v>11</v>
      </c>
      <c r="F1636" s="6">
        <f>D1636+E1636</f>
        <v>13</v>
      </c>
    </row>
    <row r="1637" spans="1:6" x14ac:dyDescent="0.2">
      <c r="A1637" s="39"/>
      <c r="B1637" s="34"/>
      <c r="C1637" s="39" t="s">
        <v>136</v>
      </c>
      <c r="D1637" s="7">
        <v>5</v>
      </c>
      <c r="E1637" s="9">
        <v>0</v>
      </c>
      <c r="F1637" s="10">
        <f>D1637+E1637</f>
        <v>5</v>
      </c>
    </row>
    <row r="1638" spans="1:6" x14ac:dyDescent="0.2">
      <c r="A1638" s="39"/>
      <c r="B1638" s="34" t="s">
        <v>508</v>
      </c>
      <c r="C1638" s="39" t="s">
        <v>124</v>
      </c>
      <c r="D1638" s="7">
        <v>0</v>
      </c>
      <c r="E1638" s="9">
        <v>11</v>
      </c>
      <c r="F1638" s="10">
        <f>D1638+E1638</f>
        <v>11</v>
      </c>
    </row>
    <row r="1639" spans="1:6" x14ac:dyDescent="0.2">
      <c r="A1639" s="39"/>
      <c r="B1639" s="34"/>
      <c r="C1639" s="39"/>
      <c r="D1639" s="7"/>
      <c r="E1639" s="9"/>
      <c r="F1639" s="40"/>
    </row>
    <row r="1640" spans="1:6" x14ac:dyDescent="0.2">
      <c r="A1640" s="65" t="s">
        <v>241</v>
      </c>
      <c r="B1640" s="42"/>
      <c r="C1640" s="72" t="s">
        <v>2</v>
      </c>
      <c r="D1640" s="73">
        <v>2087</v>
      </c>
      <c r="E1640" s="48">
        <v>1905</v>
      </c>
      <c r="F1640" s="63">
        <v>3992</v>
      </c>
    </row>
    <row r="1641" spans="1:6" x14ac:dyDescent="0.2">
      <c r="A1641" s="39"/>
      <c r="B1641" s="34" t="s">
        <v>894</v>
      </c>
      <c r="C1641" s="39" t="s">
        <v>127</v>
      </c>
      <c r="D1641" s="7">
        <v>0</v>
      </c>
      <c r="E1641" s="9">
        <v>1</v>
      </c>
      <c r="F1641" s="10">
        <f t="shared" ref="F1641:F1670" si="66">D1641+E1641</f>
        <v>1</v>
      </c>
    </row>
    <row r="1642" spans="1:6" x14ac:dyDescent="0.2">
      <c r="A1642" s="39"/>
      <c r="B1642" s="34" t="s">
        <v>509</v>
      </c>
      <c r="C1642" s="39" t="s">
        <v>124</v>
      </c>
      <c r="D1642" s="7">
        <v>93</v>
      </c>
      <c r="E1642" s="9">
        <v>254</v>
      </c>
      <c r="F1642" s="10">
        <f t="shared" si="66"/>
        <v>347</v>
      </c>
    </row>
    <row r="1643" spans="1:6" x14ac:dyDescent="0.2">
      <c r="A1643" s="39"/>
      <c r="B1643" s="34"/>
      <c r="C1643" s="39" t="s">
        <v>126</v>
      </c>
      <c r="D1643" s="7">
        <v>14</v>
      </c>
      <c r="E1643" s="9">
        <v>11</v>
      </c>
      <c r="F1643" s="10">
        <f t="shared" si="66"/>
        <v>25</v>
      </c>
    </row>
    <row r="1644" spans="1:6" x14ac:dyDescent="0.2">
      <c r="A1644" s="39"/>
      <c r="B1644" s="34"/>
      <c r="C1644" s="39" t="s">
        <v>137</v>
      </c>
      <c r="D1644" s="7">
        <v>5</v>
      </c>
      <c r="E1644" s="9">
        <v>17</v>
      </c>
      <c r="F1644" s="10">
        <f t="shared" si="66"/>
        <v>22</v>
      </c>
    </row>
    <row r="1645" spans="1:6" x14ac:dyDescent="0.2">
      <c r="A1645" s="39"/>
      <c r="B1645" s="34"/>
      <c r="C1645" s="39" t="s">
        <v>935</v>
      </c>
      <c r="D1645" s="7">
        <v>12</v>
      </c>
      <c r="E1645" s="9">
        <v>26</v>
      </c>
      <c r="F1645" s="10">
        <f t="shared" si="66"/>
        <v>38</v>
      </c>
    </row>
    <row r="1646" spans="1:6" x14ac:dyDescent="0.2">
      <c r="A1646" s="39"/>
      <c r="B1646" s="34" t="s">
        <v>757</v>
      </c>
      <c r="C1646" s="39" t="s">
        <v>128</v>
      </c>
      <c r="D1646" s="7">
        <v>14</v>
      </c>
      <c r="E1646" s="9">
        <v>11</v>
      </c>
      <c r="F1646" s="10">
        <f t="shared" si="66"/>
        <v>25</v>
      </c>
    </row>
    <row r="1647" spans="1:6" x14ac:dyDescent="0.2">
      <c r="A1647" s="39"/>
      <c r="B1647" s="34" t="s">
        <v>965</v>
      </c>
      <c r="C1647" s="39" t="s">
        <v>127</v>
      </c>
      <c r="D1647" s="7">
        <v>0</v>
      </c>
      <c r="E1647" s="9">
        <v>1</v>
      </c>
      <c r="F1647" s="10">
        <f t="shared" si="66"/>
        <v>1</v>
      </c>
    </row>
    <row r="1648" spans="1:6" x14ac:dyDescent="0.2">
      <c r="A1648" s="39"/>
      <c r="B1648" s="34" t="s">
        <v>895</v>
      </c>
      <c r="C1648" s="39" t="s">
        <v>127</v>
      </c>
      <c r="D1648" s="7">
        <v>0</v>
      </c>
      <c r="E1648" s="9">
        <v>1</v>
      </c>
      <c r="F1648" s="10">
        <f t="shared" si="66"/>
        <v>1</v>
      </c>
    </row>
    <row r="1649" spans="1:6" x14ac:dyDescent="0.2">
      <c r="A1649" s="39"/>
      <c r="B1649" s="34" t="s">
        <v>896</v>
      </c>
      <c r="C1649" s="39" t="s">
        <v>127</v>
      </c>
      <c r="D1649" s="7">
        <v>1</v>
      </c>
      <c r="E1649" s="9">
        <v>1</v>
      </c>
      <c r="F1649" s="10">
        <f t="shared" si="66"/>
        <v>2</v>
      </c>
    </row>
    <row r="1650" spans="1:6" x14ac:dyDescent="0.2">
      <c r="A1650" s="39"/>
      <c r="B1650" s="34" t="s">
        <v>813</v>
      </c>
      <c r="C1650" s="39" t="s">
        <v>138</v>
      </c>
      <c r="D1650" s="7">
        <v>2</v>
      </c>
      <c r="E1650" s="9">
        <v>1</v>
      </c>
      <c r="F1650" s="10">
        <f t="shared" si="66"/>
        <v>3</v>
      </c>
    </row>
    <row r="1651" spans="1:6" x14ac:dyDescent="0.2">
      <c r="A1651" s="39"/>
      <c r="B1651" s="34" t="s">
        <v>510</v>
      </c>
      <c r="C1651" s="39" t="s">
        <v>124</v>
      </c>
      <c r="D1651" s="7">
        <v>2</v>
      </c>
      <c r="E1651" s="9">
        <v>3</v>
      </c>
      <c r="F1651" s="10">
        <f t="shared" si="66"/>
        <v>5</v>
      </c>
    </row>
    <row r="1652" spans="1:6" x14ac:dyDescent="0.2">
      <c r="A1652" s="39"/>
      <c r="B1652" s="34"/>
      <c r="C1652" s="39" t="s">
        <v>3</v>
      </c>
      <c r="D1652" s="7">
        <v>3</v>
      </c>
      <c r="E1652" s="9">
        <v>0</v>
      </c>
      <c r="F1652" s="10">
        <f t="shared" si="66"/>
        <v>3</v>
      </c>
    </row>
    <row r="1653" spans="1:6" x14ac:dyDescent="0.2">
      <c r="A1653" s="39"/>
      <c r="B1653" s="34"/>
      <c r="C1653" s="39" t="s">
        <v>125</v>
      </c>
      <c r="D1653" s="7">
        <v>1</v>
      </c>
      <c r="E1653" s="9">
        <v>0</v>
      </c>
      <c r="F1653" s="10">
        <f t="shared" si="66"/>
        <v>1</v>
      </c>
    </row>
    <row r="1654" spans="1:6" x14ac:dyDescent="0.2">
      <c r="A1654" s="39"/>
      <c r="B1654" s="34"/>
      <c r="C1654" s="39" t="s">
        <v>127</v>
      </c>
      <c r="D1654" s="7">
        <v>9</v>
      </c>
      <c r="E1654" s="9">
        <v>23</v>
      </c>
      <c r="F1654" s="10">
        <f t="shared" si="66"/>
        <v>32</v>
      </c>
    </row>
    <row r="1655" spans="1:6" x14ac:dyDescent="0.2">
      <c r="A1655" s="39"/>
      <c r="B1655" s="34"/>
      <c r="C1655" s="39" t="s">
        <v>135</v>
      </c>
      <c r="D1655" s="7">
        <v>5</v>
      </c>
      <c r="E1655" s="9">
        <v>3</v>
      </c>
      <c r="F1655" s="10">
        <f t="shared" si="66"/>
        <v>8</v>
      </c>
    </row>
    <row r="1656" spans="1:6" x14ac:dyDescent="0.2">
      <c r="A1656" s="39"/>
      <c r="B1656" s="34"/>
      <c r="C1656" s="39" t="s">
        <v>136</v>
      </c>
      <c r="D1656" s="7">
        <v>994</v>
      </c>
      <c r="E1656" s="9">
        <v>716</v>
      </c>
      <c r="F1656" s="10">
        <f t="shared" si="66"/>
        <v>1710</v>
      </c>
    </row>
    <row r="1657" spans="1:6" x14ac:dyDescent="0.2">
      <c r="A1657" s="39"/>
      <c r="B1657" s="34"/>
      <c r="C1657" s="39" t="s">
        <v>137</v>
      </c>
      <c r="D1657" s="7">
        <v>470</v>
      </c>
      <c r="E1657" s="9">
        <v>337</v>
      </c>
      <c r="F1657" s="10">
        <f t="shared" si="66"/>
        <v>807</v>
      </c>
    </row>
    <row r="1658" spans="1:6" x14ac:dyDescent="0.2">
      <c r="A1658" s="39"/>
      <c r="B1658" s="34"/>
      <c r="C1658" s="39" t="s">
        <v>148</v>
      </c>
      <c r="D1658" s="7">
        <v>284</v>
      </c>
      <c r="E1658" s="9">
        <v>206</v>
      </c>
      <c r="F1658" s="10">
        <f t="shared" si="66"/>
        <v>490</v>
      </c>
    </row>
    <row r="1659" spans="1:6" x14ac:dyDescent="0.2">
      <c r="A1659" s="39"/>
      <c r="B1659" s="34"/>
      <c r="C1659" s="39" t="s">
        <v>149</v>
      </c>
      <c r="D1659" s="7">
        <v>5</v>
      </c>
      <c r="E1659" s="9">
        <v>2</v>
      </c>
      <c r="F1659" s="10">
        <f t="shared" si="66"/>
        <v>7</v>
      </c>
    </row>
    <row r="1660" spans="1:6" x14ac:dyDescent="0.2">
      <c r="A1660" s="39"/>
      <c r="B1660" s="34"/>
      <c r="C1660" s="39" t="s">
        <v>935</v>
      </c>
      <c r="D1660" s="7">
        <v>2</v>
      </c>
      <c r="E1660" s="9">
        <v>0</v>
      </c>
      <c r="F1660" s="10">
        <f t="shared" si="66"/>
        <v>2</v>
      </c>
    </row>
    <row r="1661" spans="1:6" x14ac:dyDescent="0.2">
      <c r="A1661" s="39"/>
      <c r="B1661" s="34" t="s">
        <v>897</v>
      </c>
      <c r="C1661" s="39" t="s">
        <v>127</v>
      </c>
      <c r="D1661" s="7">
        <v>0</v>
      </c>
      <c r="E1661" s="9">
        <v>1</v>
      </c>
      <c r="F1661" s="10">
        <f t="shared" si="66"/>
        <v>1</v>
      </c>
    </row>
    <row r="1662" spans="1:6" x14ac:dyDescent="0.2">
      <c r="A1662" s="39"/>
      <c r="B1662" s="34" t="s">
        <v>898</v>
      </c>
      <c r="C1662" s="39" t="s">
        <v>127</v>
      </c>
      <c r="D1662" s="7">
        <v>0</v>
      </c>
      <c r="E1662" s="9">
        <v>1</v>
      </c>
      <c r="F1662" s="10">
        <f t="shared" si="66"/>
        <v>1</v>
      </c>
    </row>
    <row r="1663" spans="1:6" x14ac:dyDescent="0.2">
      <c r="A1663" s="39"/>
      <c r="B1663" s="34" t="s">
        <v>511</v>
      </c>
      <c r="C1663" s="39" t="s">
        <v>138</v>
      </c>
      <c r="D1663" s="7">
        <v>52</v>
      </c>
      <c r="E1663" s="9">
        <v>143</v>
      </c>
      <c r="F1663" s="10">
        <f t="shared" si="66"/>
        <v>195</v>
      </c>
    </row>
    <row r="1664" spans="1:6" x14ac:dyDescent="0.2">
      <c r="A1664" s="39"/>
      <c r="B1664" s="34" t="s">
        <v>512</v>
      </c>
      <c r="C1664" s="39" t="s">
        <v>124</v>
      </c>
      <c r="D1664" s="7">
        <v>18</v>
      </c>
      <c r="E1664" s="9">
        <v>11</v>
      </c>
      <c r="F1664" s="10">
        <f t="shared" si="66"/>
        <v>29</v>
      </c>
    </row>
    <row r="1665" spans="1:6" x14ac:dyDescent="0.2">
      <c r="A1665" s="39"/>
      <c r="B1665" s="34"/>
      <c r="C1665" s="39" t="s">
        <v>127</v>
      </c>
      <c r="D1665" s="7">
        <v>0</v>
      </c>
      <c r="E1665" s="9">
        <v>1</v>
      </c>
      <c r="F1665" s="10">
        <f t="shared" si="66"/>
        <v>1</v>
      </c>
    </row>
    <row r="1666" spans="1:6" x14ac:dyDescent="0.2">
      <c r="A1666" s="39"/>
      <c r="B1666" s="34"/>
      <c r="C1666" s="39" t="s">
        <v>135</v>
      </c>
      <c r="D1666" s="7">
        <v>3</v>
      </c>
      <c r="E1666" s="9">
        <v>0</v>
      </c>
      <c r="F1666" s="10">
        <f t="shared" si="66"/>
        <v>3</v>
      </c>
    </row>
    <row r="1667" spans="1:6" x14ac:dyDescent="0.2">
      <c r="A1667" s="39"/>
      <c r="B1667" s="34"/>
      <c r="C1667" s="39" t="s">
        <v>932</v>
      </c>
      <c r="D1667" s="7">
        <v>65</v>
      </c>
      <c r="E1667" s="9">
        <v>109</v>
      </c>
      <c r="F1667" s="10">
        <f t="shared" si="66"/>
        <v>174</v>
      </c>
    </row>
    <row r="1668" spans="1:6" x14ac:dyDescent="0.2">
      <c r="A1668" s="39"/>
      <c r="B1668" s="34"/>
      <c r="C1668" s="39" t="s">
        <v>936</v>
      </c>
      <c r="D1668" s="7">
        <v>20</v>
      </c>
      <c r="E1668" s="9">
        <v>16</v>
      </c>
      <c r="F1668" s="10">
        <f t="shared" si="66"/>
        <v>36</v>
      </c>
    </row>
    <row r="1669" spans="1:6" x14ac:dyDescent="0.2">
      <c r="A1669" s="39"/>
      <c r="B1669" s="34" t="s">
        <v>513</v>
      </c>
      <c r="C1669" s="39" t="s">
        <v>138</v>
      </c>
      <c r="D1669" s="7">
        <v>8</v>
      </c>
      <c r="E1669" s="9">
        <v>6</v>
      </c>
      <c r="F1669" s="10">
        <f t="shared" si="66"/>
        <v>14</v>
      </c>
    </row>
    <row r="1670" spans="1:6" x14ac:dyDescent="0.2">
      <c r="A1670" s="39"/>
      <c r="B1670" s="34"/>
      <c r="C1670" s="39" t="s">
        <v>139</v>
      </c>
      <c r="D1670" s="7">
        <v>5</v>
      </c>
      <c r="E1670" s="9">
        <v>3</v>
      </c>
      <c r="F1670" s="10">
        <f t="shared" si="66"/>
        <v>8</v>
      </c>
    </row>
    <row r="1671" spans="1:6" x14ac:dyDescent="0.2">
      <c r="A1671" s="39"/>
      <c r="B1671" s="34"/>
      <c r="C1671" s="39"/>
      <c r="D1671" s="7"/>
      <c r="E1671" s="9"/>
      <c r="F1671" s="40"/>
    </row>
    <row r="1672" spans="1:6" x14ac:dyDescent="0.2">
      <c r="A1672" s="65" t="s">
        <v>242</v>
      </c>
      <c r="B1672" s="42"/>
      <c r="C1672" s="72" t="s">
        <v>2</v>
      </c>
      <c r="D1672" s="73">
        <v>29</v>
      </c>
      <c r="E1672" s="48">
        <v>52</v>
      </c>
      <c r="F1672" s="63">
        <v>81</v>
      </c>
    </row>
    <row r="1673" spans="1:6" x14ac:dyDescent="0.2">
      <c r="A1673" s="39"/>
      <c r="B1673" s="34" t="s">
        <v>514</v>
      </c>
      <c r="C1673" s="39" t="s">
        <v>124</v>
      </c>
      <c r="D1673" s="7">
        <v>5</v>
      </c>
      <c r="E1673" s="9">
        <v>11</v>
      </c>
      <c r="F1673" s="10">
        <f t="shared" ref="F1673:F1681" si="67">D1673+E1673</f>
        <v>16</v>
      </c>
    </row>
    <row r="1674" spans="1:6" x14ac:dyDescent="0.2">
      <c r="A1674" s="39"/>
      <c r="B1674" s="34"/>
      <c r="C1674" s="39" t="s">
        <v>3</v>
      </c>
      <c r="D1674" s="7">
        <v>2</v>
      </c>
      <c r="E1674" s="9">
        <v>7</v>
      </c>
      <c r="F1674" s="10">
        <f t="shared" si="67"/>
        <v>9</v>
      </c>
    </row>
    <row r="1675" spans="1:6" x14ac:dyDescent="0.2">
      <c r="A1675" s="39"/>
      <c r="B1675" s="34"/>
      <c r="C1675" s="39" t="s">
        <v>125</v>
      </c>
      <c r="D1675" s="7">
        <v>5</v>
      </c>
      <c r="E1675" s="9">
        <v>11</v>
      </c>
      <c r="F1675" s="10">
        <f t="shared" si="67"/>
        <v>16</v>
      </c>
    </row>
    <row r="1676" spans="1:6" x14ac:dyDescent="0.2">
      <c r="A1676" s="39"/>
      <c r="B1676" s="34"/>
      <c r="C1676" s="39" t="s">
        <v>128</v>
      </c>
      <c r="D1676" s="7">
        <v>2</v>
      </c>
      <c r="E1676" s="9">
        <v>9</v>
      </c>
      <c r="F1676" s="10">
        <f t="shared" si="67"/>
        <v>11</v>
      </c>
    </row>
    <row r="1677" spans="1:6" x14ac:dyDescent="0.2">
      <c r="A1677" s="39"/>
      <c r="B1677" s="34"/>
      <c r="C1677" s="39" t="s">
        <v>136</v>
      </c>
      <c r="D1677" s="7">
        <v>1</v>
      </c>
      <c r="E1677" s="9">
        <v>4</v>
      </c>
      <c r="F1677" s="10">
        <f t="shared" si="67"/>
        <v>5</v>
      </c>
    </row>
    <row r="1678" spans="1:6" x14ac:dyDescent="0.2">
      <c r="A1678" s="39"/>
      <c r="B1678" s="34"/>
      <c r="C1678" s="39" t="s">
        <v>138</v>
      </c>
      <c r="D1678" s="7">
        <v>5</v>
      </c>
      <c r="E1678" s="9">
        <v>6</v>
      </c>
      <c r="F1678" s="10">
        <f t="shared" si="67"/>
        <v>11</v>
      </c>
    </row>
    <row r="1679" spans="1:6" x14ac:dyDescent="0.2">
      <c r="A1679" s="39"/>
      <c r="B1679" s="34"/>
      <c r="C1679" s="39" t="s">
        <v>140</v>
      </c>
      <c r="D1679" s="7">
        <v>7</v>
      </c>
      <c r="E1679" s="9">
        <v>3</v>
      </c>
      <c r="F1679" s="10">
        <f t="shared" si="67"/>
        <v>10</v>
      </c>
    </row>
    <row r="1680" spans="1:6" x14ac:dyDescent="0.2">
      <c r="A1680" s="39"/>
      <c r="B1680" s="34"/>
      <c r="C1680" s="39" t="s">
        <v>141</v>
      </c>
      <c r="D1680" s="7">
        <v>1</v>
      </c>
      <c r="E1680" s="9">
        <v>1</v>
      </c>
      <c r="F1680" s="10">
        <f t="shared" si="67"/>
        <v>2</v>
      </c>
    </row>
    <row r="1681" spans="1:6" x14ac:dyDescent="0.2">
      <c r="A1681" s="39"/>
      <c r="B1681" s="34"/>
      <c r="C1681" s="39" t="s">
        <v>142</v>
      </c>
      <c r="D1681" s="7">
        <v>1</v>
      </c>
      <c r="E1681" s="9">
        <v>0</v>
      </c>
      <c r="F1681" s="10">
        <f t="shared" si="67"/>
        <v>1</v>
      </c>
    </row>
    <row r="1682" spans="1:6" x14ac:dyDescent="0.2">
      <c r="A1682" s="39"/>
      <c r="B1682" s="34"/>
      <c r="C1682" s="39"/>
      <c r="D1682" s="7"/>
      <c r="E1682" s="9"/>
      <c r="F1682" s="40"/>
    </row>
    <row r="1683" spans="1:6" x14ac:dyDescent="0.2">
      <c r="A1683" s="65" t="s">
        <v>243</v>
      </c>
      <c r="B1683" s="42"/>
      <c r="C1683" s="72" t="s">
        <v>2</v>
      </c>
      <c r="D1683" s="73">
        <v>97</v>
      </c>
      <c r="E1683" s="48">
        <v>64</v>
      </c>
      <c r="F1683" s="63">
        <v>161</v>
      </c>
    </row>
    <row r="1684" spans="1:6" x14ac:dyDescent="0.2">
      <c r="A1684" s="39"/>
      <c r="B1684" s="34" t="s">
        <v>515</v>
      </c>
      <c r="C1684" s="39" t="s">
        <v>124</v>
      </c>
      <c r="D1684" s="7">
        <v>9</v>
      </c>
      <c r="E1684" s="9">
        <v>3</v>
      </c>
      <c r="F1684" s="10">
        <f t="shared" ref="F1684:F1690" si="68">D1684+E1684</f>
        <v>12</v>
      </c>
    </row>
    <row r="1685" spans="1:6" x14ac:dyDescent="0.2">
      <c r="A1685" s="39"/>
      <c r="B1685" s="34" t="s">
        <v>814</v>
      </c>
      <c r="C1685" s="39" t="s">
        <v>129</v>
      </c>
      <c r="D1685" s="7">
        <v>2</v>
      </c>
      <c r="E1685" s="9">
        <v>0</v>
      </c>
      <c r="F1685" s="10">
        <f t="shared" si="68"/>
        <v>2</v>
      </c>
    </row>
    <row r="1686" spans="1:6" x14ac:dyDescent="0.2">
      <c r="A1686" s="39"/>
      <c r="B1686" s="34" t="s">
        <v>516</v>
      </c>
      <c r="C1686" s="39" t="s">
        <v>124</v>
      </c>
      <c r="D1686" s="7">
        <v>3</v>
      </c>
      <c r="E1686" s="9">
        <v>2</v>
      </c>
      <c r="F1686" s="10">
        <f t="shared" si="68"/>
        <v>5</v>
      </c>
    </row>
    <row r="1687" spans="1:6" x14ac:dyDescent="0.2">
      <c r="A1687" s="39"/>
      <c r="B1687" s="34"/>
      <c r="C1687" s="39" t="s">
        <v>139</v>
      </c>
      <c r="D1687" s="7">
        <v>5</v>
      </c>
      <c r="E1687" s="9">
        <v>6</v>
      </c>
      <c r="F1687" s="10">
        <f t="shared" si="68"/>
        <v>11</v>
      </c>
    </row>
    <row r="1688" spans="1:6" x14ac:dyDescent="0.2">
      <c r="A1688" s="39"/>
      <c r="B1688" s="34" t="s">
        <v>517</v>
      </c>
      <c r="C1688" s="39" t="s">
        <v>124</v>
      </c>
      <c r="D1688" s="7">
        <v>2</v>
      </c>
      <c r="E1688" s="9">
        <v>2</v>
      </c>
      <c r="F1688" s="10">
        <f t="shared" si="68"/>
        <v>4</v>
      </c>
    </row>
    <row r="1689" spans="1:6" x14ac:dyDescent="0.2">
      <c r="A1689" s="39"/>
      <c r="B1689" s="34" t="s">
        <v>518</v>
      </c>
      <c r="C1689" s="39" t="s">
        <v>124</v>
      </c>
      <c r="D1689" s="7">
        <v>4</v>
      </c>
      <c r="E1689" s="9">
        <v>5</v>
      </c>
      <c r="F1689" s="10">
        <f t="shared" si="68"/>
        <v>9</v>
      </c>
    </row>
    <row r="1690" spans="1:6" x14ac:dyDescent="0.2">
      <c r="A1690" s="39"/>
      <c r="B1690" s="34" t="s">
        <v>519</v>
      </c>
      <c r="C1690" s="39" t="s">
        <v>124</v>
      </c>
      <c r="D1690" s="7">
        <v>5</v>
      </c>
      <c r="E1690" s="9">
        <v>8</v>
      </c>
      <c r="F1690" s="10">
        <f t="shared" si="68"/>
        <v>13</v>
      </c>
    </row>
    <row r="1691" spans="1:6" ht="12" thickBot="1" x14ac:dyDescent="0.25">
      <c r="A1691" s="52"/>
      <c r="B1691" s="68"/>
      <c r="C1691" s="52"/>
      <c r="D1691" s="24"/>
      <c r="E1691" s="26"/>
      <c r="F1691" s="53"/>
    </row>
    <row r="1699" spans="1:6" ht="12" x14ac:dyDescent="0.2">
      <c r="A1699" s="85" t="s">
        <v>113</v>
      </c>
      <c r="B1699" s="85"/>
      <c r="C1699" s="85"/>
      <c r="D1699" s="85"/>
      <c r="E1699" s="85"/>
      <c r="F1699" s="85"/>
    </row>
    <row r="1700" spans="1:6" x14ac:dyDescent="0.2">
      <c r="A1700" s="86" t="s">
        <v>39</v>
      </c>
      <c r="B1700" s="86"/>
      <c r="C1700" s="86"/>
      <c r="D1700" s="86"/>
      <c r="E1700" s="86"/>
      <c r="F1700" s="86"/>
    </row>
    <row r="1701" spans="1:6" x14ac:dyDescent="0.2">
      <c r="A1701" s="86" t="s">
        <v>1066</v>
      </c>
      <c r="B1701" s="86"/>
      <c r="C1701" s="86"/>
      <c r="D1701" s="86"/>
      <c r="E1701" s="86"/>
      <c r="F1701" s="86"/>
    </row>
    <row r="1702" spans="1:6" ht="12" thickBot="1" x14ac:dyDescent="0.25"/>
    <row r="1703" spans="1:6" x14ac:dyDescent="0.2">
      <c r="A1703" s="141" t="s">
        <v>123</v>
      </c>
      <c r="B1703" s="138"/>
      <c r="C1703" s="151" t="s">
        <v>43</v>
      </c>
      <c r="D1703" s="141" t="s">
        <v>44</v>
      </c>
      <c r="E1703" s="178" t="s">
        <v>45</v>
      </c>
      <c r="F1703" s="180" t="s">
        <v>2</v>
      </c>
    </row>
    <row r="1704" spans="1:6" x14ac:dyDescent="0.2">
      <c r="A1704" s="142"/>
      <c r="B1704" s="139"/>
      <c r="C1704" s="152"/>
      <c r="D1704" s="142"/>
      <c r="E1704" s="179"/>
      <c r="F1704" s="181"/>
    </row>
    <row r="1705" spans="1:6" x14ac:dyDescent="0.2">
      <c r="A1705" s="142"/>
      <c r="B1705" s="139"/>
      <c r="C1705" s="152"/>
      <c r="D1705" s="142"/>
      <c r="E1705" s="179"/>
      <c r="F1705" s="181"/>
    </row>
    <row r="1706" spans="1:6" ht="12" thickBot="1" x14ac:dyDescent="0.25">
      <c r="A1706" s="142"/>
      <c r="B1706" s="139"/>
      <c r="C1706" s="152"/>
      <c r="D1706" s="142"/>
      <c r="E1706" s="179"/>
      <c r="F1706" s="181"/>
    </row>
    <row r="1707" spans="1:6" x14ac:dyDescent="0.2">
      <c r="A1707" s="35"/>
      <c r="B1707" s="36"/>
      <c r="C1707" s="35" t="s">
        <v>3</v>
      </c>
      <c r="D1707" s="3">
        <v>4</v>
      </c>
      <c r="E1707" s="5">
        <v>5</v>
      </c>
      <c r="F1707" s="6">
        <f t="shared" ref="F1707:F1718" si="69">D1707+E1707</f>
        <v>9</v>
      </c>
    </row>
    <row r="1708" spans="1:6" x14ac:dyDescent="0.2">
      <c r="A1708" s="39"/>
      <c r="B1708" s="34"/>
      <c r="C1708" s="39" t="s">
        <v>125</v>
      </c>
      <c r="D1708" s="7">
        <v>1</v>
      </c>
      <c r="E1708" s="9">
        <v>1</v>
      </c>
      <c r="F1708" s="10">
        <f t="shared" si="69"/>
        <v>2</v>
      </c>
    </row>
    <row r="1709" spans="1:6" x14ac:dyDescent="0.2">
      <c r="A1709" s="39"/>
      <c r="B1709" s="34"/>
      <c r="C1709" s="39" t="s">
        <v>127</v>
      </c>
      <c r="D1709" s="7">
        <v>8</v>
      </c>
      <c r="E1709" s="9">
        <v>7</v>
      </c>
      <c r="F1709" s="10">
        <f t="shared" si="69"/>
        <v>15</v>
      </c>
    </row>
    <row r="1710" spans="1:6" x14ac:dyDescent="0.2">
      <c r="A1710" s="39"/>
      <c r="B1710" s="34"/>
      <c r="C1710" s="39" t="s">
        <v>128</v>
      </c>
      <c r="D1710" s="7">
        <v>4</v>
      </c>
      <c r="E1710" s="9">
        <v>3</v>
      </c>
      <c r="F1710" s="10">
        <f t="shared" si="69"/>
        <v>7</v>
      </c>
    </row>
    <row r="1711" spans="1:6" x14ac:dyDescent="0.2">
      <c r="A1711" s="39"/>
      <c r="B1711" s="34"/>
      <c r="C1711" s="39" t="s">
        <v>134</v>
      </c>
      <c r="D1711" s="7">
        <v>18</v>
      </c>
      <c r="E1711" s="9">
        <v>7</v>
      </c>
      <c r="F1711" s="10">
        <f t="shared" si="69"/>
        <v>25</v>
      </c>
    </row>
    <row r="1712" spans="1:6" x14ac:dyDescent="0.2">
      <c r="A1712" s="39"/>
      <c r="B1712" s="34"/>
      <c r="C1712" s="39" t="s">
        <v>135</v>
      </c>
      <c r="D1712" s="7">
        <v>1</v>
      </c>
      <c r="E1712" s="9">
        <v>5</v>
      </c>
      <c r="F1712" s="10">
        <f t="shared" si="69"/>
        <v>6</v>
      </c>
    </row>
    <row r="1713" spans="1:6" x14ac:dyDescent="0.2">
      <c r="A1713" s="39"/>
      <c r="B1713" s="34"/>
      <c r="C1713" s="39" t="s">
        <v>137</v>
      </c>
      <c r="D1713" s="7">
        <v>4</v>
      </c>
      <c r="E1713" s="9">
        <v>3</v>
      </c>
      <c r="F1713" s="10">
        <f t="shared" si="69"/>
        <v>7</v>
      </c>
    </row>
    <row r="1714" spans="1:6" x14ac:dyDescent="0.2">
      <c r="A1714" s="39"/>
      <c r="B1714" s="34"/>
      <c r="C1714" s="39" t="s">
        <v>147</v>
      </c>
      <c r="D1714" s="7">
        <v>2</v>
      </c>
      <c r="E1714" s="9">
        <v>0</v>
      </c>
      <c r="F1714" s="10">
        <f t="shared" si="69"/>
        <v>2</v>
      </c>
    </row>
    <row r="1715" spans="1:6" x14ac:dyDescent="0.2">
      <c r="A1715" s="39"/>
      <c r="B1715" s="34"/>
      <c r="C1715" s="39" t="s">
        <v>149</v>
      </c>
      <c r="D1715" s="7">
        <v>5</v>
      </c>
      <c r="E1715" s="9">
        <v>2</v>
      </c>
      <c r="F1715" s="10">
        <f t="shared" si="69"/>
        <v>7</v>
      </c>
    </row>
    <row r="1716" spans="1:6" x14ac:dyDescent="0.2">
      <c r="A1716" s="39"/>
      <c r="B1716" s="34"/>
      <c r="C1716" s="39" t="s">
        <v>150</v>
      </c>
      <c r="D1716" s="7">
        <v>18</v>
      </c>
      <c r="E1716" s="9">
        <v>4</v>
      </c>
      <c r="F1716" s="10">
        <f t="shared" si="69"/>
        <v>22</v>
      </c>
    </row>
    <row r="1717" spans="1:6" x14ac:dyDescent="0.2">
      <c r="A1717" s="39"/>
      <c r="B1717" s="34" t="s">
        <v>777</v>
      </c>
      <c r="C1717" s="39" t="s">
        <v>124</v>
      </c>
      <c r="D1717" s="7">
        <v>1</v>
      </c>
      <c r="E1717" s="9">
        <v>0</v>
      </c>
      <c r="F1717" s="10">
        <f t="shared" si="69"/>
        <v>1</v>
      </c>
    </row>
    <row r="1718" spans="1:6" x14ac:dyDescent="0.2">
      <c r="A1718" s="39"/>
      <c r="B1718" s="34" t="s">
        <v>520</v>
      </c>
      <c r="C1718" s="39" t="s">
        <v>136</v>
      </c>
      <c r="D1718" s="7">
        <v>1</v>
      </c>
      <c r="E1718" s="9">
        <v>1</v>
      </c>
      <c r="F1718" s="10">
        <f t="shared" si="69"/>
        <v>2</v>
      </c>
    </row>
    <row r="1719" spans="1:6" x14ac:dyDescent="0.2">
      <c r="A1719" s="39"/>
      <c r="B1719" s="34"/>
      <c r="C1719" s="39"/>
      <c r="D1719" s="7"/>
      <c r="E1719" s="9"/>
      <c r="F1719" s="40"/>
    </row>
    <row r="1720" spans="1:6" x14ac:dyDescent="0.2">
      <c r="A1720" s="65" t="s">
        <v>244</v>
      </c>
      <c r="B1720" s="42"/>
      <c r="C1720" s="72" t="s">
        <v>2</v>
      </c>
      <c r="D1720" s="73">
        <v>390</v>
      </c>
      <c r="E1720" s="48">
        <v>347</v>
      </c>
      <c r="F1720" s="63">
        <v>737</v>
      </c>
    </row>
    <row r="1721" spans="1:6" x14ac:dyDescent="0.2">
      <c r="A1721" s="39"/>
      <c r="B1721" s="34" t="s">
        <v>521</v>
      </c>
      <c r="C1721" s="39" t="s">
        <v>124</v>
      </c>
      <c r="D1721" s="7">
        <v>17</v>
      </c>
      <c r="E1721" s="9">
        <v>4</v>
      </c>
      <c r="F1721" s="10">
        <f t="shared" ref="F1721:F1737" si="70">D1721+E1721</f>
        <v>21</v>
      </c>
    </row>
    <row r="1722" spans="1:6" x14ac:dyDescent="0.2">
      <c r="A1722" s="39"/>
      <c r="B1722" s="34"/>
      <c r="C1722" s="39" t="s">
        <v>3</v>
      </c>
      <c r="D1722" s="7">
        <v>18</v>
      </c>
      <c r="E1722" s="9">
        <v>24</v>
      </c>
      <c r="F1722" s="10">
        <f t="shared" si="70"/>
        <v>42</v>
      </c>
    </row>
    <row r="1723" spans="1:6" x14ac:dyDescent="0.2">
      <c r="A1723" s="39"/>
      <c r="B1723" s="34"/>
      <c r="C1723" s="39" t="s">
        <v>125</v>
      </c>
      <c r="D1723" s="7">
        <v>3</v>
      </c>
      <c r="E1723" s="9">
        <v>6</v>
      </c>
      <c r="F1723" s="10">
        <f t="shared" si="70"/>
        <v>9</v>
      </c>
    </row>
    <row r="1724" spans="1:6" x14ac:dyDescent="0.2">
      <c r="A1724" s="39"/>
      <c r="B1724" s="34"/>
      <c r="C1724" s="39" t="s">
        <v>126</v>
      </c>
      <c r="D1724" s="7">
        <v>3</v>
      </c>
      <c r="E1724" s="9">
        <v>0</v>
      </c>
      <c r="F1724" s="10">
        <f t="shared" si="70"/>
        <v>3</v>
      </c>
    </row>
    <row r="1725" spans="1:6" x14ac:dyDescent="0.2">
      <c r="A1725" s="39"/>
      <c r="B1725" s="34"/>
      <c r="C1725" s="39" t="s">
        <v>127</v>
      </c>
      <c r="D1725" s="7">
        <v>77</v>
      </c>
      <c r="E1725" s="9">
        <v>126</v>
      </c>
      <c r="F1725" s="10">
        <f t="shared" si="70"/>
        <v>203</v>
      </c>
    </row>
    <row r="1726" spans="1:6" x14ac:dyDescent="0.2">
      <c r="A1726" s="39"/>
      <c r="B1726" s="34"/>
      <c r="C1726" s="39" t="s">
        <v>128</v>
      </c>
      <c r="D1726" s="7">
        <v>93</v>
      </c>
      <c r="E1726" s="9">
        <v>72</v>
      </c>
      <c r="F1726" s="10">
        <f t="shared" si="70"/>
        <v>165</v>
      </c>
    </row>
    <row r="1727" spans="1:6" x14ac:dyDescent="0.2">
      <c r="A1727" s="39"/>
      <c r="B1727" s="34"/>
      <c r="C1727" s="39" t="s">
        <v>931</v>
      </c>
      <c r="D1727" s="7">
        <v>2</v>
      </c>
      <c r="E1727" s="9">
        <v>3</v>
      </c>
      <c r="F1727" s="10">
        <f t="shared" si="70"/>
        <v>5</v>
      </c>
    </row>
    <row r="1728" spans="1:6" x14ac:dyDescent="0.2">
      <c r="A1728" s="39"/>
      <c r="B1728" s="34"/>
      <c r="C1728" s="39" t="s">
        <v>130</v>
      </c>
      <c r="D1728" s="7">
        <v>96</v>
      </c>
      <c r="E1728" s="9">
        <v>1</v>
      </c>
      <c r="F1728" s="10">
        <f t="shared" si="70"/>
        <v>97</v>
      </c>
    </row>
    <row r="1729" spans="1:6" x14ac:dyDescent="0.2">
      <c r="A1729" s="39"/>
      <c r="B1729" s="34"/>
      <c r="C1729" s="39" t="s">
        <v>135</v>
      </c>
      <c r="D1729" s="7">
        <v>3</v>
      </c>
      <c r="E1729" s="9">
        <v>4</v>
      </c>
      <c r="F1729" s="10">
        <f t="shared" si="70"/>
        <v>7</v>
      </c>
    </row>
    <row r="1730" spans="1:6" x14ac:dyDescent="0.2">
      <c r="A1730" s="39"/>
      <c r="B1730" s="34"/>
      <c r="C1730" s="39" t="s">
        <v>136</v>
      </c>
      <c r="D1730" s="7">
        <v>2</v>
      </c>
      <c r="E1730" s="9">
        <v>0</v>
      </c>
      <c r="F1730" s="10">
        <f t="shared" si="70"/>
        <v>2</v>
      </c>
    </row>
    <row r="1731" spans="1:6" x14ac:dyDescent="0.2">
      <c r="A1731" s="39"/>
      <c r="B1731" s="34"/>
      <c r="C1731" s="39" t="s">
        <v>137</v>
      </c>
      <c r="D1731" s="7">
        <v>33</v>
      </c>
      <c r="E1731" s="9">
        <v>22</v>
      </c>
      <c r="F1731" s="10">
        <f t="shared" si="70"/>
        <v>55</v>
      </c>
    </row>
    <row r="1732" spans="1:6" x14ac:dyDescent="0.2">
      <c r="A1732" s="39"/>
      <c r="B1732" s="34"/>
      <c r="C1732" s="39" t="s">
        <v>138</v>
      </c>
      <c r="D1732" s="7">
        <v>8</v>
      </c>
      <c r="E1732" s="9">
        <v>9</v>
      </c>
      <c r="F1732" s="10">
        <f t="shared" si="70"/>
        <v>17</v>
      </c>
    </row>
    <row r="1733" spans="1:6" x14ac:dyDescent="0.2">
      <c r="A1733" s="39"/>
      <c r="B1733" s="34"/>
      <c r="C1733" s="39" t="s">
        <v>139</v>
      </c>
      <c r="D1733" s="7">
        <v>11</v>
      </c>
      <c r="E1733" s="9">
        <v>13</v>
      </c>
      <c r="F1733" s="10">
        <f t="shared" si="70"/>
        <v>24</v>
      </c>
    </row>
    <row r="1734" spans="1:6" x14ac:dyDescent="0.2">
      <c r="A1734" s="39"/>
      <c r="B1734" s="34"/>
      <c r="C1734" s="39" t="s">
        <v>149</v>
      </c>
      <c r="D1734" s="7">
        <v>0</v>
      </c>
      <c r="E1734" s="9">
        <v>1</v>
      </c>
      <c r="F1734" s="10">
        <f t="shared" si="70"/>
        <v>1</v>
      </c>
    </row>
    <row r="1735" spans="1:6" x14ac:dyDescent="0.2">
      <c r="A1735" s="39"/>
      <c r="B1735" s="34" t="s">
        <v>1097</v>
      </c>
      <c r="C1735" s="39" t="s">
        <v>127</v>
      </c>
      <c r="D1735" s="7">
        <v>5</v>
      </c>
      <c r="E1735" s="9">
        <v>17</v>
      </c>
      <c r="F1735" s="10">
        <f t="shared" si="70"/>
        <v>22</v>
      </c>
    </row>
    <row r="1736" spans="1:6" x14ac:dyDescent="0.2">
      <c r="A1736" s="39"/>
      <c r="B1736" s="34" t="s">
        <v>1098</v>
      </c>
      <c r="C1736" s="39" t="s">
        <v>127</v>
      </c>
      <c r="D1736" s="7">
        <v>3</v>
      </c>
      <c r="E1736" s="9">
        <v>14</v>
      </c>
      <c r="F1736" s="10">
        <f t="shared" si="70"/>
        <v>17</v>
      </c>
    </row>
    <row r="1737" spans="1:6" x14ac:dyDescent="0.2">
      <c r="A1737" s="39"/>
      <c r="B1737" s="34" t="s">
        <v>1099</v>
      </c>
      <c r="C1737" s="39" t="s">
        <v>127</v>
      </c>
      <c r="D1737" s="7">
        <v>16</v>
      </c>
      <c r="E1737" s="9">
        <v>31</v>
      </c>
      <c r="F1737" s="10">
        <f t="shared" si="70"/>
        <v>47</v>
      </c>
    </row>
    <row r="1738" spans="1:6" x14ac:dyDescent="0.2">
      <c r="A1738" s="39"/>
      <c r="B1738" s="34"/>
      <c r="C1738" s="39"/>
      <c r="D1738" s="7"/>
      <c r="E1738" s="9"/>
      <c r="F1738" s="40"/>
    </row>
    <row r="1739" spans="1:6" x14ac:dyDescent="0.2">
      <c r="A1739" s="65" t="s">
        <v>245</v>
      </c>
      <c r="B1739" s="42"/>
      <c r="C1739" s="72" t="s">
        <v>2</v>
      </c>
      <c r="D1739" s="73">
        <v>36</v>
      </c>
      <c r="E1739" s="48">
        <v>63</v>
      </c>
      <c r="F1739" s="63">
        <v>99</v>
      </c>
    </row>
    <row r="1740" spans="1:6" x14ac:dyDescent="0.2">
      <c r="A1740" s="39"/>
      <c r="B1740" s="34" t="s">
        <v>722</v>
      </c>
      <c r="C1740" s="39" t="s">
        <v>124</v>
      </c>
      <c r="D1740" s="7">
        <v>7</v>
      </c>
      <c r="E1740" s="9">
        <v>3</v>
      </c>
      <c r="F1740" s="10">
        <f t="shared" ref="F1740:F1752" si="71">D1740+E1740</f>
        <v>10</v>
      </c>
    </row>
    <row r="1741" spans="1:6" x14ac:dyDescent="0.2">
      <c r="A1741" s="39"/>
      <c r="B1741" s="34"/>
      <c r="C1741" s="39" t="s">
        <v>3</v>
      </c>
      <c r="D1741" s="7">
        <v>1</v>
      </c>
      <c r="E1741" s="9">
        <v>3</v>
      </c>
      <c r="F1741" s="10">
        <f t="shared" si="71"/>
        <v>4</v>
      </c>
    </row>
    <row r="1742" spans="1:6" x14ac:dyDescent="0.2">
      <c r="A1742" s="39"/>
      <c r="B1742" s="34"/>
      <c r="C1742" s="39" t="s">
        <v>125</v>
      </c>
      <c r="D1742" s="7">
        <v>6</v>
      </c>
      <c r="E1742" s="9">
        <v>7</v>
      </c>
      <c r="F1742" s="10">
        <f t="shared" si="71"/>
        <v>13</v>
      </c>
    </row>
    <row r="1743" spans="1:6" x14ac:dyDescent="0.2">
      <c r="A1743" s="39"/>
      <c r="B1743" s="34"/>
      <c r="C1743" s="39" t="s">
        <v>127</v>
      </c>
      <c r="D1743" s="7">
        <v>7</v>
      </c>
      <c r="E1743" s="9">
        <v>13</v>
      </c>
      <c r="F1743" s="10">
        <f t="shared" si="71"/>
        <v>20</v>
      </c>
    </row>
    <row r="1744" spans="1:6" x14ac:dyDescent="0.2">
      <c r="A1744" s="39"/>
      <c r="B1744" s="34"/>
      <c r="C1744" s="39" t="s">
        <v>128</v>
      </c>
      <c r="D1744" s="7">
        <v>0</v>
      </c>
      <c r="E1744" s="9">
        <v>1</v>
      </c>
      <c r="F1744" s="10">
        <f t="shared" si="71"/>
        <v>1</v>
      </c>
    </row>
    <row r="1745" spans="1:6" x14ac:dyDescent="0.2">
      <c r="A1745" s="39"/>
      <c r="B1745" s="34"/>
      <c r="C1745" s="39" t="s">
        <v>931</v>
      </c>
      <c r="D1745" s="7">
        <v>2</v>
      </c>
      <c r="E1745" s="9">
        <v>3</v>
      </c>
      <c r="F1745" s="10">
        <f t="shared" si="71"/>
        <v>5</v>
      </c>
    </row>
    <row r="1746" spans="1:6" x14ac:dyDescent="0.2">
      <c r="A1746" s="39"/>
      <c r="B1746" s="34"/>
      <c r="C1746" s="39" t="s">
        <v>138</v>
      </c>
      <c r="D1746" s="7">
        <v>3</v>
      </c>
      <c r="E1746" s="9">
        <v>4</v>
      </c>
      <c r="F1746" s="10">
        <f t="shared" si="71"/>
        <v>7</v>
      </c>
    </row>
    <row r="1747" spans="1:6" x14ac:dyDescent="0.2">
      <c r="A1747" s="39"/>
      <c r="B1747" s="34"/>
      <c r="C1747" s="39" t="s">
        <v>141</v>
      </c>
      <c r="D1747" s="7">
        <v>2</v>
      </c>
      <c r="E1747" s="9">
        <v>2</v>
      </c>
      <c r="F1747" s="10">
        <f t="shared" si="71"/>
        <v>4</v>
      </c>
    </row>
    <row r="1748" spans="1:6" x14ac:dyDescent="0.2">
      <c r="A1748" s="39"/>
      <c r="B1748" s="34" t="s">
        <v>763</v>
      </c>
      <c r="C1748" s="39" t="s">
        <v>3</v>
      </c>
      <c r="D1748" s="7">
        <v>3</v>
      </c>
      <c r="E1748" s="9">
        <v>22</v>
      </c>
      <c r="F1748" s="10">
        <f t="shared" si="71"/>
        <v>25</v>
      </c>
    </row>
    <row r="1749" spans="1:6" x14ac:dyDescent="0.2">
      <c r="A1749" s="39"/>
      <c r="B1749" s="34"/>
      <c r="C1749" s="39" t="s">
        <v>127</v>
      </c>
      <c r="D1749" s="7">
        <v>0</v>
      </c>
      <c r="E1749" s="9">
        <v>2</v>
      </c>
      <c r="F1749" s="10">
        <f t="shared" si="71"/>
        <v>2</v>
      </c>
    </row>
    <row r="1750" spans="1:6" x14ac:dyDescent="0.2">
      <c r="A1750" s="39"/>
      <c r="B1750" s="34"/>
      <c r="C1750" s="39" t="s">
        <v>135</v>
      </c>
      <c r="D1750" s="7">
        <v>0</v>
      </c>
      <c r="E1750" s="9">
        <v>1</v>
      </c>
      <c r="F1750" s="10">
        <f t="shared" si="71"/>
        <v>1</v>
      </c>
    </row>
    <row r="1751" spans="1:6" x14ac:dyDescent="0.2">
      <c r="A1751" s="39"/>
      <c r="B1751" s="34"/>
      <c r="C1751" s="39" t="s">
        <v>139</v>
      </c>
      <c r="D1751" s="7">
        <v>1</v>
      </c>
      <c r="E1751" s="9">
        <v>2</v>
      </c>
      <c r="F1751" s="10">
        <f t="shared" si="71"/>
        <v>3</v>
      </c>
    </row>
    <row r="1752" spans="1:6" x14ac:dyDescent="0.2">
      <c r="A1752" s="39"/>
      <c r="B1752" s="34"/>
      <c r="C1752" s="39" t="s">
        <v>142</v>
      </c>
      <c r="D1752" s="7">
        <v>4</v>
      </c>
      <c r="E1752" s="9">
        <v>0</v>
      </c>
      <c r="F1752" s="10">
        <f t="shared" si="71"/>
        <v>4</v>
      </c>
    </row>
    <row r="1753" spans="1:6" x14ac:dyDescent="0.2">
      <c r="A1753" s="39"/>
      <c r="B1753" s="34"/>
      <c r="C1753" s="39"/>
      <c r="D1753" s="7"/>
      <c r="E1753" s="9"/>
      <c r="F1753" s="40"/>
    </row>
    <row r="1754" spans="1:6" x14ac:dyDescent="0.2">
      <c r="A1754" s="65" t="s">
        <v>246</v>
      </c>
      <c r="B1754" s="42"/>
      <c r="C1754" s="72" t="s">
        <v>2</v>
      </c>
      <c r="D1754" s="73">
        <v>1141</v>
      </c>
      <c r="E1754" s="48">
        <v>1808</v>
      </c>
      <c r="F1754" s="63">
        <v>2949</v>
      </c>
    </row>
    <row r="1755" spans="1:6" x14ac:dyDescent="0.2">
      <c r="A1755" s="39"/>
      <c r="B1755" s="34" t="s">
        <v>966</v>
      </c>
      <c r="C1755" s="39" t="s">
        <v>127</v>
      </c>
      <c r="D1755" s="7">
        <v>2</v>
      </c>
      <c r="E1755" s="9">
        <v>21</v>
      </c>
      <c r="F1755" s="10">
        <f t="shared" ref="F1755:F1761" si="72">D1755+E1755</f>
        <v>23</v>
      </c>
    </row>
    <row r="1756" spans="1:6" x14ac:dyDescent="0.2">
      <c r="A1756" s="39"/>
      <c r="B1756" s="34" t="s">
        <v>522</v>
      </c>
      <c r="C1756" s="39" t="s">
        <v>124</v>
      </c>
      <c r="D1756" s="7">
        <v>1</v>
      </c>
      <c r="E1756" s="9">
        <v>0</v>
      </c>
      <c r="F1756" s="10">
        <f t="shared" si="72"/>
        <v>1</v>
      </c>
    </row>
    <row r="1757" spans="1:6" x14ac:dyDescent="0.2">
      <c r="A1757" s="39"/>
      <c r="B1757" s="34"/>
      <c r="C1757" s="39" t="s">
        <v>127</v>
      </c>
      <c r="D1757" s="7">
        <v>20</v>
      </c>
      <c r="E1757" s="9">
        <v>89</v>
      </c>
      <c r="F1757" s="10">
        <f t="shared" si="72"/>
        <v>109</v>
      </c>
    </row>
    <row r="1758" spans="1:6" x14ac:dyDescent="0.2">
      <c r="A1758" s="39"/>
      <c r="B1758" s="34"/>
      <c r="C1758" s="39" t="s">
        <v>128</v>
      </c>
      <c r="D1758" s="7">
        <v>2</v>
      </c>
      <c r="E1758" s="9">
        <v>3</v>
      </c>
      <c r="F1758" s="10">
        <f t="shared" si="72"/>
        <v>5</v>
      </c>
    </row>
    <row r="1759" spans="1:6" x14ac:dyDescent="0.2">
      <c r="A1759" s="39"/>
      <c r="B1759" s="34"/>
      <c r="C1759" s="39" t="s">
        <v>137</v>
      </c>
      <c r="D1759" s="7">
        <v>0</v>
      </c>
      <c r="E1759" s="9">
        <v>3</v>
      </c>
      <c r="F1759" s="10">
        <f t="shared" si="72"/>
        <v>3</v>
      </c>
    </row>
    <row r="1760" spans="1:6" x14ac:dyDescent="0.2">
      <c r="A1760" s="39"/>
      <c r="B1760" s="34" t="s">
        <v>1018</v>
      </c>
      <c r="C1760" s="39" t="s">
        <v>127</v>
      </c>
      <c r="D1760" s="7">
        <v>0</v>
      </c>
      <c r="E1760" s="9">
        <v>11</v>
      </c>
      <c r="F1760" s="10">
        <f t="shared" si="72"/>
        <v>11</v>
      </c>
    </row>
    <row r="1761" spans="1:6" x14ac:dyDescent="0.2">
      <c r="A1761" s="39"/>
      <c r="B1761" s="34" t="s">
        <v>815</v>
      </c>
      <c r="C1761" s="39" t="s">
        <v>127</v>
      </c>
      <c r="D1761" s="7">
        <v>0</v>
      </c>
      <c r="E1761" s="9">
        <v>1</v>
      </c>
      <c r="F1761" s="10">
        <f t="shared" si="72"/>
        <v>1</v>
      </c>
    </row>
    <row r="1762" spans="1:6" ht="12" thickBot="1" x14ac:dyDescent="0.25">
      <c r="A1762" s="52"/>
      <c r="B1762" s="68"/>
      <c r="C1762" s="52"/>
      <c r="D1762" s="24"/>
      <c r="E1762" s="26"/>
      <c r="F1762" s="53"/>
    </row>
    <row r="1770" spans="1:6" ht="12" x14ac:dyDescent="0.2">
      <c r="A1770" s="85" t="s">
        <v>113</v>
      </c>
      <c r="B1770" s="85"/>
      <c r="C1770" s="85"/>
      <c r="D1770" s="85"/>
      <c r="E1770" s="85"/>
      <c r="F1770" s="85"/>
    </row>
    <row r="1771" spans="1:6" x14ac:dyDescent="0.2">
      <c r="A1771" s="86" t="s">
        <v>39</v>
      </c>
      <c r="B1771" s="86"/>
      <c r="C1771" s="86"/>
      <c r="D1771" s="86"/>
      <c r="E1771" s="86"/>
      <c r="F1771" s="86"/>
    </row>
    <row r="1772" spans="1:6" x14ac:dyDescent="0.2">
      <c r="A1772" s="86" t="s">
        <v>1066</v>
      </c>
      <c r="B1772" s="86"/>
      <c r="C1772" s="86"/>
      <c r="D1772" s="86"/>
      <c r="E1772" s="86"/>
      <c r="F1772" s="86"/>
    </row>
    <row r="1773" spans="1:6" ht="12" thickBot="1" x14ac:dyDescent="0.25"/>
    <row r="1774" spans="1:6" x14ac:dyDescent="0.2">
      <c r="A1774" s="141" t="s">
        <v>123</v>
      </c>
      <c r="B1774" s="138"/>
      <c r="C1774" s="151" t="s">
        <v>43</v>
      </c>
      <c r="D1774" s="141" t="s">
        <v>44</v>
      </c>
      <c r="E1774" s="178" t="s">
        <v>45</v>
      </c>
      <c r="F1774" s="180" t="s">
        <v>2</v>
      </c>
    </row>
    <row r="1775" spans="1:6" x14ac:dyDescent="0.2">
      <c r="A1775" s="142"/>
      <c r="B1775" s="139"/>
      <c r="C1775" s="152"/>
      <c r="D1775" s="142"/>
      <c r="E1775" s="179"/>
      <c r="F1775" s="181"/>
    </row>
    <row r="1776" spans="1:6" x14ac:dyDescent="0.2">
      <c r="A1776" s="142"/>
      <c r="B1776" s="139"/>
      <c r="C1776" s="152"/>
      <c r="D1776" s="142"/>
      <c r="E1776" s="179"/>
      <c r="F1776" s="181"/>
    </row>
    <row r="1777" spans="1:6" ht="12" thickBot="1" x14ac:dyDescent="0.25">
      <c r="A1777" s="142"/>
      <c r="B1777" s="139"/>
      <c r="C1777" s="152"/>
      <c r="D1777" s="142"/>
      <c r="E1777" s="179"/>
      <c r="F1777" s="181"/>
    </row>
    <row r="1778" spans="1:6" x14ac:dyDescent="0.2">
      <c r="A1778" s="35"/>
      <c r="B1778" s="36"/>
      <c r="C1778" s="35" t="s">
        <v>128</v>
      </c>
      <c r="D1778" s="3">
        <v>0</v>
      </c>
      <c r="E1778" s="5">
        <v>5</v>
      </c>
      <c r="F1778" s="6">
        <f t="shared" ref="F1778:F1807" si="73">D1778+E1778</f>
        <v>5</v>
      </c>
    </row>
    <row r="1779" spans="1:6" x14ac:dyDescent="0.2">
      <c r="A1779" s="39"/>
      <c r="B1779" s="34"/>
      <c r="C1779" s="39" t="s">
        <v>137</v>
      </c>
      <c r="D1779" s="7">
        <v>0</v>
      </c>
      <c r="E1779" s="9">
        <v>4</v>
      </c>
      <c r="F1779" s="10">
        <f t="shared" si="73"/>
        <v>4</v>
      </c>
    </row>
    <row r="1780" spans="1:6" x14ac:dyDescent="0.2">
      <c r="A1780" s="39"/>
      <c r="B1780" s="34"/>
      <c r="C1780" s="39" t="s">
        <v>139</v>
      </c>
      <c r="D1780" s="7">
        <v>0</v>
      </c>
      <c r="E1780" s="9">
        <v>3</v>
      </c>
      <c r="F1780" s="10">
        <f t="shared" si="73"/>
        <v>3</v>
      </c>
    </row>
    <row r="1781" spans="1:6" x14ac:dyDescent="0.2">
      <c r="A1781" s="39"/>
      <c r="B1781" s="34" t="s">
        <v>523</v>
      </c>
      <c r="C1781" s="39" t="s">
        <v>127</v>
      </c>
      <c r="D1781" s="7">
        <v>13</v>
      </c>
      <c r="E1781" s="9">
        <v>49</v>
      </c>
      <c r="F1781" s="10">
        <f t="shared" si="73"/>
        <v>62</v>
      </c>
    </row>
    <row r="1782" spans="1:6" x14ac:dyDescent="0.2">
      <c r="A1782" s="39"/>
      <c r="B1782" s="34"/>
      <c r="C1782" s="39" t="s">
        <v>137</v>
      </c>
      <c r="D1782" s="7">
        <v>0</v>
      </c>
      <c r="E1782" s="9">
        <v>1</v>
      </c>
      <c r="F1782" s="10">
        <f t="shared" si="73"/>
        <v>1</v>
      </c>
    </row>
    <row r="1783" spans="1:6" x14ac:dyDescent="0.2">
      <c r="A1783" s="39"/>
      <c r="B1783" s="34" t="s">
        <v>899</v>
      </c>
      <c r="C1783" s="39" t="s">
        <v>128</v>
      </c>
      <c r="D1783" s="7">
        <v>0</v>
      </c>
      <c r="E1783" s="9">
        <v>4</v>
      </c>
      <c r="F1783" s="10">
        <f t="shared" si="73"/>
        <v>4</v>
      </c>
    </row>
    <row r="1784" spans="1:6" x14ac:dyDescent="0.2">
      <c r="A1784" s="39"/>
      <c r="B1784" s="34" t="s">
        <v>1100</v>
      </c>
      <c r="C1784" s="39" t="s">
        <v>124</v>
      </c>
      <c r="D1784" s="7">
        <v>0</v>
      </c>
      <c r="E1784" s="9">
        <v>1</v>
      </c>
      <c r="F1784" s="10">
        <f t="shared" si="73"/>
        <v>1</v>
      </c>
    </row>
    <row r="1785" spans="1:6" x14ac:dyDescent="0.2">
      <c r="A1785" s="39"/>
      <c r="B1785" s="34" t="s">
        <v>967</v>
      </c>
      <c r="C1785" s="39" t="s">
        <v>128</v>
      </c>
      <c r="D1785" s="7">
        <v>0</v>
      </c>
      <c r="E1785" s="9">
        <v>1</v>
      </c>
      <c r="F1785" s="10">
        <f t="shared" si="73"/>
        <v>1</v>
      </c>
    </row>
    <row r="1786" spans="1:6" x14ac:dyDescent="0.2">
      <c r="A1786" s="39"/>
      <c r="B1786" s="34"/>
      <c r="C1786" s="39" t="s">
        <v>137</v>
      </c>
      <c r="D1786" s="7">
        <v>0</v>
      </c>
      <c r="E1786" s="9">
        <v>5</v>
      </c>
      <c r="F1786" s="10">
        <f t="shared" si="73"/>
        <v>5</v>
      </c>
    </row>
    <row r="1787" spans="1:6" x14ac:dyDescent="0.2">
      <c r="A1787" s="39"/>
      <c r="B1787" s="34" t="s">
        <v>1101</v>
      </c>
      <c r="C1787" s="39" t="s">
        <v>127</v>
      </c>
      <c r="D1787" s="7">
        <v>0</v>
      </c>
      <c r="E1787" s="9">
        <v>1</v>
      </c>
      <c r="F1787" s="10">
        <f t="shared" si="73"/>
        <v>1</v>
      </c>
    </row>
    <row r="1788" spans="1:6" x14ac:dyDescent="0.2">
      <c r="A1788" s="39"/>
      <c r="B1788" s="34" t="s">
        <v>524</v>
      </c>
      <c r="C1788" s="39" t="s">
        <v>124</v>
      </c>
      <c r="D1788" s="7">
        <v>1</v>
      </c>
      <c r="E1788" s="9">
        <v>45</v>
      </c>
      <c r="F1788" s="10">
        <f t="shared" si="73"/>
        <v>46</v>
      </c>
    </row>
    <row r="1789" spans="1:6" x14ac:dyDescent="0.2">
      <c r="A1789" s="39"/>
      <c r="B1789" s="34"/>
      <c r="C1789" s="39" t="s">
        <v>137</v>
      </c>
      <c r="D1789" s="7">
        <v>1</v>
      </c>
      <c r="E1789" s="9">
        <v>33</v>
      </c>
      <c r="F1789" s="10">
        <f t="shared" si="73"/>
        <v>34</v>
      </c>
    </row>
    <row r="1790" spans="1:6" x14ac:dyDescent="0.2">
      <c r="A1790" s="39"/>
      <c r="B1790" s="34" t="s">
        <v>525</v>
      </c>
      <c r="C1790" s="39" t="s">
        <v>124</v>
      </c>
      <c r="D1790" s="7">
        <v>599</v>
      </c>
      <c r="E1790" s="9">
        <v>1021</v>
      </c>
      <c r="F1790" s="10">
        <f t="shared" si="73"/>
        <v>1620</v>
      </c>
    </row>
    <row r="1791" spans="1:6" x14ac:dyDescent="0.2">
      <c r="A1791" s="39"/>
      <c r="B1791" s="34"/>
      <c r="C1791" s="39" t="s">
        <v>3</v>
      </c>
      <c r="D1791" s="7">
        <v>42</v>
      </c>
      <c r="E1791" s="9">
        <v>76</v>
      </c>
      <c r="F1791" s="10">
        <f t="shared" si="73"/>
        <v>118</v>
      </c>
    </row>
    <row r="1792" spans="1:6" x14ac:dyDescent="0.2">
      <c r="A1792" s="39"/>
      <c r="B1792" s="34"/>
      <c r="C1792" s="39" t="s">
        <v>125</v>
      </c>
      <c r="D1792" s="7">
        <v>13</v>
      </c>
      <c r="E1792" s="9">
        <v>15</v>
      </c>
      <c r="F1792" s="10">
        <f t="shared" si="73"/>
        <v>28</v>
      </c>
    </row>
    <row r="1793" spans="1:6" x14ac:dyDescent="0.2">
      <c r="A1793" s="39"/>
      <c r="B1793" s="34"/>
      <c r="C1793" s="39" t="s">
        <v>126</v>
      </c>
      <c r="D1793" s="7">
        <v>6</v>
      </c>
      <c r="E1793" s="9">
        <v>6</v>
      </c>
      <c r="F1793" s="10">
        <f t="shared" si="73"/>
        <v>12</v>
      </c>
    </row>
    <row r="1794" spans="1:6" x14ac:dyDescent="0.2">
      <c r="A1794" s="39"/>
      <c r="B1794" s="34"/>
      <c r="C1794" s="39" t="s">
        <v>127</v>
      </c>
      <c r="D1794" s="7">
        <v>43</v>
      </c>
      <c r="E1794" s="9">
        <v>104</v>
      </c>
      <c r="F1794" s="10">
        <f t="shared" si="73"/>
        <v>147</v>
      </c>
    </row>
    <row r="1795" spans="1:6" x14ac:dyDescent="0.2">
      <c r="A1795" s="39"/>
      <c r="B1795" s="34"/>
      <c r="C1795" s="39" t="s">
        <v>128</v>
      </c>
      <c r="D1795" s="7">
        <v>137</v>
      </c>
      <c r="E1795" s="9">
        <v>121</v>
      </c>
      <c r="F1795" s="10">
        <f t="shared" si="73"/>
        <v>258</v>
      </c>
    </row>
    <row r="1796" spans="1:6" x14ac:dyDescent="0.2">
      <c r="A1796" s="39"/>
      <c r="B1796" s="34"/>
      <c r="C1796" s="39" t="s">
        <v>931</v>
      </c>
      <c r="D1796" s="7">
        <v>12</v>
      </c>
      <c r="E1796" s="9">
        <v>8</v>
      </c>
      <c r="F1796" s="10">
        <f t="shared" si="73"/>
        <v>20</v>
      </c>
    </row>
    <row r="1797" spans="1:6" x14ac:dyDescent="0.2">
      <c r="A1797" s="39"/>
      <c r="B1797" s="34"/>
      <c r="C1797" s="39" t="s">
        <v>131</v>
      </c>
      <c r="D1797" s="7">
        <v>1</v>
      </c>
      <c r="E1797" s="9">
        <v>0</v>
      </c>
      <c r="F1797" s="10">
        <f t="shared" si="73"/>
        <v>1</v>
      </c>
    </row>
    <row r="1798" spans="1:6" x14ac:dyDescent="0.2">
      <c r="A1798" s="39"/>
      <c r="B1798" s="34"/>
      <c r="C1798" s="39" t="s">
        <v>135</v>
      </c>
      <c r="D1798" s="7">
        <v>8</v>
      </c>
      <c r="E1798" s="9">
        <v>7</v>
      </c>
      <c r="F1798" s="10">
        <f t="shared" si="73"/>
        <v>15</v>
      </c>
    </row>
    <row r="1799" spans="1:6" x14ac:dyDescent="0.2">
      <c r="A1799" s="39"/>
      <c r="B1799" s="34"/>
      <c r="C1799" s="39" t="s">
        <v>136</v>
      </c>
      <c r="D1799" s="7">
        <v>27</v>
      </c>
      <c r="E1799" s="9">
        <v>13</v>
      </c>
      <c r="F1799" s="10">
        <f t="shared" si="73"/>
        <v>40</v>
      </c>
    </row>
    <row r="1800" spans="1:6" x14ac:dyDescent="0.2">
      <c r="A1800" s="39"/>
      <c r="B1800" s="34"/>
      <c r="C1800" s="39" t="s">
        <v>137</v>
      </c>
      <c r="D1800" s="7">
        <v>143</v>
      </c>
      <c r="E1800" s="9">
        <v>75</v>
      </c>
      <c r="F1800" s="10">
        <f t="shared" si="73"/>
        <v>218</v>
      </c>
    </row>
    <row r="1801" spans="1:6" x14ac:dyDescent="0.2">
      <c r="A1801" s="39"/>
      <c r="B1801" s="34"/>
      <c r="C1801" s="39" t="s">
        <v>138</v>
      </c>
      <c r="D1801" s="7">
        <v>15</v>
      </c>
      <c r="E1801" s="9">
        <v>10</v>
      </c>
      <c r="F1801" s="10">
        <f t="shared" si="73"/>
        <v>25</v>
      </c>
    </row>
    <row r="1802" spans="1:6" x14ac:dyDescent="0.2">
      <c r="A1802" s="39"/>
      <c r="B1802" s="34"/>
      <c r="C1802" s="39" t="s">
        <v>139</v>
      </c>
      <c r="D1802" s="7">
        <v>24</v>
      </c>
      <c r="E1802" s="9">
        <v>41</v>
      </c>
      <c r="F1802" s="10">
        <f t="shared" si="73"/>
        <v>65</v>
      </c>
    </row>
    <row r="1803" spans="1:6" x14ac:dyDescent="0.2">
      <c r="A1803" s="39"/>
      <c r="B1803" s="34"/>
      <c r="C1803" s="39" t="s">
        <v>141</v>
      </c>
      <c r="D1803" s="7">
        <v>11</v>
      </c>
      <c r="E1803" s="9">
        <v>9</v>
      </c>
      <c r="F1803" s="10">
        <f t="shared" si="73"/>
        <v>20</v>
      </c>
    </row>
    <row r="1804" spans="1:6" x14ac:dyDescent="0.2">
      <c r="A1804" s="39"/>
      <c r="B1804" s="34"/>
      <c r="C1804" s="39" t="s">
        <v>142</v>
      </c>
      <c r="D1804" s="7">
        <v>10</v>
      </c>
      <c r="E1804" s="9">
        <v>11</v>
      </c>
      <c r="F1804" s="10">
        <f t="shared" si="73"/>
        <v>21</v>
      </c>
    </row>
    <row r="1805" spans="1:6" x14ac:dyDescent="0.2">
      <c r="A1805" s="39"/>
      <c r="B1805" s="34"/>
      <c r="C1805" s="39" t="s">
        <v>145</v>
      </c>
      <c r="D1805" s="7">
        <v>1</v>
      </c>
      <c r="E1805" s="9">
        <v>5</v>
      </c>
      <c r="F1805" s="10">
        <f t="shared" si="73"/>
        <v>6</v>
      </c>
    </row>
    <row r="1806" spans="1:6" x14ac:dyDescent="0.2">
      <c r="A1806" s="39"/>
      <c r="B1806" s="34"/>
      <c r="C1806" s="39" t="s">
        <v>148</v>
      </c>
      <c r="D1806" s="7">
        <v>6</v>
      </c>
      <c r="E1806" s="9">
        <v>4</v>
      </c>
      <c r="F1806" s="10">
        <f t="shared" si="73"/>
        <v>10</v>
      </c>
    </row>
    <row r="1807" spans="1:6" x14ac:dyDescent="0.2">
      <c r="A1807" s="39"/>
      <c r="B1807" s="34"/>
      <c r="C1807" s="39" t="s">
        <v>149</v>
      </c>
      <c r="D1807" s="7">
        <v>3</v>
      </c>
      <c r="E1807" s="9">
        <v>2</v>
      </c>
      <c r="F1807" s="10">
        <f t="shared" si="73"/>
        <v>5</v>
      </c>
    </row>
    <row r="1808" spans="1:6" x14ac:dyDescent="0.2">
      <c r="A1808" s="39"/>
      <c r="B1808" s="34"/>
      <c r="C1808" s="39"/>
      <c r="D1808" s="7"/>
      <c r="E1808" s="9"/>
      <c r="F1808" s="40"/>
    </row>
    <row r="1809" spans="1:6" x14ac:dyDescent="0.2">
      <c r="A1809" s="65" t="s">
        <v>680</v>
      </c>
      <c r="B1809" s="42"/>
      <c r="C1809" s="72" t="s">
        <v>2</v>
      </c>
      <c r="D1809" s="73">
        <v>2</v>
      </c>
      <c r="E1809" s="48">
        <v>5</v>
      </c>
      <c r="F1809" s="63">
        <v>7</v>
      </c>
    </row>
    <row r="1810" spans="1:6" x14ac:dyDescent="0.2">
      <c r="A1810" s="39"/>
      <c r="B1810" s="34" t="s">
        <v>683</v>
      </c>
      <c r="C1810" s="39" t="s">
        <v>128</v>
      </c>
      <c r="D1810" s="7">
        <v>1</v>
      </c>
      <c r="E1810" s="9">
        <v>3</v>
      </c>
      <c r="F1810" s="10">
        <f>D1810+E1810</f>
        <v>4</v>
      </c>
    </row>
    <row r="1811" spans="1:6" x14ac:dyDescent="0.2">
      <c r="A1811" s="39"/>
      <c r="B1811" s="34"/>
      <c r="C1811" s="39" t="s">
        <v>139</v>
      </c>
      <c r="D1811" s="7">
        <v>1</v>
      </c>
      <c r="E1811" s="9">
        <v>2</v>
      </c>
      <c r="F1811" s="10">
        <f>D1811+E1811</f>
        <v>3</v>
      </c>
    </row>
    <row r="1812" spans="1:6" x14ac:dyDescent="0.2">
      <c r="A1812" s="39"/>
      <c r="B1812" s="34"/>
      <c r="C1812" s="39"/>
      <c r="D1812" s="7"/>
      <c r="E1812" s="9"/>
      <c r="F1812" s="40"/>
    </row>
    <row r="1813" spans="1:6" x14ac:dyDescent="0.2">
      <c r="A1813" s="65" t="s">
        <v>816</v>
      </c>
      <c r="B1813" s="42"/>
      <c r="C1813" s="72" t="s">
        <v>2</v>
      </c>
      <c r="D1813" s="73">
        <v>92</v>
      </c>
      <c r="E1813" s="48">
        <v>228</v>
      </c>
      <c r="F1813" s="63">
        <v>320</v>
      </c>
    </row>
    <row r="1814" spans="1:6" x14ac:dyDescent="0.2">
      <c r="A1814" s="39"/>
      <c r="B1814" s="34" t="s">
        <v>672</v>
      </c>
      <c r="C1814" s="39" t="s">
        <v>127</v>
      </c>
      <c r="D1814" s="7">
        <v>0</v>
      </c>
      <c r="E1814" s="9">
        <v>1</v>
      </c>
      <c r="F1814" s="10">
        <f t="shared" ref="F1814:F1826" si="74">D1814+E1814</f>
        <v>1</v>
      </c>
    </row>
    <row r="1815" spans="1:6" x14ac:dyDescent="0.2">
      <c r="A1815" s="39"/>
      <c r="B1815" s="34" t="s">
        <v>673</v>
      </c>
      <c r="C1815" s="39" t="s">
        <v>124</v>
      </c>
      <c r="D1815" s="7">
        <v>17</v>
      </c>
      <c r="E1815" s="9">
        <v>32</v>
      </c>
      <c r="F1815" s="10">
        <f t="shared" si="74"/>
        <v>49</v>
      </c>
    </row>
    <row r="1816" spans="1:6" x14ac:dyDescent="0.2">
      <c r="A1816" s="39"/>
      <c r="B1816" s="34"/>
      <c r="C1816" s="39" t="s">
        <v>127</v>
      </c>
      <c r="D1816" s="7">
        <v>0</v>
      </c>
      <c r="E1816" s="9">
        <v>1</v>
      </c>
      <c r="F1816" s="10">
        <f t="shared" si="74"/>
        <v>1</v>
      </c>
    </row>
    <row r="1817" spans="1:6" x14ac:dyDescent="0.2">
      <c r="A1817" s="39"/>
      <c r="B1817" s="34" t="s">
        <v>674</v>
      </c>
      <c r="C1817" s="39" t="s">
        <v>124</v>
      </c>
      <c r="D1817" s="7">
        <v>1</v>
      </c>
      <c r="E1817" s="9">
        <v>0</v>
      </c>
      <c r="F1817" s="10">
        <f t="shared" si="74"/>
        <v>1</v>
      </c>
    </row>
    <row r="1818" spans="1:6" x14ac:dyDescent="0.2">
      <c r="A1818" s="39"/>
      <c r="B1818" s="34"/>
      <c r="C1818" s="39" t="s">
        <v>127</v>
      </c>
      <c r="D1818" s="7">
        <v>0</v>
      </c>
      <c r="E1818" s="9">
        <v>1</v>
      </c>
      <c r="F1818" s="10">
        <f t="shared" si="74"/>
        <v>1</v>
      </c>
    </row>
    <row r="1819" spans="1:6" x14ac:dyDescent="0.2">
      <c r="A1819" s="39"/>
      <c r="B1819" s="34" t="s">
        <v>675</v>
      </c>
      <c r="C1819" s="39" t="s">
        <v>124</v>
      </c>
      <c r="D1819" s="7">
        <v>62</v>
      </c>
      <c r="E1819" s="9">
        <v>136</v>
      </c>
      <c r="F1819" s="10">
        <f t="shared" si="74"/>
        <v>198</v>
      </c>
    </row>
    <row r="1820" spans="1:6" x14ac:dyDescent="0.2">
      <c r="A1820" s="39"/>
      <c r="B1820" s="34"/>
      <c r="C1820" s="39" t="s">
        <v>3</v>
      </c>
      <c r="D1820" s="7">
        <v>5</v>
      </c>
      <c r="E1820" s="9">
        <v>19</v>
      </c>
      <c r="F1820" s="10">
        <f t="shared" si="74"/>
        <v>24</v>
      </c>
    </row>
    <row r="1821" spans="1:6" x14ac:dyDescent="0.2">
      <c r="A1821" s="39"/>
      <c r="B1821" s="34"/>
      <c r="C1821" s="39" t="s">
        <v>125</v>
      </c>
      <c r="D1821" s="7">
        <v>0</v>
      </c>
      <c r="E1821" s="9">
        <v>3</v>
      </c>
      <c r="F1821" s="10">
        <f t="shared" si="74"/>
        <v>3</v>
      </c>
    </row>
    <row r="1822" spans="1:6" x14ac:dyDescent="0.2">
      <c r="A1822" s="39"/>
      <c r="B1822" s="34"/>
      <c r="C1822" s="39" t="s">
        <v>126</v>
      </c>
      <c r="D1822" s="7">
        <v>1</v>
      </c>
      <c r="E1822" s="9">
        <v>0</v>
      </c>
      <c r="F1822" s="10">
        <f t="shared" si="74"/>
        <v>1</v>
      </c>
    </row>
    <row r="1823" spans="1:6" x14ac:dyDescent="0.2">
      <c r="A1823" s="39"/>
      <c r="B1823" s="34"/>
      <c r="C1823" s="39" t="s">
        <v>127</v>
      </c>
      <c r="D1823" s="7">
        <v>2</v>
      </c>
      <c r="E1823" s="9">
        <v>16</v>
      </c>
      <c r="F1823" s="10">
        <f t="shared" si="74"/>
        <v>18</v>
      </c>
    </row>
    <row r="1824" spans="1:6" x14ac:dyDescent="0.2">
      <c r="A1824" s="39"/>
      <c r="B1824" s="34"/>
      <c r="C1824" s="39" t="s">
        <v>128</v>
      </c>
      <c r="D1824" s="7">
        <v>4</v>
      </c>
      <c r="E1824" s="9">
        <v>13</v>
      </c>
      <c r="F1824" s="10">
        <f t="shared" si="74"/>
        <v>17</v>
      </c>
    </row>
    <row r="1825" spans="1:6" x14ac:dyDescent="0.2">
      <c r="A1825" s="39"/>
      <c r="B1825" s="34"/>
      <c r="C1825" s="39" t="s">
        <v>139</v>
      </c>
      <c r="D1825" s="7">
        <v>0</v>
      </c>
      <c r="E1825" s="9">
        <v>4</v>
      </c>
      <c r="F1825" s="10">
        <f t="shared" si="74"/>
        <v>4</v>
      </c>
    </row>
    <row r="1826" spans="1:6" x14ac:dyDescent="0.2">
      <c r="A1826" s="39"/>
      <c r="B1826" s="34" t="s">
        <v>968</v>
      </c>
      <c r="C1826" s="39" t="s">
        <v>128</v>
      </c>
      <c r="D1826" s="7">
        <v>0</v>
      </c>
      <c r="E1826" s="9">
        <v>2</v>
      </c>
      <c r="F1826" s="10">
        <f t="shared" si="74"/>
        <v>2</v>
      </c>
    </row>
    <row r="1827" spans="1:6" x14ac:dyDescent="0.2">
      <c r="A1827" s="39"/>
      <c r="B1827" s="34"/>
      <c r="C1827" s="39"/>
      <c r="D1827" s="7"/>
      <c r="E1827" s="9"/>
      <c r="F1827" s="40"/>
    </row>
    <row r="1828" spans="1:6" x14ac:dyDescent="0.2">
      <c r="A1828" s="65" t="s">
        <v>247</v>
      </c>
      <c r="B1828" s="42"/>
      <c r="C1828" s="72" t="s">
        <v>2</v>
      </c>
      <c r="D1828" s="73">
        <v>27</v>
      </c>
      <c r="E1828" s="48">
        <v>150</v>
      </c>
      <c r="F1828" s="63">
        <v>177</v>
      </c>
    </row>
    <row r="1829" spans="1:6" x14ac:dyDescent="0.2">
      <c r="A1829" s="39"/>
      <c r="B1829" s="34" t="s">
        <v>526</v>
      </c>
      <c r="C1829" s="39" t="s">
        <v>124</v>
      </c>
      <c r="D1829" s="7">
        <v>18</v>
      </c>
      <c r="E1829" s="9">
        <v>134</v>
      </c>
      <c r="F1829" s="10">
        <f>D1829+E1829</f>
        <v>152</v>
      </c>
    </row>
    <row r="1830" spans="1:6" x14ac:dyDescent="0.2">
      <c r="A1830" s="39"/>
      <c r="B1830" s="34"/>
      <c r="C1830" s="39" t="s">
        <v>3</v>
      </c>
      <c r="D1830" s="7">
        <v>4</v>
      </c>
      <c r="E1830" s="9">
        <v>13</v>
      </c>
      <c r="F1830" s="10">
        <f>D1830+E1830</f>
        <v>17</v>
      </c>
    </row>
    <row r="1831" spans="1:6" x14ac:dyDescent="0.2">
      <c r="A1831" s="39"/>
      <c r="B1831" s="34"/>
      <c r="C1831" s="39" t="s">
        <v>127</v>
      </c>
      <c r="D1831" s="7">
        <v>2</v>
      </c>
      <c r="E1831" s="9">
        <v>2</v>
      </c>
      <c r="F1831" s="10">
        <f>D1831+E1831</f>
        <v>4</v>
      </c>
    </row>
    <row r="1832" spans="1:6" x14ac:dyDescent="0.2">
      <c r="A1832" s="39"/>
      <c r="B1832" s="34"/>
      <c r="C1832" s="39" t="s">
        <v>135</v>
      </c>
      <c r="D1832" s="7">
        <v>0</v>
      </c>
      <c r="E1832" s="9">
        <v>1</v>
      </c>
      <c r="F1832" s="10">
        <f>D1832+E1832</f>
        <v>1</v>
      </c>
    </row>
    <row r="1833" spans="1:6" ht="12" thickBot="1" x14ac:dyDescent="0.25">
      <c r="A1833" s="52"/>
      <c r="B1833" s="68"/>
      <c r="C1833" s="52"/>
      <c r="D1833" s="24"/>
      <c r="E1833" s="26"/>
      <c r="F1833" s="53"/>
    </row>
    <row r="1841" spans="1:6" ht="12" x14ac:dyDescent="0.2">
      <c r="A1841" s="85" t="s">
        <v>113</v>
      </c>
      <c r="B1841" s="85"/>
      <c r="C1841" s="85"/>
      <c r="D1841" s="85"/>
      <c r="E1841" s="85"/>
      <c r="F1841" s="85"/>
    </row>
    <row r="1842" spans="1:6" x14ac:dyDescent="0.2">
      <c r="A1842" s="86" t="s">
        <v>39</v>
      </c>
      <c r="B1842" s="86"/>
      <c r="C1842" s="86"/>
      <c r="D1842" s="86"/>
      <c r="E1842" s="86"/>
      <c r="F1842" s="86"/>
    </row>
    <row r="1843" spans="1:6" x14ac:dyDescent="0.2">
      <c r="A1843" s="86" t="s">
        <v>1066</v>
      </c>
      <c r="B1843" s="86"/>
      <c r="C1843" s="86"/>
      <c r="D1843" s="86"/>
      <c r="E1843" s="86"/>
      <c r="F1843" s="86"/>
    </row>
    <row r="1844" spans="1:6" ht="12" thickBot="1" x14ac:dyDescent="0.25"/>
    <row r="1845" spans="1:6" x14ac:dyDescent="0.2">
      <c r="A1845" s="141" t="s">
        <v>123</v>
      </c>
      <c r="B1845" s="138"/>
      <c r="C1845" s="151" t="s">
        <v>43</v>
      </c>
      <c r="D1845" s="141" t="s">
        <v>44</v>
      </c>
      <c r="E1845" s="178" t="s">
        <v>45</v>
      </c>
      <c r="F1845" s="180" t="s">
        <v>2</v>
      </c>
    </row>
    <row r="1846" spans="1:6" x14ac:dyDescent="0.2">
      <c r="A1846" s="142"/>
      <c r="B1846" s="139"/>
      <c r="C1846" s="152"/>
      <c r="D1846" s="142"/>
      <c r="E1846" s="179"/>
      <c r="F1846" s="181"/>
    </row>
    <row r="1847" spans="1:6" x14ac:dyDescent="0.2">
      <c r="A1847" s="142"/>
      <c r="B1847" s="139"/>
      <c r="C1847" s="152"/>
      <c r="D1847" s="142"/>
      <c r="E1847" s="179"/>
      <c r="F1847" s="181"/>
    </row>
    <row r="1848" spans="1:6" ht="12" thickBot="1" x14ac:dyDescent="0.25">
      <c r="A1848" s="142"/>
      <c r="B1848" s="139"/>
      <c r="C1848" s="152"/>
      <c r="D1848" s="142"/>
      <c r="E1848" s="179"/>
      <c r="F1848" s="181"/>
    </row>
    <row r="1849" spans="1:6" x14ac:dyDescent="0.2">
      <c r="A1849" s="35"/>
      <c r="B1849" s="36"/>
      <c r="C1849" s="35" t="s">
        <v>142</v>
      </c>
      <c r="D1849" s="3">
        <v>3</v>
      </c>
      <c r="E1849" s="5">
        <v>0</v>
      </c>
      <c r="F1849" s="6">
        <f>D1849+E1849</f>
        <v>3</v>
      </c>
    </row>
    <row r="1850" spans="1:6" x14ac:dyDescent="0.2">
      <c r="A1850" s="39"/>
      <c r="B1850" s="34"/>
      <c r="C1850" s="39"/>
      <c r="D1850" s="7"/>
      <c r="E1850" s="9"/>
      <c r="F1850" s="40"/>
    </row>
    <row r="1851" spans="1:6" x14ac:dyDescent="0.2">
      <c r="A1851" s="65" t="s">
        <v>248</v>
      </c>
      <c r="B1851" s="42"/>
      <c r="C1851" s="72" t="s">
        <v>2</v>
      </c>
      <c r="D1851" s="73">
        <v>26</v>
      </c>
      <c r="E1851" s="48">
        <v>91</v>
      </c>
      <c r="F1851" s="63">
        <v>117</v>
      </c>
    </row>
    <row r="1852" spans="1:6" x14ac:dyDescent="0.2">
      <c r="A1852" s="39"/>
      <c r="B1852" s="34" t="s">
        <v>527</v>
      </c>
      <c r="C1852" s="39" t="s">
        <v>124</v>
      </c>
      <c r="D1852" s="7">
        <v>8</v>
      </c>
      <c r="E1852" s="9">
        <v>0</v>
      </c>
      <c r="F1852" s="10">
        <f t="shared" ref="F1852:F1866" si="75">D1852+E1852</f>
        <v>8</v>
      </c>
    </row>
    <row r="1853" spans="1:6" x14ac:dyDescent="0.2">
      <c r="A1853" s="39"/>
      <c r="B1853" s="34"/>
      <c r="C1853" s="39" t="s">
        <v>3</v>
      </c>
      <c r="D1853" s="7">
        <v>4</v>
      </c>
      <c r="E1853" s="9">
        <v>28</v>
      </c>
      <c r="F1853" s="10">
        <f t="shared" si="75"/>
        <v>32</v>
      </c>
    </row>
    <row r="1854" spans="1:6" x14ac:dyDescent="0.2">
      <c r="A1854" s="39"/>
      <c r="B1854" s="34"/>
      <c r="C1854" s="39" t="s">
        <v>125</v>
      </c>
      <c r="D1854" s="7">
        <v>0</v>
      </c>
      <c r="E1854" s="9">
        <v>5</v>
      </c>
      <c r="F1854" s="10">
        <f t="shared" si="75"/>
        <v>5</v>
      </c>
    </row>
    <row r="1855" spans="1:6" x14ac:dyDescent="0.2">
      <c r="A1855" s="39"/>
      <c r="B1855" s="34"/>
      <c r="C1855" s="39" t="s">
        <v>126</v>
      </c>
      <c r="D1855" s="7">
        <v>0</v>
      </c>
      <c r="E1855" s="9">
        <v>1</v>
      </c>
      <c r="F1855" s="10">
        <f t="shared" si="75"/>
        <v>1</v>
      </c>
    </row>
    <row r="1856" spans="1:6" x14ac:dyDescent="0.2">
      <c r="A1856" s="39"/>
      <c r="B1856" s="34"/>
      <c r="C1856" s="39" t="s">
        <v>127</v>
      </c>
      <c r="D1856" s="7">
        <v>2</v>
      </c>
      <c r="E1856" s="9">
        <v>8</v>
      </c>
      <c r="F1856" s="10">
        <f t="shared" si="75"/>
        <v>10</v>
      </c>
    </row>
    <row r="1857" spans="1:6" x14ac:dyDescent="0.2">
      <c r="A1857" s="39"/>
      <c r="B1857" s="34"/>
      <c r="C1857" s="39" t="s">
        <v>128</v>
      </c>
      <c r="D1857" s="7">
        <v>3</v>
      </c>
      <c r="E1857" s="9">
        <v>18</v>
      </c>
      <c r="F1857" s="10">
        <f t="shared" si="75"/>
        <v>21</v>
      </c>
    </row>
    <row r="1858" spans="1:6" x14ac:dyDescent="0.2">
      <c r="A1858" s="39"/>
      <c r="B1858" s="34"/>
      <c r="C1858" s="39" t="s">
        <v>931</v>
      </c>
      <c r="D1858" s="7">
        <v>2</v>
      </c>
      <c r="E1858" s="9">
        <v>2</v>
      </c>
      <c r="F1858" s="10">
        <f t="shared" si="75"/>
        <v>4</v>
      </c>
    </row>
    <row r="1859" spans="1:6" x14ac:dyDescent="0.2">
      <c r="A1859" s="39"/>
      <c r="B1859" s="34"/>
      <c r="C1859" s="39" t="s">
        <v>135</v>
      </c>
      <c r="D1859" s="7">
        <v>0</v>
      </c>
      <c r="E1859" s="9">
        <v>1</v>
      </c>
      <c r="F1859" s="10">
        <f t="shared" si="75"/>
        <v>1</v>
      </c>
    </row>
    <row r="1860" spans="1:6" x14ac:dyDescent="0.2">
      <c r="A1860" s="39"/>
      <c r="B1860" s="34"/>
      <c r="C1860" s="39" t="s">
        <v>136</v>
      </c>
      <c r="D1860" s="7">
        <v>2</v>
      </c>
      <c r="E1860" s="9">
        <v>2</v>
      </c>
      <c r="F1860" s="10">
        <f t="shared" si="75"/>
        <v>4</v>
      </c>
    </row>
    <row r="1861" spans="1:6" x14ac:dyDescent="0.2">
      <c r="A1861" s="39"/>
      <c r="B1861" s="34"/>
      <c r="C1861" s="39" t="s">
        <v>137</v>
      </c>
      <c r="D1861" s="7">
        <v>2</v>
      </c>
      <c r="E1861" s="9">
        <v>3</v>
      </c>
      <c r="F1861" s="10">
        <f t="shared" si="75"/>
        <v>5</v>
      </c>
    </row>
    <row r="1862" spans="1:6" x14ac:dyDescent="0.2">
      <c r="A1862" s="39"/>
      <c r="B1862" s="34"/>
      <c r="C1862" s="39" t="s">
        <v>139</v>
      </c>
      <c r="D1862" s="7">
        <v>1</v>
      </c>
      <c r="E1862" s="9">
        <v>3</v>
      </c>
      <c r="F1862" s="10">
        <f t="shared" si="75"/>
        <v>4</v>
      </c>
    </row>
    <row r="1863" spans="1:6" x14ac:dyDescent="0.2">
      <c r="A1863" s="39"/>
      <c r="B1863" s="34" t="s">
        <v>900</v>
      </c>
      <c r="C1863" s="39" t="s">
        <v>127</v>
      </c>
      <c r="D1863" s="7">
        <v>0</v>
      </c>
      <c r="E1863" s="9">
        <v>2</v>
      </c>
      <c r="F1863" s="10">
        <f t="shared" si="75"/>
        <v>2</v>
      </c>
    </row>
    <row r="1864" spans="1:6" x14ac:dyDescent="0.2">
      <c r="A1864" s="39"/>
      <c r="B1864" s="34" t="s">
        <v>734</v>
      </c>
      <c r="C1864" s="39" t="s">
        <v>127</v>
      </c>
      <c r="D1864" s="7">
        <v>1</v>
      </c>
      <c r="E1864" s="9">
        <v>7</v>
      </c>
      <c r="F1864" s="10">
        <f t="shared" si="75"/>
        <v>8</v>
      </c>
    </row>
    <row r="1865" spans="1:6" x14ac:dyDescent="0.2">
      <c r="A1865" s="39"/>
      <c r="B1865" s="34"/>
      <c r="C1865" s="39" t="s">
        <v>128</v>
      </c>
      <c r="D1865" s="7">
        <v>1</v>
      </c>
      <c r="E1865" s="9">
        <v>10</v>
      </c>
      <c r="F1865" s="10">
        <f t="shared" si="75"/>
        <v>11</v>
      </c>
    </row>
    <row r="1866" spans="1:6" x14ac:dyDescent="0.2">
      <c r="A1866" s="39"/>
      <c r="B1866" s="34"/>
      <c r="C1866" s="39" t="s">
        <v>137</v>
      </c>
      <c r="D1866" s="7">
        <v>0</v>
      </c>
      <c r="E1866" s="9">
        <v>1</v>
      </c>
      <c r="F1866" s="10">
        <f t="shared" si="75"/>
        <v>1</v>
      </c>
    </row>
    <row r="1867" spans="1:6" x14ac:dyDescent="0.2">
      <c r="A1867" s="39"/>
      <c r="B1867" s="34"/>
      <c r="C1867" s="39"/>
      <c r="D1867" s="7"/>
      <c r="E1867" s="9"/>
      <c r="F1867" s="40"/>
    </row>
    <row r="1868" spans="1:6" x14ac:dyDescent="0.2">
      <c r="A1868" s="65" t="s">
        <v>249</v>
      </c>
      <c r="B1868" s="42"/>
      <c r="C1868" s="72" t="s">
        <v>2</v>
      </c>
      <c r="D1868" s="73">
        <v>56</v>
      </c>
      <c r="E1868" s="48">
        <v>98</v>
      </c>
      <c r="F1868" s="63">
        <v>154</v>
      </c>
    </row>
    <row r="1869" spans="1:6" x14ac:dyDescent="0.2">
      <c r="A1869" s="39"/>
      <c r="B1869" s="34" t="s">
        <v>528</v>
      </c>
      <c r="C1869" s="39" t="s">
        <v>124</v>
      </c>
      <c r="D1869" s="7">
        <v>2</v>
      </c>
      <c r="E1869" s="9">
        <v>0</v>
      </c>
      <c r="F1869" s="10">
        <f t="shared" ref="F1869:F1877" si="76">D1869+E1869</f>
        <v>2</v>
      </c>
    </row>
    <row r="1870" spans="1:6" x14ac:dyDescent="0.2">
      <c r="A1870" s="39"/>
      <c r="B1870" s="34"/>
      <c r="C1870" s="39" t="s">
        <v>3</v>
      </c>
      <c r="D1870" s="7">
        <v>17</v>
      </c>
      <c r="E1870" s="9">
        <v>24</v>
      </c>
      <c r="F1870" s="10">
        <f t="shared" si="76"/>
        <v>41</v>
      </c>
    </row>
    <row r="1871" spans="1:6" x14ac:dyDescent="0.2">
      <c r="A1871" s="39"/>
      <c r="B1871" s="34"/>
      <c r="C1871" s="39" t="s">
        <v>125</v>
      </c>
      <c r="D1871" s="7">
        <v>7</v>
      </c>
      <c r="E1871" s="9">
        <v>8</v>
      </c>
      <c r="F1871" s="10">
        <f t="shared" si="76"/>
        <v>15</v>
      </c>
    </row>
    <row r="1872" spans="1:6" x14ac:dyDescent="0.2">
      <c r="A1872" s="39"/>
      <c r="B1872" s="34"/>
      <c r="C1872" s="39" t="s">
        <v>128</v>
      </c>
      <c r="D1872" s="7">
        <v>13</v>
      </c>
      <c r="E1872" s="9">
        <v>30</v>
      </c>
      <c r="F1872" s="10">
        <f t="shared" si="76"/>
        <v>43</v>
      </c>
    </row>
    <row r="1873" spans="1:6" x14ac:dyDescent="0.2">
      <c r="A1873" s="39"/>
      <c r="B1873" s="34"/>
      <c r="C1873" s="39" t="s">
        <v>135</v>
      </c>
      <c r="D1873" s="7">
        <v>1</v>
      </c>
      <c r="E1873" s="9">
        <v>0</v>
      </c>
      <c r="F1873" s="10">
        <f t="shared" si="76"/>
        <v>1</v>
      </c>
    </row>
    <row r="1874" spans="1:6" x14ac:dyDescent="0.2">
      <c r="A1874" s="39"/>
      <c r="B1874" s="34"/>
      <c r="C1874" s="39" t="s">
        <v>136</v>
      </c>
      <c r="D1874" s="7">
        <v>0</v>
      </c>
      <c r="E1874" s="9">
        <v>8</v>
      </c>
      <c r="F1874" s="10">
        <f t="shared" si="76"/>
        <v>8</v>
      </c>
    </row>
    <row r="1875" spans="1:6" x14ac:dyDescent="0.2">
      <c r="A1875" s="39"/>
      <c r="B1875" s="34"/>
      <c r="C1875" s="39" t="s">
        <v>137</v>
      </c>
      <c r="D1875" s="7">
        <v>6</v>
      </c>
      <c r="E1875" s="9">
        <v>6</v>
      </c>
      <c r="F1875" s="10">
        <f t="shared" si="76"/>
        <v>12</v>
      </c>
    </row>
    <row r="1876" spans="1:6" x14ac:dyDescent="0.2">
      <c r="A1876" s="39"/>
      <c r="B1876" s="34"/>
      <c r="C1876" s="39" t="s">
        <v>139</v>
      </c>
      <c r="D1876" s="7">
        <v>9</v>
      </c>
      <c r="E1876" s="9">
        <v>22</v>
      </c>
      <c r="F1876" s="10">
        <f t="shared" si="76"/>
        <v>31</v>
      </c>
    </row>
    <row r="1877" spans="1:6" x14ac:dyDescent="0.2">
      <c r="A1877" s="39"/>
      <c r="B1877" s="34"/>
      <c r="C1877" s="39" t="s">
        <v>148</v>
      </c>
      <c r="D1877" s="7">
        <v>1</v>
      </c>
      <c r="E1877" s="9">
        <v>0</v>
      </c>
      <c r="F1877" s="10">
        <f t="shared" si="76"/>
        <v>1</v>
      </c>
    </row>
    <row r="1878" spans="1:6" x14ac:dyDescent="0.2">
      <c r="A1878" s="39"/>
      <c r="B1878" s="34"/>
      <c r="C1878" s="39"/>
      <c r="D1878" s="7"/>
      <c r="E1878" s="9"/>
      <c r="F1878" s="40"/>
    </row>
    <row r="1879" spans="1:6" x14ac:dyDescent="0.2">
      <c r="A1879" s="65" t="s">
        <v>250</v>
      </c>
      <c r="B1879" s="42"/>
      <c r="C1879" s="72" t="s">
        <v>2</v>
      </c>
      <c r="D1879" s="73">
        <v>0</v>
      </c>
      <c r="E1879" s="48">
        <v>1</v>
      </c>
      <c r="F1879" s="63">
        <v>1</v>
      </c>
    </row>
    <row r="1880" spans="1:6" x14ac:dyDescent="0.2">
      <c r="A1880" s="39"/>
      <c r="B1880" s="34" t="s">
        <v>529</v>
      </c>
      <c r="C1880" s="39" t="s">
        <v>139</v>
      </c>
      <c r="D1880" s="7">
        <v>0</v>
      </c>
      <c r="E1880" s="9">
        <v>1</v>
      </c>
      <c r="F1880" s="10">
        <f>D1880+E1880</f>
        <v>1</v>
      </c>
    </row>
    <row r="1881" spans="1:6" x14ac:dyDescent="0.2">
      <c r="A1881" s="39"/>
      <c r="B1881" s="34"/>
      <c r="C1881" s="39"/>
      <c r="D1881" s="7"/>
      <c r="E1881" s="9"/>
      <c r="F1881" s="40"/>
    </row>
    <row r="1882" spans="1:6" x14ac:dyDescent="0.2">
      <c r="A1882" s="65" t="s">
        <v>251</v>
      </c>
      <c r="B1882" s="42"/>
      <c r="C1882" s="72" t="s">
        <v>2</v>
      </c>
      <c r="D1882" s="73">
        <v>415</v>
      </c>
      <c r="E1882" s="48">
        <v>1084</v>
      </c>
      <c r="F1882" s="63">
        <v>1499</v>
      </c>
    </row>
    <row r="1883" spans="1:6" x14ac:dyDescent="0.2">
      <c r="A1883" s="39"/>
      <c r="B1883" s="34" t="s">
        <v>969</v>
      </c>
      <c r="C1883" s="39" t="s">
        <v>127</v>
      </c>
      <c r="D1883" s="7">
        <v>5</v>
      </c>
      <c r="E1883" s="9">
        <v>10</v>
      </c>
      <c r="F1883" s="10">
        <f t="shared" ref="F1883:F1903" si="77">D1883+E1883</f>
        <v>15</v>
      </c>
    </row>
    <row r="1884" spans="1:6" x14ac:dyDescent="0.2">
      <c r="A1884" s="39"/>
      <c r="B1884" s="34"/>
      <c r="C1884" s="39" t="s">
        <v>128</v>
      </c>
      <c r="D1884" s="7">
        <v>0</v>
      </c>
      <c r="E1884" s="9">
        <v>2</v>
      </c>
      <c r="F1884" s="10">
        <f t="shared" si="77"/>
        <v>2</v>
      </c>
    </row>
    <row r="1885" spans="1:6" x14ac:dyDescent="0.2">
      <c r="A1885" s="39"/>
      <c r="B1885" s="34" t="s">
        <v>530</v>
      </c>
      <c r="C1885" s="39" t="s">
        <v>124</v>
      </c>
      <c r="D1885" s="7">
        <v>141</v>
      </c>
      <c r="E1885" s="9">
        <v>316</v>
      </c>
      <c r="F1885" s="10">
        <f t="shared" si="77"/>
        <v>457</v>
      </c>
    </row>
    <row r="1886" spans="1:6" x14ac:dyDescent="0.2">
      <c r="A1886" s="39"/>
      <c r="B1886" s="34"/>
      <c r="C1886" s="39" t="s">
        <v>3</v>
      </c>
      <c r="D1886" s="7">
        <v>10</v>
      </c>
      <c r="E1886" s="9">
        <v>18</v>
      </c>
      <c r="F1886" s="10">
        <f t="shared" si="77"/>
        <v>28</v>
      </c>
    </row>
    <row r="1887" spans="1:6" x14ac:dyDescent="0.2">
      <c r="A1887" s="39"/>
      <c r="B1887" s="34"/>
      <c r="C1887" s="39" t="s">
        <v>125</v>
      </c>
      <c r="D1887" s="7">
        <v>2</v>
      </c>
      <c r="E1887" s="9">
        <v>5</v>
      </c>
      <c r="F1887" s="10">
        <f t="shared" si="77"/>
        <v>7</v>
      </c>
    </row>
    <row r="1888" spans="1:6" x14ac:dyDescent="0.2">
      <c r="A1888" s="39"/>
      <c r="B1888" s="34"/>
      <c r="C1888" s="39" t="s">
        <v>126</v>
      </c>
      <c r="D1888" s="7">
        <v>2</v>
      </c>
      <c r="E1888" s="9">
        <v>0</v>
      </c>
      <c r="F1888" s="10">
        <f t="shared" si="77"/>
        <v>2</v>
      </c>
    </row>
    <row r="1889" spans="1:6" x14ac:dyDescent="0.2">
      <c r="A1889" s="39"/>
      <c r="B1889" s="34"/>
      <c r="C1889" s="39" t="s">
        <v>127</v>
      </c>
      <c r="D1889" s="7">
        <v>51</v>
      </c>
      <c r="E1889" s="9">
        <v>61</v>
      </c>
      <c r="F1889" s="10">
        <f t="shared" si="77"/>
        <v>112</v>
      </c>
    </row>
    <row r="1890" spans="1:6" x14ac:dyDescent="0.2">
      <c r="A1890" s="39"/>
      <c r="B1890" s="34"/>
      <c r="C1890" s="39" t="s">
        <v>128</v>
      </c>
      <c r="D1890" s="7">
        <v>30</v>
      </c>
      <c r="E1890" s="9">
        <v>29</v>
      </c>
      <c r="F1890" s="10">
        <f t="shared" si="77"/>
        <v>59</v>
      </c>
    </row>
    <row r="1891" spans="1:6" x14ac:dyDescent="0.2">
      <c r="A1891" s="39"/>
      <c r="B1891" s="34"/>
      <c r="C1891" s="39" t="s">
        <v>130</v>
      </c>
      <c r="D1891" s="7">
        <v>13</v>
      </c>
      <c r="E1891" s="9">
        <v>0</v>
      </c>
      <c r="F1891" s="10">
        <f t="shared" si="77"/>
        <v>13</v>
      </c>
    </row>
    <row r="1892" spans="1:6" x14ac:dyDescent="0.2">
      <c r="A1892" s="39"/>
      <c r="B1892" s="34"/>
      <c r="C1892" s="39" t="s">
        <v>135</v>
      </c>
      <c r="D1892" s="7">
        <v>18</v>
      </c>
      <c r="E1892" s="9">
        <v>23</v>
      </c>
      <c r="F1892" s="10">
        <f t="shared" si="77"/>
        <v>41</v>
      </c>
    </row>
    <row r="1893" spans="1:6" x14ac:dyDescent="0.2">
      <c r="A1893" s="39"/>
      <c r="B1893" s="34"/>
      <c r="C1893" s="39" t="s">
        <v>136</v>
      </c>
      <c r="D1893" s="7">
        <v>2</v>
      </c>
      <c r="E1893" s="9">
        <v>6</v>
      </c>
      <c r="F1893" s="10">
        <f t="shared" si="77"/>
        <v>8</v>
      </c>
    </row>
    <row r="1894" spans="1:6" x14ac:dyDescent="0.2">
      <c r="A1894" s="39"/>
      <c r="B1894" s="34"/>
      <c r="C1894" s="39" t="s">
        <v>137</v>
      </c>
      <c r="D1894" s="7">
        <v>4</v>
      </c>
      <c r="E1894" s="9">
        <v>0</v>
      </c>
      <c r="F1894" s="10">
        <f t="shared" si="77"/>
        <v>4</v>
      </c>
    </row>
    <row r="1895" spans="1:6" x14ac:dyDescent="0.2">
      <c r="A1895" s="39"/>
      <c r="B1895" s="34"/>
      <c r="C1895" s="39" t="s">
        <v>138</v>
      </c>
      <c r="D1895" s="7">
        <v>10</v>
      </c>
      <c r="E1895" s="9">
        <v>9</v>
      </c>
      <c r="F1895" s="10">
        <f t="shared" si="77"/>
        <v>19</v>
      </c>
    </row>
    <row r="1896" spans="1:6" x14ac:dyDescent="0.2">
      <c r="A1896" s="39"/>
      <c r="B1896" s="34"/>
      <c r="C1896" s="39" t="s">
        <v>139</v>
      </c>
      <c r="D1896" s="7">
        <v>0</v>
      </c>
      <c r="E1896" s="9">
        <v>5</v>
      </c>
      <c r="F1896" s="10">
        <f t="shared" si="77"/>
        <v>5</v>
      </c>
    </row>
    <row r="1897" spans="1:6" x14ac:dyDescent="0.2">
      <c r="A1897" s="39"/>
      <c r="B1897" s="34"/>
      <c r="C1897" s="39" t="s">
        <v>149</v>
      </c>
      <c r="D1897" s="7">
        <v>1</v>
      </c>
      <c r="E1897" s="9">
        <v>2</v>
      </c>
      <c r="F1897" s="10">
        <f t="shared" si="77"/>
        <v>3</v>
      </c>
    </row>
    <row r="1898" spans="1:6" x14ac:dyDescent="0.2">
      <c r="A1898" s="39"/>
      <c r="B1898" s="34" t="s">
        <v>1102</v>
      </c>
      <c r="C1898" s="39" t="s">
        <v>137</v>
      </c>
      <c r="D1898" s="7">
        <v>1</v>
      </c>
      <c r="E1898" s="9">
        <v>0</v>
      </c>
      <c r="F1898" s="10">
        <f t="shared" si="77"/>
        <v>1</v>
      </c>
    </row>
    <row r="1899" spans="1:6" x14ac:dyDescent="0.2">
      <c r="A1899" s="39"/>
      <c r="B1899" s="34" t="s">
        <v>531</v>
      </c>
      <c r="C1899" s="39" t="s">
        <v>124</v>
      </c>
      <c r="D1899" s="7">
        <v>86</v>
      </c>
      <c r="E1899" s="9">
        <v>552</v>
      </c>
      <c r="F1899" s="10">
        <f t="shared" si="77"/>
        <v>638</v>
      </c>
    </row>
    <row r="1900" spans="1:6" x14ac:dyDescent="0.2">
      <c r="A1900" s="39"/>
      <c r="B1900" s="34"/>
      <c r="C1900" s="39" t="s">
        <v>126</v>
      </c>
      <c r="D1900" s="7">
        <v>3</v>
      </c>
      <c r="E1900" s="9">
        <v>0</v>
      </c>
      <c r="F1900" s="10">
        <f t="shared" si="77"/>
        <v>3</v>
      </c>
    </row>
    <row r="1901" spans="1:6" x14ac:dyDescent="0.2">
      <c r="A1901" s="39"/>
      <c r="B1901" s="34" t="s">
        <v>536</v>
      </c>
      <c r="C1901" s="39" t="s">
        <v>127</v>
      </c>
      <c r="D1901" s="7">
        <v>7</v>
      </c>
      <c r="E1901" s="9">
        <v>7</v>
      </c>
      <c r="F1901" s="10">
        <f t="shared" si="77"/>
        <v>14</v>
      </c>
    </row>
    <row r="1902" spans="1:6" x14ac:dyDescent="0.2">
      <c r="A1902" s="39"/>
      <c r="B1902" s="34"/>
      <c r="C1902" s="39" t="s">
        <v>128</v>
      </c>
      <c r="D1902" s="7">
        <v>9</v>
      </c>
      <c r="E1902" s="9">
        <v>10</v>
      </c>
      <c r="F1902" s="10">
        <f t="shared" si="77"/>
        <v>19</v>
      </c>
    </row>
    <row r="1903" spans="1:6" x14ac:dyDescent="0.2">
      <c r="A1903" s="39"/>
      <c r="B1903" s="34"/>
      <c r="C1903" s="39" t="s">
        <v>130</v>
      </c>
      <c r="D1903" s="7">
        <v>2</v>
      </c>
      <c r="E1903" s="9">
        <v>0</v>
      </c>
      <c r="F1903" s="10">
        <f t="shared" si="77"/>
        <v>2</v>
      </c>
    </row>
    <row r="1904" spans="1:6" ht="12" thickBot="1" x14ac:dyDescent="0.25">
      <c r="A1904" s="52"/>
      <c r="B1904" s="68"/>
      <c r="C1904" s="52"/>
      <c r="D1904" s="24"/>
      <c r="E1904" s="26"/>
      <c r="F1904" s="53"/>
    </row>
    <row r="1912" spans="1:6" ht="12" x14ac:dyDescent="0.2">
      <c r="A1912" s="85" t="s">
        <v>113</v>
      </c>
      <c r="B1912" s="85"/>
      <c r="C1912" s="85"/>
      <c r="D1912" s="85"/>
      <c r="E1912" s="85"/>
      <c r="F1912" s="85"/>
    </row>
    <row r="1913" spans="1:6" x14ac:dyDescent="0.2">
      <c r="A1913" s="86" t="s">
        <v>39</v>
      </c>
      <c r="B1913" s="86"/>
      <c r="C1913" s="86"/>
      <c r="D1913" s="86"/>
      <c r="E1913" s="86"/>
      <c r="F1913" s="86"/>
    </row>
    <row r="1914" spans="1:6" x14ac:dyDescent="0.2">
      <c r="A1914" s="86" t="s">
        <v>1066</v>
      </c>
      <c r="B1914" s="86"/>
      <c r="C1914" s="86"/>
      <c r="D1914" s="86"/>
      <c r="E1914" s="86"/>
      <c r="F1914" s="86"/>
    </row>
    <row r="1915" spans="1:6" ht="12" thickBot="1" x14ac:dyDescent="0.25"/>
    <row r="1916" spans="1:6" x14ac:dyDescent="0.2">
      <c r="A1916" s="141" t="s">
        <v>123</v>
      </c>
      <c r="B1916" s="138"/>
      <c r="C1916" s="151" t="s">
        <v>43</v>
      </c>
      <c r="D1916" s="141" t="s">
        <v>44</v>
      </c>
      <c r="E1916" s="178" t="s">
        <v>45</v>
      </c>
      <c r="F1916" s="180" t="s">
        <v>2</v>
      </c>
    </row>
    <row r="1917" spans="1:6" x14ac:dyDescent="0.2">
      <c r="A1917" s="142"/>
      <c r="B1917" s="139"/>
      <c r="C1917" s="152"/>
      <c r="D1917" s="142"/>
      <c r="E1917" s="179"/>
      <c r="F1917" s="181"/>
    </row>
    <row r="1918" spans="1:6" x14ac:dyDescent="0.2">
      <c r="A1918" s="142"/>
      <c r="B1918" s="139"/>
      <c r="C1918" s="152"/>
      <c r="D1918" s="142"/>
      <c r="E1918" s="179"/>
      <c r="F1918" s="181"/>
    </row>
    <row r="1919" spans="1:6" ht="12" thickBot="1" x14ac:dyDescent="0.25">
      <c r="A1919" s="142"/>
      <c r="B1919" s="139"/>
      <c r="C1919" s="152"/>
      <c r="D1919" s="142"/>
      <c r="E1919" s="179"/>
      <c r="F1919" s="181"/>
    </row>
    <row r="1920" spans="1:6" x14ac:dyDescent="0.2">
      <c r="A1920" s="35"/>
      <c r="B1920" s="36" t="s">
        <v>1019</v>
      </c>
      <c r="C1920" s="35" t="s">
        <v>127</v>
      </c>
      <c r="D1920" s="3">
        <v>5</v>
      </c>
      <c r="E1920" s="5">
        <v>10</v>
      </c>
      <c r="F1920" s="6">
        <f>D1920+E1920</f>
        <v>15</v>
      </c>
    </row>
    <row r="1921" spans="1:6" x14ac:dyDescent="0.2">
      <c r="A1921" s="39"/>
      <c r="B1921" s="34"/>
      <c r="C1921" s="39" t="s">
        <v>128</v>
      </c>
      <c r="D1921" s="7">
        <v>1</v>
      </c>
      <c r="E1921" s="9">
        <v>3</v>
      </c>
      <c r="F1921" s="10">
        <f>D1921+E1921</f>
        <v>4</v>
      </c>
    </row>
    <row r="1922" spans="1:6" x14ac:dyDescent="0.2">
      <c r="A1922" s="39"/>
      <c r="B1922" s="34"/>
      <c r="C1922" s="39" t="s">
        <v>130</v>
      </c>
      <c r="D1922" s="7">
        <v>1</v>
      </c>
      <c r="E1922" s="9">
        <v>0</v>
      </c>
      <c r="F1922" s="10">
        <f>D1922+E1922</f>
        <v>1</v>
      </c>
    </row>
    <row r="1923" spans="1:6" x14ac:dyDescent="0.2">
      <c r="A1923" s="39"/>
      <c r="B1923" s="34" t="s">
        <v>1020</v>
      </c>
      <c r="C1923" s="39" t="s">
        <v>127</v>
      </c>
      <c r="D1923" s="7">
        <v>8</v>
      </c>
      <c r="E1923" s="9">
        <v>11</v>
      </c>
      <c r="F1923" s="10">
        <f>D1923+E1923</f>
        <v>19</v>
      </c>
    </row>
    <row r="1924" spans="1:6" x14ac:dyDescent="0.2">
      <c r="A1924" s="39"/>
      <c r="B1924" s="34"/>
      <c r="C1924" s="39" t="s">
        <v>128</v>
      </c>
      <c r="D1924" s="7">
        <v>3</v>
      </c>
      <c r="E1924" s="9">
        <v>5</v>
      </c>
      <c r="F1924" s="10">
        <f>D1924+E1924</f>
        <v>8</v>
      </c>
    </row>
    <row r="1925" spans="1:6" x14ac:dyDescent="0.2">
      <c r="A1925" s="39"/>
      <c r="B1925" s="34"/>
      <c r="C1925" s="39"/>
      <c r="D1925" s="7"/>
      <c r="E1925" s="9"/>
      <c r="F1925" s="40"/>
    </row>
    <row r="1926" spans="1:6" x14ac:dyDescent="0.2">
      <c r="A1926" s="65" t="s">
        <v>252</v>
      </c>
      <c r="B1926" s="42"/>
      <c r="C1926" s="72" t="s">
        <v>2</v>
      </c>
      <c r="D1926" s="73">
        <v>21</v>
      </c>
      <c r="E1926" s="48">
        <v>65</v>
      </c>
      <c r="F1926" s="63">
        <v>86</v>
      </c>
    </row>
    <row r="1927" spans="1:6" x14ac:dyDescent="0.2">
      <c r="A1927" s="39"/>
      <c r="B1927" s="34" t="s">
        <v>532</v>
      </c>
      <c r="C1927" s="39" t="s">
        <v>3</v>
      </c>
      <c r="D1927" s="7">
        <v>4</v>
      </c>
      <c r="E1927" s="9">
        <v>13</v>
      </c>
      <c r="F1927" s="10">
        <f t="shared" ref="F1927:F1934" si="78">D1927+E1927</f>
        <v>17</v>
      </c>
    </row>
    <row r="1928" spans="1:6" x14ac:dyDescent="0.2">
      <c r="A1928" s="39"/>
      <c r="B1928" s="34"/>
      <c r="C1928" s="39" t="s">
        <v>125</v>
      </c>
      <c r="D1928" s="7">
        <v>2</v>
      </c>
      <c r="E1928" s="9">
        <v>5</v>
      </c>
      <c r="F1928" s="10">
        <f t="shared" si="78"/>
        <v>7</v>
      </c>
    </row>
    <row r="1929" spans="1:6" x14ac:dyDescent="0.2">
      <c r="A1929" s="39"/>
      <c r="B1929" s="34"/>
      <c r="C1929" s="39" t="s">
        <v>128</v>
      </c>
      <c r="D1929" s="7">
        <v>7</v>
      </c>
      <c r="E1929" s="9">
        <v>12</v>
      </c>
      <c r="F1929" s="10">
        <f t="shared" si="78"/>
        <v>19</v>
      </c>
    </row>
    <row r="1930" spans="1:6" x14ac:dyDescent="0.2">
      <c r="A1930" s="39"/>
      <c r="B1930" s="34"/>
      <c r="C1930" s="39" t="s">
        <v>135</v>
      </c>
      <c r="D1930" s="7">
        <v>1</v>
      </c>
      <c r="E1930" s="9">
        <v>2</v>
      </c>
      <c r="F1930" s="10">
        <f t="shared" si="78"/>
        <v>3</v>
      </c>
    </row>
    <row r="1931" spans="1:6" x14ac:dyDescent="0.2">
      <c r="A1931" s="39"/>
      <c r="B1931" s="34"/>
      <c r="C1931" s="39" t="s">
        <v>136</v>
      </c>
      <c r="D1931" s="7">
        <v>1</v>
      </c>
      <c r="E1931" s="9">
        <v>3</v>
      </c>
      <c r="F1931" s="10">
        <f t="shared" si="78"/>
        <v>4</v>
      </c>
    </row>
    <row r="1932" spans="1:6" x14ac:dyDescent="0.2">
      <c r="A1932" s="39"/>
      <c r="B1932" s="34"/>
      <c r="C1932" s="39" t="s">
        <v>137</v>
      </c>
      <c r="D1932" s="7">
        <v>3</v>
      </c>
      <c r="E1932" s="9">
        <v>19</v>
      </c>
      <c r="F1932" s="10">
        <f t="shared" si="78"/>
        <v>22</v>
      </c>
    </row>
    <row r="1933" spans="1:6" x14ac:dyDescent="0.2">
      <c r="A1933" s="39"/>
      <c r="B1933" s="34"/>
      <c r="C1933" s="39" t="s">
        <v>139</v>
      </c>
      <c r="D1933" s="7">
        <v>1</v>
      </c>
      <c r="E1933" s="9">
        <v>9</v>
      </c>
      <c r="F1933" s="10">
        <f t="shared" si="78"/>
        <v>10</v>
      </c>
    </row>
    <row r="1934" spans="1:6" x14ac:dyDescent="0.2">
      <c r="A1934" s="39"/>
      <c r="B1934" s="34"/>
      <c r="C1934" s="39" t="s">
        <v>141</v>
      </c>
      <c r="D1934" s="7">
        <v>2</v>
      </c>
      <c r="E1934" s="9">
        <v>2</v>
      </c>
      <c r="F1934" s="10">
        <f t="shared" si="78"/>
        <v>4</v>
      </c>
    </row>
    <row r="1935" spans="1:6" x14ac:dyDescent="0.2">
      <c r="A1935" s="39"/>
      <c r="B1935" s="34"/>
      <c r="C1935" s="39"/>
      <c r="D1935" s="7"/>
      <c r="E1935" s="9"/>
      <c r="F1935" s="40"/>
    </row>
    <row r="1936" spans="1:6" x14ac:dyDescent="0.2">
      <c r="A1936" s="65" t="s">
        <v>253</v>
      </c>
      <c r="B1936" s="42"/>
      <c r="C1936" s="72" t="s">
        <v>2</v>
      </c>
      <c r="D1936" s="73">
        <v>238</v>
      </c>
      <c r="E1936" s="48">
        <v>1289</v>
      </c>
      <c r="F1936" s="63">
        <v>1527</v>
      </c>
    </row>
    <row r="1937" spans="1:6" x14ac:dyDescent="0.2">
      <c r="A1937" s="39"/>
      <c r="B1937" s="34" t="s">
        <v>1103</v>
      </c>
      <c r="C1937" s="39" t="s">
        <v>124</v>
      </c>
      <c r="D1937" s="7">
        <v>0</v>
      </c>
      <c r="E1937" s="9">
        <v>1</v>
      </c>
      <c r="F1937" s="10">
        <f t="shared" ref="F1937:F1972" si="79">D1937+E1937</f>
        <v>1</v>
      </c>
    </row>
    <row r="1938" spans="1:6" x14ac:dyDescent="0.2">
      <c r="A1938" s="39"/>
      <c r="B1938" s="34" t="s">
        <v>1104</v>
      </c>
      <c r="C1938" s="39" t="s">
        <v>124</v>
      </c>
      <c r="D1938" s="7">
        <v>3</v>
      </c>
      <c r="E1938" s="9">
        <v>18</v>
      </c>
      <c r="F1938" s="10">
        <f t="shared" si="79"/>
        <v>21</v>
      </c>
    </row>
    <row r="1939" spans="1:6" x14ac:dyDescent="0.2">
      <c r="A1939" s="39"/>
      <c r="B1939" s="34" t="s">
        <v>1105</v>
      </c>
      <c r="C1939" s="39" t="s">
        <v>124</v>
      </c>
      <c r="D1939" s="7">
        <v>1</v>
      </c>
      <c r="E1939" s="9">
        <v>2</v>
      </c>
      <c r="F1939" s="10">
        <f t="shared" si="79"/>
        <v>3</v>
      </c>
    </row>
    <row r="1940" spans="1:6" x14ac:dyDescent="0.2">
      <c r="A1940" s="39"/>
      <c r="B1940" s="34" t="s">
        <v>707</v>
      </c>
      <c r="C1940" s="39" t="s">
        <v>124</v>
      </c>
      <c r="D1940" s="7">
        <v>4</v>
      </c>
      <c r="E1940" s="9">
        <v>35</v>
      </c>
      <c r="F1940" s="10">
        <f t="shared" si="79"/>
        <v>39</v>
      </c>
    </row>
    <row r="1941" spans="1:6" x14ac:dyDescent="0.2">
      <c r="A1941" s="39"/>
      <c r="B1941" s="34"/>
      <c r="C1941" s="39" t="s">
        <v>137</v>
      </c>
      <c r="D1941" s="7">
        <v>0</v>
      </c>
      <c r="E1941" s="9">
        <v>2</v>
      </c>
      <c r="F1941" s="10">
        <f t="shared" si="79"/>
        <v>2</v>
      </c>
    </row>
    <row r="1942" spans="1:6" x14ac:dyDescent="0.2">
      <c r="A1942" s="39"/>
      <c r="B1942" s="34" t="s">
        <v>1106</v>
      </c>
      <c r="C1942" s="39" t="s">
        <v>124</v>
      </c>
      <c r="D1942" s="7">
        <v>1</v>
      </c>
      <c r="E1942" s="9">
        <v>3</v>
      </c>
      <c r="F1942" s="10">
        <f t="shared" si="79"/>
        <v>4</v>
      </c>
    </row>
    <row r="1943" spans="1:6" x14ac:dyDescent="0.2">
      <c r="A1943" s="39"/>
      <c r="B1943" s="34" t="s">
        <v>1107</v>
      </c>
      <c r="C1943" s="39" t="s">
        <v>124</v>
      </c>
      <c r="D1943" s="7">
        <v>0</v>
      </c>
      <c r="E1943" s="9">
        <v>1</v>
      </c>
      <c r="F1943" s="10">
        <f t="shared" si="79"/>
        <v>1</v>
      </c>
    </row>
    <row r="1944" spans="1:6" x14ac:dyDescent="0.2">
      <c r="A1944" s="39"/>
      <c r="B1944" s="34" t="s">
        <v>1108</v>
      </c>
      <c r="C1944" s="39" t="s">
        <v>124</v>
      </c>
      <c r="D1944" s="7">
        <v>1</v>
      </c>
      <c r="E1944" s="9">
        <v>2</v>
      </c>
      <c r="F1944" s="10">
        <f t="shared" si="79"/>
        <v>3</v>
      </c>
    </row>
    <row r="1945" spans="1:6" x14ac:dyDescent="0.2">
      <c r="A1945" s="39"/>
      <c r="B1945" s="34" t="s">
        <v>1109</v>
      </c>
      <c r="C1945" s="39" t="s">
        <v>124</v>
      </c>
      <c r="D1945" s="7">
        <v>2</v>
      </c>
      <c r="E1945" s="9">
        <v>15</v>
      </c>
      <c r="F1945" s="10">
        <f t="shared" si="79"/>
        <v>17</v>
      </c>
    </row>
    <row r="1946" spans="1:6" x14ac:dyDescent="0.2">
      <c r="A1946" s="39"/>
      <c r="B1946" s="34" t="s">
        <v>533</v>
      </c>
      <c r="C1946" s="39" t="s">
        <v>124</v>
      </c>
      <c r="D1946" s="7">
        <v>2</v>
      </c>
      <c r="E1946" s="9">
        <v>19</v>
      </c>
      <c r="F1946" s="10">
        <f t="shared" si="79"/>
        <v>21</v>
      </c>
    </row>
    <row r="1947" spans="1:6" x14ac:dyDescent="0.2">
      <c r="A1947" s="39"/>
      <c r="B1947" s="34"/>
      <c r="C1947" s="39" t="s">
        <v>127</v>
      </c>
      <c r="D1947" s="7">
        <v>0</v>
      </c>
      <c r="E1947" s="9">
        <v>8</v>
      </c>
      <c r="F1947" s="10">
        <f t="shared" si="79"/>
        <v>8</v>
      </c>
    </row>
    <row r="1948" spans="1:6" x14ac:dyDescent="0.2">
      <c r="A1948" s="39"/>
      <c r="B1948" s="34"/>
      <c r="C1948" s="39" t="s">
        <v>135</v>
      </c>
      <c r="D1948" s="7">
        <v>0</v>
      </c>
      <c r="E1948" s="9">
        <v>1</v>
      </c>
      <c r="F1948" s="10">
        <f t="shared" si="79"/>
        <v>1</v>
      </c>
    </row>
    <row r="1949" spans="1:6" x14ac:dyDescent="0.2">
      <c r="A1949" s="39"/>
      <c r="B1949" s="34"/>
      <c r="C1949" s="39" t="s">
        <v>137</v>
      </c>
      <c r="D1949" s="7">
        <v>0</v>
      </c>
      <c r="E1949" s="9">
        <v>6</v>
      </c>
      <c r="F1949" s="10">
        <f t="shared" si="79"/>
        <v>6</v>
      </c>
    </row>
    <row r="1950" spans="1:6" x14ac:dyDescent="0.2">
      <c r="A1950" s="39"/>
      <c r="B1950" s="34" t="s">
        <v>1110</v>
      </c>
      <c r="C1950" s="39" t="s">
        <v>124</v>
      </c>
      <c r="D1950" s="7">
        <v>0</v>
      </c>
      <c r="E1950" s="9">
        <v>4</v>
      </c>
      <c r="F1950" s="10">
        <f t="shared" si="79"/>
        <v>4</v>
      </c>
    </row>
    <row r="1951" spans="1:6" x14ac:dyDescent="0.2">
      <c r="A1951" s="39"/>
      <c r="B1951" s="34" t="s">
        <v>1111</v>
      </c>
      <c r="C1951" s="39" t="s">
        <v>124</v>
      </c>
      <c r="D1951" s="7">
        <v>1</v>
      </c>
      <c r="E1951" s="9">
        <v>0</v>
      </c>
      <c r="F1951" s="10">
        <f t="shared" si="79"/>
        <v>1</v>
      </c>
    </row>
    <row r="1952" spans="1:6" x14ac:dyDescent="0.2">
      <c r="A1952" s="39"/>
      <c r="B1952" s="34" t="s">
        <v>534</v>
      </c>
      <c r="C1952" s="39" t="s">
        <v>124</v>
      </c>
      <c r="D1952" s="7">
        <v>147</v>
      </c>
      <c r="E1952" s="9">
        <v>845</v>
      </c>
      <c r="F1952" s="10">
        <f t="shared" si="79"/>
        <v>992</v>
      </c>
    </row>
    <row r="1953" spans="1:6" x14ac:dyDescent="0.2">
      <c r="A1953" s="39"/>
      <c r="B1953" s="34"/>
      <c r="C1953" s="39" t="s">
        <v>3</v>
      </c>
      <c r="D1953" s="7">
        <v>15</v>
      </c>
      <c r="E1953" s="9">
        <v>34</v>
      </c>
      <c r="F1953" s="10">
        <f t="shared" si="79"/>
        <v>49</v>
      </c>
    </row>
    <row r="1954" spans="1:6" x14ac:dyDescent="0.2">
      <c r="A1954" s="39"/>
      <c r="B1954" s="34"/>
      <c r="C1954" s="39" t="s">
        <v>125</v>
      </c>
      <c r="D1954" s="7">
        <v>3</v>
      </c>
      <c r="E1954" s="9">
        <v>8</v>
      </c>
      <c r="F1954" s="10">
        <f t="shared" si="79"/>
        <v>11</v>
      </c>
    </row>
    <row r="1955" spans="1:6" x14ac:dyDescent="0.2">
      <c r="A1955" s="39"/>
      <c r="B1955" s="34"/>
      <c r="C1955" s="39" t="s">
        <v>126</v>
      </c>
      <c r="D1955" s="7">
        <v>2</v>
      </c>
      <c r="E1955" s="9">
        <v>0</v>
      </c>
      <c r="F1955" s="10">
        <f t="shared" si="79"/>
        <v>2</v>
      </c>
    </row>
    <row r="1956" spans="1:6" x14ac:dyDescent="0.2">
      <c r="A1956" s="39"/>
      <c r="B1956" s="34"/>
      <c r="C1956" s="39" t="s">
        <v>127</v>
      </c>
      <c r="D1956" s="7">
        <v>6</v>
      </c>
      <c r="E1956" s="9">
        <v>29</v>
      </c>
      <c r="F1956" s="10">
        <f t="shared" si="79"/>
        <v>35</v>
      </c>
    </row>
    <row r="1957" spans="1:6" x14ac:dyDescent="0.2">
      <c r="A1957" s="39"/>
      <c r="B1957" s="34"/>
      <c r="C1957" s="39" t="s">
        <v>128</v>
      </c>
      <c r="D1957" s="7">
        <v>26</v>
      </c>
      <c r="E1957" s="9">
        <v>50</v>
      </c>
      <c r="F1957" s="10">
        <f t="shared" si="79"/>
        <v>76</v>
      </c>
    </row>
    <row r="1958" spans="1:6" x14ac:dyDescent="0.2">
      <c r="A1958" s="39"/>
      <c r="B1958" s="34"/>
      <c r="C1958" s="39" t="s">
        <v>931</v>
      </c>
      <c r="D1958" s="7">
        <v>2</v>
      </c>
      <c r="E1958" s="9">
        <v>3</v>
      </c>
      <c r="F1958" s="10">
        <f t="shared" si="79"/>
        <v>5</v>
      </c>
    </row>
    <row r="1959" spans="1:6" x14ac:dyDescent="0.2">
      <c r="A1959" s="39"/>
      <c r="B1959" s="34"/>
      <c r="C1959" s="39" t="s">
        <v>135</v>
      </c>
      <c r="D1959" s="7">
        <v>1</v>
      </c>
      <c r="E1959" s="9">
        <v>2</v>
      </c>
      <c r="F1959" s="10">
        <f t="shared" si="79"/>
        <v>3</v>
      </c>
    </row>
    <row r="1960" spans="1:6" x14ac:dyDescent="0.2">
      <c r="A1960" s="39"/>
      <c r="B1960" s="34"/>
      <c r="C1960" s="39" t="s">
        <v>136</v>
      </c>
      <c r="D1960" s="7">
        <v>0</v>
      </c>
      <c r="E1960" s="9">
        <v>3</v>
      </c>
      <c r="F1960" s="10">
        <f t="shared" si="79"/>
        <v>3</v>
      </c>
    </row>
    <row r="1961" spans="1:6" x14ac:dyDescent="0.2">
      <c r="A1961" s="39"/>
      <c r="B1961" s="34"/>
      <c r="C1961" s="39" t="s">
        <v>137</v>
      </c>
      <c r="D1961" s="7">
        <v>0</v>
      </c>
      <c r="E1961" s="9">
        <v>61</v>
      </c>
      <c r="F1961" s="10">
        <f t="shared" si="79"/>
        <v>61</v>
      </c>
    </row>
    <row r="1962" spans="1:6" x14ac:dyDescent="0.2">
      <c r="A1962" s="39"/>
      <c r="B1962" s="34"/>
      <c r="C1962" s="39" t="s">
        <v>139</v>
      </c>
      <c r="D1962" s="7">
        <v>3</v>
      </c>
      <c r="E1962" s="9">
        <v>17</v>
      </c>
      <c r="F1962" s="10">
        <f t="shared" si="79"/>
        <v>20</v>
      </c>
    </row>
    <row r="1963" spans="1:6" x14ac:dyDescent="0.2">
      <c r="A1963" s="39"/>
      <c r="B1963" s="34"/>
      <c r="C1963" s="39" t="s">
        <v>141</v>
      </c>
      <c r="D1963" s="7">
        <v>2</v>
      </c>
      <c r="E1963" s="9">
        <v>2</v>
      </c>
      <c r="F1963" s="10">
        <f t="shared" si="79"/>
        <v>4</v>
      </c>
    </row>
    <row r="1964" spans="1:6" x14ac:dyDescent="0.2">
      <c r="A1964" s="39"/>
      <c r="B1964" s="34" t="s">
        <v>1112</v>
      </c>
      <c r="C1964" s="39" t="s">
        <v>124</v>
      </c>
      <c r="D1964" s="7">
        <v>1</v>
      </c>
      <c r="E1964" s="9">
        <v>0</v>
      </c>
      <c r="F1964" s="10">
        <f t="shared" si="79"/>
        <v>1</v>
      </c>
    </row>
    <row r="1965" spans="1:6" x14ac:dyDescent="0.2">
      <c r="A1965" s="39"/>
      <c r="B1965" s="34" t="s">
        <v>778</v>
      </c>
      <c r="C1965" s="39" t="s">
        <v>127</v>
      </c>
      <c r="D1965" s="7">
        <v>1</v>
      </c>
      <c r="E1965" s="9">
        <v>26</v>
      </c>
      <c r="F1965" s="10">
        <f t="shared" si="79"/>
        <v>27</v>
      </c>
    </row>
    <row r="1966" spans="1:6" x14ac:dyDescent="0.2">
      <c r="A1966" s="39"/>
      <c r="B1966" s="34"/>
      <c r="C1966" s="39" t="s">
        <v>137</v>
      </c>
      <c r="D1966" s="7">
        <v>0</v>
      </c>
      <c r="E1966" s="9">
        <v>2</v>
      </c>
      <c r="F1966" s="10">
        <f t="shared" si="79"/>
        <v>2</v>
      </c>
    </row>
    <row r="1967" spans="1:6" x14ac:dyDescent="0.2">
      <c r="A1967" s="39"/>
      <c r="B1967" s="34" t="s">
        <v>779</v>
      </c>
      <c r="C1967" s="39" t="s">
        <v>124</v>
      </c>
      <c r="D1967" s="7">
        <v>2</v>
      </c>
      <c r="E1967" s="9">
        <v>25</v>
      </c>
      <c r="F1967" s="10">
        <f t="shared" si="79"/>
        <v>27</v>
      </c>
    </row>
    <row r="1968" spans="1:6" x14ac:dyDescent="0.2">
      <c r="A1968" s="39"/>
      <c r="B1968" s="34" t="s">
        <v>708</v>
      </c>
      <c r="C1968" s="39" t="s">
        <v>124</v>
      </c>
      <c r="D1968" s="7">
        <v>3</v>
      </c>
      <c r="E1968" s="9">
        <v>20</v>
      </c>
      <c r="F1968" s="10">
        <f t="shared" si="79"/>
        <v>23</v>
      </c>
    </row>
    <row r="1969" spans="1:6" x14ac:dyDescent="0.2">
      <c r="A1969" s="39"/>
      <c r="B1969" s="34" t="s">
        <v>535</v>
      </c>
      <c r="C1969" s="39" t="s">
        <v>124</v>
      </c>
      <c r="D1969" s="7">
        <v>5</v>
      </c>
      <c r="E1969" s="9">
        <v>23</v>
      </c>
      <c r="F1969" s="10">
        <f t="shared" si="79"/>
        <v>28</v>
      </c>
    </row>
    <row r="1970" spans="1:6" x14ac:dyDescent="0.2">
      <c r="A1970" s="39"/>
      <c r="B1970" s="34"/>
      <c r="C1970" s="39" t="s">
        <v>127</v>
      </c>
      <c r="D1970" s="7">
        <v>4</v>
      </c>
      <c r="E1970" s="9">
        <v>16</v>
      </c>
      <c r="F1970" s="10">
        <f t="shared" si="79"/>
        <v>20</v>
      </c>
    </row>
    <row r="1971" spans="1:6" x14ac:dyDescent="0.2">
      <c r="A1971" s="39"/>
      <c r="B1971" s="34"/>
      <c r="C1971" s="39" t="s">
        <v>128</v>
      </c>
      <c r="D1971" s="7">
        <v>0</v>
      </c>
      <c r="E1971" s="9">
        <v>1</v>
      </c>
      <c r="F1971" s="10">
        <f t="shared" si="79"/>
        <v>1</v>
      </c>
    </row>
    <row r="1972" spans="1:6" x14ac:dyDescent="0.2">
      <c r="A1972" s="39"/>
      <c r="B1972" s="34"/>
      <c r="C1972" s="39" t="s">
        <v>137</v>
      </c>
      <c r="D1972" s="7">
        <v>0</v>
      </c>
      <c r="E1972" s="9">
        <v>5</v>
      </c>
      <c r="F1972" s="10">
        <f t="shared" si="79"/>
        <v>5</v>
      </c>
    </row>
    <row r="1973" spans="1:6" x14ac:dyDescent="0.2">
      <c r="A1973" s="39"/>
      <c r="B1973" s="34"/>
      <c r="C1973" s="39"/>
      <c r="D1973" s="7"/>
      <c r="E1973" s="9"/>
      <c r="F1973" s="40"/>
    </row>
    <row r="1974" spans="1:6" x14ac:dyDescent="0.2">
      <c r="A1974" s="65" t="s">
        <v>254</v>
      </c>
      <c r="B1974" s="42"/>
      <c r="C1974" s="72" t="s">
        <v>2</v>
      </c>
      <c r="D1974" s="73">
        <v>99</v>
      </c>
      <c r="E1974" s="48">
        <v>150</v>
      </c>
      <c r="F1974" s="63">
        <v>249</v>
      </c>
    </row>
    <row r="1975" spans="1:6" x14ac:dyDescent="0.2">
      <c r="A1975" s="39"/>
      <c r="B1975" s="34" t="s">
        <v>901</v>
      </c>
      <c r="C1975" s="39" t="s">
        <v>124</v>
      </c>
      <c r="D1975" s="7">
        <v>1</v>
      </c>
      <c r="E1975" s="9">
        <v>2</v>
      </c>
      <c r="F1975" s="10">
        <f>D1975+E1975</f>
        <v>3</v>
      </c>
    </row>
    <row r="1976" spans="1:6" ht="12" thickBot="1" x14ac:dyDescent="0.25">
      <c r="A1976" s="52"/>
      <c r="B1976" s="68"/>
      <c r="C1976" s="52"/>
      <c r="D1976" s="24"/>
      <c r="E1976" s="26"/>
      <c r="F1976" s="53"/>
    </row>
    <row r="1983" spans="1:6" ht="12" x14ac:dyDescent="0.2">
      <c r="A1983" s="85" t="s">
        <v>113</v>
      </c>
      <c r="B1983" s="85"/>
      <c r="C1983" s="85"/>
      <c r="D1983" s="85"/>
      <c r="E1983" s="85"/>
      <c r="F1983" s="85"/>
    </row>
    <row r="1984" spans="1:6" x14ac:dyDescent="0.2">
      <c r="A1984" s="86" t="s">
        <v>39</v>
      </c>
      <c r="B1984" s="86"/>
      <c r="C1984" s="86"/>
      <c r="D1984" s="86"/>
      <c r="E1984" s="86"/>
      <c r="F1984" s="86"/>
    </row>
    <row r="1985" spans="1:6" x14ac:dyDescent="0.2">
      <c r="A1985" s="86" t="s">
        <v>1066</v>
      </c>
      <c r="B1985" s="86"/>
      <c r="C1985" s="86"/>
      <c r="D1985" s="86"/>
      <c r="E1985" s="86"/>
      <c r="F1985" s="86"/>
    </row>
    <row r="1986" spans="1:6" ht="12" thickBot="1" x14ac:dyDescent="0.25"/>
    <row r="1987" spans="1:6" x14ac:dyDescent="0.2">
      <c r="A1987" s="141" t="s">
        <v>123</v>
      </c>
      <c r="B1987" s="138"/>
      <c r="C1987" s="151" t="s">
        <v>43</v>
      </c>
      <c r="D1987" s="141" t="s">
        <v>44</v>
      </c>
      <c r="E1987" s="178" t="s">
        <v>45</v>
      </c>
      <c r="F1987" s="180" t="s">
        <v>2</v>
      </c>
    </row>
    <row r="1988" spans="1:6" x14ac:dyDescent="0.2">
      <c r="A1988" s="142"/>
      <c r="B1988" s="139"/>
      <c r="C1988" s="152"/>
      <c r="D1988" s="142"/>
      <c r="E1988" s="179"/>
      <c r="F1988" s="181"/>
    </row>
    <row r="1989" spans="1:6" x14ac:dyDescent="0.2">
      <c r="A1989" s="142"/>
      <c r="B1989" s="139"/>
      <c r="C1989" s="152"/>
      <c r="D1989" s="142"/>
      <c r="E1989" s="179"/>
      <c r="F1989" s="181"/>
    </row>
    <row r="1990" spans="1:6" ht="12" thickBot="1" x14ac:dyDescent="0.25">
      <c r="A1990" s="142"/>
      <c r="B1990" s="139"/>
      <c r="C1990" s="152"/>
      <c r="D1990" s="142"/>
      <c r="E1990" s="179"/>
      <c r="F1990" s="181"/>
    </row>
    <row r="1991" spans="1:6" x14ac:dyDescent="0.2">
      <c r="A1991" s="35"/>
      <c r="B1991" s="36"/>
      <c r="C1991" s="35" t="s">
        <v>127</v>
      </c>
      <c r="D1991" s="3">
        <v>0</v>
      </c>
      <c r="E1991" s="5">
        <v>2</v>
      </c>
      <c r="F1991" s="6">
        <f t="shared" ref="F1991:F1999" si="80">D1991+E1991</f>
        <v>2</v>
      </c>
    </row>
    <row r="1992" spans="1:6" x14ac:dyDescent="0.2">
      <c r="A1992" s="39"/>
      <c r="B1992" s="34" t="s">
        <v>1113</v>
      </c>
      <c r="C1992" s="39" t="s">
        <v>124</v>
      </c>
      <c r="D1992" s="7">
        <v>4</v>
      </c>
      <c r="E1992" s="9">
        <v>1</v>
      </c>
      <c r="F1992" s="10">
        <f t="shared" si="80"/>
        <v>5</v>
      </c>
    </row>
    <row r="1993" spans="1:6" x14ac:dyDescent="0.2">
      <c r="A1993" s="39"/>
      <c r="B1993" s="34" t="s">
        <v>536</v>
      </c>
      <c r="C1993" s="39" t="s">
        <v>124</v>
      </c>
      <c r="D1993" s="7">
        <v>63</v>
      </c>
      <c r="E1993" s="9">
        <v>116</v>
      </c>
      <c r="F1993" s="10">
        <f t="shared" si="80"/>
        <v>179</v>
      </c>
    </row>
    <row r="1994" spans="1:6" x14ac:dyDescent="0.2">
      <c r="A1994" s="39"/>
      <c r="B1994" s="34"/>
      <c r="C1994" s="39" t="s">
        <v>3</v>
      </c>
      <c r="D1994" s="7">
        <v>15</v>
      </c>
      <c r="E1994" s="9">
        <v>11</v>
      </c>
      <c r="F1994" s="10">
        <f t="shared" si="80"/>
        <v>26</v>
      </c>
    </row>
    <row r="1995" spans="1:6" x14ac:dyDescent="0.2">
      <c r="A1995" s="39"/>
      <c r="B1995" s="34"/>
      <c r="C1995" s="39" t="s">
        <v>125</v>
      </c>
      <c r="D1995" s="7">
        <v>1</v>
      </c>
      <c r="E1995" s="9">
        <v>2</v>
      </c>
      <c r="F1995" s="10">
        <f t="shared" si="80"/>
        <v>3</v>
      </c>
    </row>
    <row r="1996" spans="1:6" x14ac:dyDescent="0.2">
      <c r="A1996" s="39"/>
      <c r="B1996" s="34"/>
      <c r="C1996" s="39" t="s">
        <v>126</v>
      </c>
      <c r="D1996" s="7">
        <v>7</v>
      </c>
      <c r="E1996" s="9">
        <v>0</v>
      </c>
      <c r="F1996" s="10">
        <f t="shared" si="80"/>
        <v>7</v>
      </c>
    </row>
    <row r="1997" spans="1:6" x14ac:dyDescent="0.2">
      <c r="A1997" s="39"/>
      <c r="B1997" s="34"/>
      <c r="C1997" s="39" t="s">
        <v>127</v>
      </c>
      <c r="D1997" s="7">
        <v>4</v>
      </c>
      <c r="E1997" s="9">
        <v>13</v>
      </c>
      <c r="F1997" s="10">
        <f t="shared" si="80"/>
        <v>17</v>
      </c>
    </row>
    <row r="1998" spans="1:6" x14ac:dyDescent="0.2">
      <c r="A1998" s="39"/>
      <c r="B1998" s="34"/>
      <c r="C1998" s="39" t="s">
        <v>136</v>
      </c>
      <c r="D1998" s="7">
        <v>2</v>
      </c>
      <c r="E1998" s="9">
        <v>0</v>
      </c>
      <c r="F1998" s="10">
        <f t="shared" si="80"/>
        <v>2</v>
      </c>
    </row>
    <row r="1999" spans="1:6" x14ac:dyDescent="0.2">
      <c r="A1999" s="39"/>
      <c r="B1999" s="34"/>
      <c r="C1999" s="39" t="s">
        <v>139</v>
      </c>
      <c r="D1999" s="7">
        <v>2</v>
      </c>
      <c r="E1999" s="9">
        <v>3</v>
      </c>
      <c r="F1999" s="10">
        <f t="shared" si="80"/>
        <v>5</v>
      </c>
    </row>
    <row r="2000" spans="1:6" x14ac:dyDescent="0.2">
      <c r="A2000" s="39"/>
      <c r="B2000" s="34"/>
      <c r="C2000" s="39"/>
      <c r="D2000" s="7"/>
      <c r="E2000" s="9"/>
      <c r="F2000" s="40"/>
    </row>
    <row r="2001" spans="1:6" x14ac:dyDescent="0.2">
      <c r="A2001" s="65" t="s">
        <v>255</v>
      </c>
      <c r="B2001" s="42"/>
      <c r="C2001" s="72" t="s">
        <v>2</v>
      </c>
      <c r="D2001" s="73">
        <v>0</v>
      </c>
      <c r="E2001" s="48">
        <v>1</v>
      </c>
      <c r="F2001" s="63">
        <v>1</v>
      </c>
    </row>
    <row r="2002" spans="1:6" x14ac:dyDescent="0.2">
      <c r="A2002" s="39"/>
      <c r="B2002" s="34" t="s">
        <v>537</v>
      </c>
      <c r="C2002" s="39" t="s">
        <v>139</v>
      </c>
      <c r="D2002" s="7">
        <v>0</v>
      </c>
      <c r="E2002" s="9">
        <v>1</v>
      </c>
      <c r="F2002" s="10">
        <f>D2002+E2002</f>
        <v>1</v>
      </c>
    </row>
    <row r="2003" spans="1:6" x14ac:dyDescent="0.2">
      <c r="A2003" s="39"/>
      <c r="B2003" s="34"/>
      <c r="C2003" s="39"/>
      <c r="D2003" s="7"/>
      <c r="E2003" s="9"/>
      <c r="F2003" s="40"/>
    </row>
    <row r="2004" spans="1:6" x14ac:dyDescent="0.2">
      <c r="A2004" s="65" t="s">
        <v>1021</v>
      </c>
      <c r="B2004" s="42"/>
      <c r="C2004" s="72" t="s">
        <v>2</v>
      </c>
      <c r="D2004" s="73">
        <v>0</v>
      </c>
      <c r="E2004" s="48">
        <v>1</v>
      </c>
      <c r="F2004" s="63">
        <v>1</v>
      </c>
    </row>
    <row r="2005" spans="1:6" x14ac:dyDescent="0.2">
      <c r="A2005" s="39"/>
      <c r="B2005" s="34" t="s">
        <v>1022</v>
      </c>
      <c r="C2005" s="39" t="s">
        <v>134</v>
      </c>
      <c r="D2005" s="7">
        <v>0</v>
      </c>
      <c r="E2005" s="9">
        <v>1</v>
      </c>
      <c r="F2005" s="10">
        <f>D2005+E2005</f>
        <v>1</v>
      </c>
    </row>
    <row r="2006" spans="1:6" x14ac:dyDescent="0.2">
      <c r="A2006" s="39"/>
      <c r="B2006" s="34"/>
      <c r="C2006" s="39"/>
      <c r="D2006" s="7"/>
      <c r="E2006" s="9"/>
      <c r="F2006" s="40"/>
    </row>
    <row r="2007" spans="1:6" x14ac:dyDescent="0.2">
      <c r="A2007" s="65" t="s">
        <v>257</v>
      </c>
      <c r="B2007" s="42"/>
      <c r="C2007" s="72" t="s">
        <v>2</v>
      </c>
      <c r="D2007" s="73">
        <v>66</v>
      </c>
      <c r="E2007" s="48">
        <v>158</v>
      </c>
      <c r="F2007" s="63">
        <v>224</v>
      </c>
    </row>
    <row r="2008" spans="1:6" x14ac:dyDescent="0.2">
      <c r="A2008" s="39"/>
      <c r="B2008" s="34" t="s">
        <v>538</v>
      </c>
      <c r="C2008" s="39" t="s">
        <v>124</v>
      </c>
      <c r="D2008" s="7">
        <v>2</v>
      </c>
      <c r="E2008" s="9">
        <v>1</v>
      </c>
      <c r="F2008" s="10">
        <f t="shared" ref="F2008:F2025" si="81">D2008+E2008</f>
        <v>3</v>
      </c>
    </row>
    <row r="2009" spans="1:6" x14ac:dyDescent="0.2">
      <c r="A2009" s="39"/>
      <c r="B2009" s="34"/>
      <c r="C2009" s="39" t="s">
        <v>3</v>
      </c>
      <c r="D2009" s="7">
        <v>9</v>
      </c>
      <c r="E2009" s="9">
        <v>26</v>
      </c>
      <c r="F2009" s="10">
        <f t="shared" si="81"/>
        <v>35</v>
      </c>
    </row>
    <row r="2010" spans="1:6" x14ac:dyDescent="0.2">
      <c r="A2010" s="39"/>
      <c r="B2010" s="34"/>
      <c r="C2010" s="39" t="s">
        <v>125</v>
      </c>
      <c r="D2010" s="7">
        <v>6</v>
      </c>
      <c r="E2010" s="9">
        <v>14</v>
      </c>
      <c r="F2010" s="10">
        <f t="shared" si="81"/>
        <v>20</v>
      </c>
    </row>
    <row r="2011" spans="1:6" x14ac:dyDescent="0.2">
      <c r="A2011" s="39"/>
      <c r="B2011" s="34"/>
      <c r="C2011" s="39" t="s">
        <v>128</v>
      </c>
      <c r="D2011" s="7">
        <v>29</v>
      </c>
      <c r="E2011" s="9">
        <v>43</v>
      </c>
      <c r="F2011" s="10">
        <f t="shared" si="81"/>
        <v>72</v>
      </c>
    </row>
    <row r="2012" spans="1:6" x14ac:dyDescent="0.2">
      <c r="A2012" s="39"/>
      <c r="B2012" s="34"/>
      <c r="C2012" s="39" t="s">
        <v>135</v>
      </c>
      <c r="D2012" s="7">
        <v>1</v>
      </c>
      <c r="E2012" s="9">
        <v>11</v>
      </c>
      <c r="F2012" s="10">
        <f t="shared" si="81"/>
        <v>12</v>
      </c>
    </row>
    <row r="2013" spans="1:6" x14ac:dyDescent="0.2">
      <c r="A2013" s="39"/>
      <c r="B2013" s="34"/>
      <c r="C2013" s="39" t="s">
        <v>136</v>
      </c>
      <c r="D2013" s="7">
        <v>4</v>
      </c>
      <c r="E2013" s="9">
        <v>5</v>
      </c>
      <c r="F2013" s="10">
        <f t="shared" si="81"/>
        <v>9</v>
      </c>
    </row>
    <row r="2014" spans="1:6" x14ac:dyDescent="0.2">
      <c r="A2014" s="39"/>
      <c r="B2014" s="34"/>
      <c r="C2014" s="39" t="s">
        <v>137</v>
      </c>
      <c r="D2014" s="7">
        <v>4</v>
      </c>
      <c r="E2014" s="9">
        <v>29</v>
      </c>
      <c r="F2014" s="10">
        <f t="shared" si="81"/>
        <v>33</v>
      </c>
    </row>
    <row r="2015" spans="1:6" x14ac:dyDescent="0.2">
      <c r="A2015" s="39"/>
      <c r="B2015" s="34"/>
      <c r="C2015" s="39" t="s">
        <v>139</v>
      </c>
      <c r="D2015" s="7">
        <v>1</v>
      </c>
      <c r="E2015" s="9">
        <v>14</v>
      </c>
      <c r="F2015" s="10">
        <f t="shared" si="81"/>
        <v>15</v>
      </c>
    </row>
    <row r="2016" spans="1:6" x14ac:dyDescent="0.2">
      <c r="A2016" s="39"/>
      <c r="B2016" s="34"/>
      <c r="C2016" s="39" t="s">
        <v>141</v>
      </c>
      <c r="D2016" s="7">
        <v>2</v>
      </c>
      <c r="E2016" s="9">
        <v>2</v>
      </c>
      <c r="F2016" s="10">
        <f t="shared" si="81"/>
        <v>4</v>
      </c>
    </row>
    <row r="2017" spans="1:6" x14ac:dyDescent="0.2">
      <c r="A2017" s="39"/>
      <c r="B2017" s="34"/>
      <c r="C2017" s="39" t="s">
        <v>149</v>
      </c>
      <c r="D2017" s="7">
        <v>1</v>
      </c>
      <c r="E2017" s="9">
        <v>2</v>
      </c>
      <c r="F2017" s="10">
        <f t="shared" si="81"/>
        <v>3</v>
      </c>
    </row>
    <row r="2018" spans="1:6" x14ac:dyDescent="0.2">
      <c r="A2018" s="39"/>
      <c r="B2018" s="34" t="s">
        <v>684</v>
      </c>
      <c r="C2018" s="39" t="s">
        <v>128</v>
      </c>
      <c r="D2018" s="7">
        <v>1</v>
      </c>
      <c r="E2018" s="9">
        <v>0</v>
      </c>
      <c r="F2018" s="10">
        <f t="shared" si="81"/>
        <v>1</v>
      </c>
    </row>
    <row r="2019" spans="1:6" x14ac:dyDescent="0.2">
      <c r="A2019" s="39"/>
      <c r="B2019" s="34"/>
      <c r="C2019" s="39" t="s">
        <v>135</v>
      </c>
      <c r="D2019" s="7">
        <v>0</v>
      </c>
      <c r="E2019" s="9">
        <v>7</v>
      </c>
      <c r="F2019" s="10">
        <f t="shared" si="81"/>
        <v>7</v>
      </c>
    </row>
    <row r="2020" spans="1:6" x14ac:dyDescent="0.2">
      <c r="A2020" s="39"/>
      <c r="B2020" s="34" t="s">
        <v>1023</v>
      </c>
      <c r="C2020" s="39" t="s">
        <v>128</v>
      </c>
      <c r="D2020" s="7">
        <v>1</v>
      </c>
      <c r="E2020" s="9">
        <v>0</v>
      </c>
      <c r="F2020" s="10">
        <f t="shared" si="81"/>
        <v>1</v>
      </c>
    </row>
    <row r="2021" spans="1:6" x14ac:dyDescent="0.2">
      <c r="A2021" s="39"/>
      <c r="B2021" s="34" t="s">
        <v>1024</v>
      </c>
      <c r="C2021" s="39" t="s">
        <v>128</v>
      </c>
      <c r="D2021" s="7">
        <v>2</v>
      </c>
      <c r="E2021" s="9">
        <v>0</v>
      </c>
      <c r="F2021" s="10">
        <f t="shared" si="81"/>
        <v>2</v>
      </c>
    </row>
    <row r="2022" spans="1:6" x14ac:dyDescent="0.2">
      <c r="A2022" s="39"/>
      <c r="B2022" s="34" t="s">
        <v>1181</v>
      </c>
      <c r="C2022" s="39" t="s">
        <v>137</v>
      </c>
      <c r="D2022" s="7">
        <v>0</v>
      </c>
      <c r="E2022" s="9">
        <v>2</v>
      </c>
      <c r="F2022" s="10">
        <f t="shared" si="81"/>
        <v>2</v>
      </c>
    </row>
    <row r="2023" spans="1:6" x14ac:dyDescent="0.2">
      <c r="A2023" s="39"/>
      <c r="B2023" s="34" t="s">
        <v>1025</v>
      </c>
      <c r="C2023" s="39" t="s">
        <v>128</v>
      </c>
      <c r="D2023" s="7">
        <v>2</v>
      </c>
      <c r="E2023" s="9">
        <v>0</v>
      </c>
      <c r="F2023" s="10">
        <f t="shared" si="81"/>
        <v>2</v>
      </c>
    </row>
    <row r="2024" spans="1:6" x14ac:dyDescent="0.2">
      <c r="A2024" s="39"/>
      <c r="B2024" s="34" t="s">
        <v>1114</v>
      </c>
      <c r="C2024" s="39" t="s">
        <v>128</v>
      </c>
      <c r="D2024" s="7">
        <v>1</v>
      </c>
      <c r="E2024" s="9">
        <v>0</v>
      </c>
      <c r="F2024" s="10">
        <f t="shared" si="81"/>
        <v>1</v>
      </c>
    </row>
    <row r="2025" spans="1:6" x14ac:dyDescent="0.2">
      <c r="A2025" s="39"/>
      <c r="B2025" s="34" t="s">
        <v>1182</v>
      </c>
      <c r="C2025" s="39" t="s">
        <v>137</v>
      </c>
      <c r="D2025" s="7">
        <v>0</v>
      </c>
      <c r="E2025" s="9">
        <v>2</v>
      </c>
      <c r="F2025" s="10">
        <f t="shared" si="81"/>
        <v>2</v>
      </c>
    </row>
    <row r="2026" spans="1:6" x14ac:dyDescent="0.2">
      <c r="A2026" s="39"/>
      <c r="B2026" s="34"/>
      <c r="C2026" s="39"/>
      <c r="D2026" s="7"/>
      <c r="E2026" s="9"/>
      <c r="F2026" s="40"/>
    </row>
    <row r="2027" spans="1:6" x14ac:dyDescent="0.2">
      <c r="A2027" s="65" t="s">
        <v>258</v>
      </c>
      <c r="B2027" s="42"/>
      <c r="C2027" s="72" t="s">
        <v>2</v>
      </c>
      <c r="D2027" s="73">
        <v>66</v>
      </c>
      <c r="E2027" s="48">
        <v>138</v>
      </c>
      <c r="F2027" s="63">
        <v>204</v>
      </c>
    </row>
    <row r="2028" spans="1:6" x14ac:dyDescent="0.2">
      <c r="A2028" s="39"/>
      <c r="B2028" s="34" t="s">
        <v>539</v>
      </c>
      <c r="C2028" s="39" t="s">
        <v>3</v>
      </c>
      <c r="D2028" s="7">
        <v>2</v>
      </c>
      <c r="E2028" s="9">
        <v>0</v>
      </c>
      <c r="F2028" s="10">
        <f t="shared" ref="F2028:F2043" si="82">D2028+E2028</f>
        <v>2</v>
      </c>
    </row>
    <row r="2029" spans="1:6" x14ac:dyDescent="0.2">
      <c r="A2029" s="39"/>
      <c r="B2029" s="34"/>
      <c r="C2029" s="39" t="s">
        <v>127</v>
      </c>
      <c r="D2029" s="7">
        <v>1</v>
      </c>
      <c r="E2029" s="9">
        <v>0</v>
      </c>
      <c r="F2029" s="10">
        <f t="shared" si="82"/>
        <v>1</v>
      </c>
    </row>
    <row r="2030" spans="1:6" x14ac:dyDescent="0.2">
      <c r="A2030" s="39"/>
      <c r="B2030" s="34"/>
      <c r="C2030" s="39" t="s">
        <v>137</v>
      </c>
      <c r="D2030" s="7">
        <v>1</v>
      </c>
      <c r="E2030" s="9">
        <v>3</v>
      </c>
      <c r="F2030" s="10">
        <f t="shared" si="82"/>
        <v>4</v>
      </c>
    </row>
    <row r="2031" spans="1:6" x14ac:dyDescent="0.2">
      <c r="A2031" s="39"/>
      <c r="B2031" s="34" t="s">
        <v>856</v>
      </c>
      <c r="C2031" s="39" t="s">
        <v>136</v>
      </c>
      <c r="D2031" s="7">
        <v>0</v>
      </c>
      <c r="E2031" s="9">
        <v>1</v>
      </c>
      <c r="F2031" s="10">
        <f t="shared" si="82"/>
        <v>1</v>
      </c>
    </row>
    <row r="2032" spans="1:6" x14ac:dyDescent="0.2">
      <c r="A2032" s="39"/>
      <c r="B2032" s="34" t="s">
        <v>540</v>
      </c>
      <c r="C2032" s="39" t="s">
        <v>124</v>
      </c>
      <c r="D2032" s="7">
        <v>1</v>
      </c>
      <c r="E2032" s="9">
        <v>0</v>
      </c>
      <c r="F2032" s="10">
        <f t="shared" si="82"/>
        <v>1</v>
      </c>
    </row>
    <row r="2033" spans="1:6" x14ac:dyDescent="0.2">
      <c r="A2033" s="39"/>
      <c r="B2033" s="34"/>
      <c r="C2033" s="39" t="s">
        <v>3</v>
      </c>
      <c r="D2033" s="7">
        <v>12</v>
      </c>
      <c r="E2033" s="9">
        <v>27</v>
      </c>
      <c r="F2033" s="10">
        <f t="shared" si="82"/>
        <v>39</v>
      </c>
    </row>
    <row r="2034" spans="1:6" x14ac:dyDescent="0.2">
      <c r="A2034" s="39"/>
      <c r="B2034" s="34"/>
      <c r="C2034" s="39" t="s">
        <v>125</v>
      </c>
      <c r="D2034" s="7">
        <v>3</v>
      </c>
      <c r="E2034" s="9">
        <v>13</v>
      </c>
      <c r="F2034" s="10">
        <f t="shared" si="82"/>
        <v>16</v>
      </c>
    </row>
    <row r="2035" spans="1:6" x14ac:dyDescent="0.2">
      <c r="A2035" s="39"/>
      <c r="B2035" s="34"/>
      <c r="C2035" s="39" t="s">
        <v>127</v>
      </c>
      <c r="D2035" s="7">
        <v>2</v>
      </c>
      <c r="E2035" s="9">
        <v>9</v>
      </c>
      <c r="F2035" s="10">
        <f t="shared" si="82"/>
        <v>11</v>
      </c>
    </row>
    <row r="2036" spans="1:6" x14ac:dyDescent="0.2">
      <c r="A2036" s="39"/>
      <c r="B2036" s="34"/>
      <c r="C2036" s="39" t="s">
        <v>128</v>
      </c>
      <c r="D2036" s="7">
        <v>29</v>
      </c>
      <c r="E2036" s="9">
        <v>42</v>
      </c>
      <c r="F2036" s="10">
        <f t="shared" si="82"/>
        <v>71</v>
      </c>
    </row>
    <row r="2037" spans="1:6" x14ac:dyDescent="0.2">
      <c r="A2037" s="39"/>
      <c r="B2037" s="34"/>
      <c r="C2037" s="39" t="s">
        <v>931</v>
      </c>
      <c r="D2037" s="7">
        <v>1</v>
      </c>
      <c r="E2037" s="9">
        <v>2</v>
      </c>
      <c r="F2037" s="10">
        <f t="shared" si="82"/>
        <v>3</v>
      </c>
    </row>
    <row r="2038" spans="1:6" x14ac:dyDescent="0.2">
      <c r="A2038" s="39"/>
      <c r="B2038" s="34"/>
      <c r="C2038" s="39" t="s">
        <v>135</v>
      </c>
      <c r="D2038" s="7">
        <v>1</v>
      </c>
      <c r="E2038" s="9">
        <v>3</v>
      </c>
      <c r="F2038" s="10">
        <f t="shared" si="82"/>
        <v>4</v>
      </c>
    </row>
    <row r="2039" spans="1:6" x14ac:dyDescent="0.2">
      <c r="A2039" s="39"/>
      <c r="B2039" s="34"/>
      <c r="C2039" s="39" t="s">
        <v>136</v>
      </c>
      <c r="D2039" s="7">
        <v>1</v>
      </c>
      <c r="E2039" s="9">
        <v>7</v>
      </c>
      <c r="F2039" s="10">
        <f t="shared" si="82"/>
        <v>8</v>
      </c>
    </row>
    <row r="2040" spans="1:6" x14ac:dyDescent="0.2">
      <c r="A2040" s="39"/>
      <c r="B2040" s="34"/>
      <c r="C2040" s="39" t="s">
        <v>137</v>
      </c>
      <c r="D2040" s="7">
        <v>6</v>
      </c>
      <c r="E2040" s="9">
        <v>15</v>
      </c>
      <c r="F2040" s="10">
        <f t="shared" si="82"/>
        <v>21</v>
      </c>
    </row>
    <row r="2041" spans="1:6" x14ac:dyDescent="0.2">
      <c r="A2041" s="39"/>
      <c r="B2041" s="34"/>
      <c r="C2041" s="39" t="s">
        <v>139</v>
      </c>
      <c r="D2041" s="7">
        <v>2</v>
      </c>
      <c r="E2041" s="9">
        <v>13</v>
      </c>
      <c r="F2041" s="10">
        <f t="shared" si="82"/>
        <v>15</v>
      </c>
    </row>
    <row r="2042" spans="1:6" x14ac:dyDescent="0.2">
      <c r="A2042" s="39"/>
      <c r="B2042" s="34"/>
      <c r="C2042" s="39" t="s">
        <v>141</v>
      </c>
      <c r="D2042" s="7">
        <v>3</v>
      </c>
      <c r="E2042" s="9">
        <v>3</v>
      </c>
      <c r="F2042" s="10">
        <f t="shared" si="82"/>
        <v>6</v>
      </c>
    </row>
    <row r="2043" spans="1:6" x14ac:dyDescent="0.2">
      <c r="A2043" s="39"/>
      <c r="B2043" s="34" t="s">
        <v>1026</v>
      </c>
      <c r="C2043" s="39" t="s">
        <v>137</v>
      </c>
      <c r="D2043" s="7">
        <v>1</v>
      </c>
      <c r="E2043" s="9">
        <v>0</v>
      </c>
      <c r="F2043" s="10">
        <f t="shared" si="82"/>
        <v>1</v>
      </c>
    </row>
    <row r="2044" spans="1:6" x14ac:dyDescent="0.2">
      <c r="A2044" s="39"/>
      <c r="B2044" s="34"/>
      <c r="C2044" s="39"/>
      <c r="D2044" s="7"/>
      <c r="E2044" s="9"/>
      <c r="F2044" s="40"/>
    </row>
    <row r="2045" spans="1:6" x14ac:dyDescent="0.2">
      <c r="A2045" s="65" t="s">
        <v>259</v>
      </c>
      <c r="B2045" s="42"/>
      <c r="C2045" s="72" t="s">
        <v>2</v>
      </c>
      <c r="D2045" s="73">
        <v>62</v>
      </c>
      <c r="E2045" s="48">
        <v>265</v>
      </c>
      <c r="F2045" s="63">
        <v>327</v>
      </c>
    </row>
    <row r="2046" spans="1:6" x14ac:dyDescent="0.2">
      <c r="A2046" s="39"/>
      <c r="B2046" s="34" t="s">
        <v>541</v>
      </c>
      <c r="C2046" s="39" t="s">
        <v>124</v>
      </c>
      <c r="D2046" s="7">
        <v>1</v>
      </c>
      <c r="E2046" s="9">
        <v>0</v>
      </c>
      <c r="F2046" s="10">
        <f>D2046+E2046</f>
        <v>1</v>
      </c>
    </row>
    <row r="2047" spans="1:6" ht="12" thickBot="1" x14ac:dyDescent="0.25">
      <c r="A2047" s="52"/>
      <c r="B2047" s="68"/>
      <c r="C2047" s="52"/>
      <c r="D2047" s="24"/>
      <c r="E2047" s="26"/>
      <c r="F2047" s="53"/>
    </row>
    <row r="2054" spans="1:6" ht="12" x14ac:dyDescent="0.2">
      <c r="A2054" s="85" t="s">
        <v>113</v>
      </c>
      <c r="B2054" s="85"/>
      <c r="C2054" s="85"/>
      <c r="D2054" s="85"/>
      <c r="E2054" s="85"/>
      <c r="F2054" s="85"/>
    </row>
    <row r="2055" spans="1:6" x14ac:dyDescent="0.2">
      <c r="A2055" s="86" t="s">
        <v>39</v>
      </c>
      <c r="B2055" s="86"/>
      <c r="C2055" s="86"/>
      <c r="D2055" s="86"/>
      <c r="E2055" s="86"/>
      <c r="F2055" s="86"/>
    </row>
    <row r="2056" spans="1:6" x14ac:dyDescent="0.2">
      <c r="A2056" s="86" t="s">
        <v>1066</v>
      </c>
      <c r="B2056" s="86"/>
      <c r="C2056" s="86"/>
      <c r="D2056" s="86"/>
      <c r="E2056" s="86"/>
      <c r="F2056" s="86"/>
    </row>
    <row r="2057" spans="1:6" ht="12" thickBot="1" x14ac:dyDescent="0.25"/>
    <row r="2058" spans="1:6" x14ac:dyDescent="0.2">
      <c r="A2058" s="141" t="s">
        <v>123</v>
      </c>
      <c r="B2058" s="138"/>
      <c r="C2058" s="151" t="s">
        <v>43</v>
      </c>
      <c r="D2058" s="141" t="s">
        <v>44</v>
      </c>
      <c r="E2058" s="178" t="s">
        <v>45</v>
      </c>
      <c r="F2058" s="180" t="s">
        <v>2</v>
      </c>
    </row>
    <row r="2059" spans="1:6" x14ac:dyDescent="0.2">
      <c r="A2059" s="142"/>
      <c r="B2059" s="139"/>
      <c r="C2059" s="152"/>
      <c r="D2059" s="142"/>
      <c r="E2059" s="179"/>
      <c r="F2059" s="181"/>
    </row>
    <row r="2060" spans="1:6" x14ac:dyDescent="0.2">
      <c r="A2060" s="142"/>
      <c r="B2060" s="139"/>
      <c r="C2060" s="152"/>
      <c r="D2060" s="142"/>
      <c r="E2060" s="179"/>
      <c r="F2060" s="181"/>
    </row>
    <row r="2061" spans="1:6" ht="12" thickBot="1" x14ac:dyDescent="0.25">
      <c r="A2061" s="142"/>
      <c r="B2061" s="139"/>
      <c r="C2061" s="152"/>
      <c r="D2061" s="142"/>
      <c r="E2061" s="179"/>
      <c r="F2061" s="181"/>
    </row>
    <row r="2062" spans="1:6" x14ac:dyDescent="0.2">
      <c r="A2062" s="35"/>
      <c r="B2062" s="36"/>
      <c r="C2062" s="35" t="s">
        <v>3</v>
      </c>
      <c r="D2062" s="3">
        <v>16</v>
      </c>
      <c r="E2062" s="5">
        <v>33</v>
      </c>
      <c r="F2062" s="6">
        <f t="shared" ref="F2062:F2069" si="83">D2062+E2062</f>
        <v>49</v>
      </c>
    </row>
    <row r="2063" spans="1:6" x14ac:dyDescent="0.2">
      <c r="A2063" s="39"/>
      <c r="B2063" s="34"/>
      <c r="C2063" s="39" t="s">
        <v>125</v>
      </c>
      <c r="D2063" s="7">
        <v>0</v>
      </c>
      <c r="E2063" s="9">
        <v>2</v>
      </c>
      <c r="F2063" s="10">
        <f t="shared" si="83"/>
        <v>2</v>
      </c>
    </row>
    <row r="2064" spans="1:6" x14ac:dyDescent="0.2">
      <c r="A2064" s="39"/>
      <c r="B2064" s="34"/>
      <c r="C2064" s="39" t="s">
        <v>126</v>
      </c>
      <c r="D2064" s="7">
        <v>0</v>
      </c>
      <c r="E2064" s="9">
        <v>1</v>
      </c>
      <c r="F2064" s="10">
        <f t="shared" si="83"/>
        <v>1</v>
      </c>
    </row>
    <row r="2065" spans="1:6" x14ac:dyDescent="0.2">
      <c r="A2065" s="39"/>
      <c r="B2065" s="34"/>
      <c r="C2065" s="39" t="s">
        <v>127</v>
      </c>
      <c r="D2065" s="7">
        <v>11</v>
      </c>
      <c r="E2065" s="9">
        <v>35</v>
      </c>
      <c r="F2065" s="10">
        <f t="shared" si="83"/>
        <v>46</v>
      </c>
    </row>
    <row r="2066" spans="1:6" x14ac:dyDescent="0.2">
      <c r="A2066" s="39"/>
      <c r="B2066" s="34"/>
      <c r="C2066" s="39" t="s">
        <v>128</v>
      </c>
      <c r="D2066" s="7">
        <v>6</v>
      </c>
      <c r="E2066" s="9">
        <v>11</v>
      </c>
      <c r="F2066" s="10">
        <f t="shared" si="83"/>
        <v>17</v>
      </c>
    </row>
    <row r="2067" spans="1:6" x14ac:dyDescent="0.2">
      <c r="A2067" s="39"/>
      <c r="B2067" s="34"/>
      <c r="C2067" s="39" t="s">
        <v>134</v>
      </c>
      <c r="D2067" s="7">
        <v>4</v>
      </c>
      <c r="E2067" s="9">
        <v>6</v>
      </c>
      <c r="F2067" s="10">
        <f t="shared" si="83"/>
        <v>10</v>
      </c>
    </row>
    <row r="2068" spans="1:6" x14ac:dyDescent="0.2">
      <c r="A2068" s="39"/>
      <c r="B2068" s="34"/>
      <c r="C2068" s="39" t="s">
        <v>137</v>
      </c>
      <c r="D2068" s="7">
        <v>2</v>
      </c>
      <c r="E2068" s="9">
        <v>6</v>
      </c>
      <c r="F2068" s="10">
        <f t="shared" si="83"/>
        <v>8</v>
      </c>
    </row>
    <row r="2069" spans="1:6" x14ac:dyDescent="0.2">
      <c r="A2069" s="39"/>
      <c r="B2069" s="34"/>
      <c r="C2069" s="39" t="s">
        <v>139</v>
      </c>
      <c r="D2069" s="7">
        <v>22</v>
      </c>
      <c r="E2069" s="9">
        <v>171</v>
      </c>
      <c r="F2069" s="10">
        <f t="shared" si="83"/>
        <v>193</v>
      </c>
    </row>
    <row r="2070" spans="1:6" x14ac:dyDescent="0.2">
      <c r="A2070" s="39"/>
      <c r="B2070" s="34"/>
      <c r="C2070" s="39"/>
      <c r="D2070" s="7"/>
      <c r="E2070" s="9"/>
      <c r="F2070" s="40"/>
    </row>
    <row r="2071" spans="1:6" x14ac:dyDescent="0.2">
      <c r="A2071" s="65" t="s">
        <v>260</v>
      </c>
      <c r="B2071" s="42"/>
      <c r="C2071" s="72" t="s">
        <v>2</v>
      </c>
      <c r="D2071" s="73">
        <v>6</v>
      </c>
      <c r="E2071" s="48">
        <v>24</v>
      </c>
      <c r="F2071" s="63">
        <v>30</v>
      </c>
    </row>
    <row r="2072" spans="1:6" x14ac:dyDescent="0.2">
      <c r="A2072" s="39"/>
      <c r="B2072" s="34" t="s">
        <v>542</v>
      </c>
      <c r="C2072" s="39" t="s">
        <v>3</v>
      </c>
      <c r="D2072" s="7">
        <v>2</v>
      </c>
      <c r="E2072" s="9">
        <v>8</v>
      </c>
      <c r="F2072" s="10">
        <f>D2072+E2072</f>
        <v>10</v>
      </c>
    </row>
    <row r="2073" spans="1:6" x14ac:dyDescent="0.2">
      <c r="A2073" s="39"/>
      <c r="B2073" s="34"/>
      <c r="C2073" s="39" t="s">
        <v>125</v>
      </c>
      <c r="D2073" s="7">
        <v>1</v>
      </c>
      <c r="E2073" s="9">
        <v>3</v>
      </c>
      <c r="F2073" s="10">
        <f>D2073+E2073</f>
        <v>4</v>
      </c>
    </row>
    <row r="2074" spans="1:6" x14ac:dyDescent="0.2">
      <c r="A2074" s="39"/>
      <c r="B2074" s="34"/>
      <c r="C2074" s="39" t="s">
        <v>128</v>
      </c>
      <c r="D2074" s="7">
        <v>1</v>
      </c>
      <c r="E2074" s="9">
        <v>4</v>
      </c>
      <c r="F2074" s="10">
        <f>D2074+E2074</f>
        <v>5</v>
      </c>
    </row>
    <row r="2075" spans="1:6" x14ac:dyDescent="0.2">
      <c r="A2075" s="39"/>
      <c r="B2075" s="34"/>
      <c r="C2075" s="39" t="s">
        <v>135</v>
      </c>
      <c r="D2075" s="7">
        <v>0</v>
      </c>
      <c r="E2075" s="9">
        <v>1</v>
      </c>
      <c r="F2075" s="10">
        <f>D2075+E2075</f>
        <v>1</v>
      </c>
    </row>
    <row r="2076" spans="1:6" x14ac:dyDescent="0.2">
      <c r="A2076" s="39"/>
      <c r="B2076" s="34"/>
      <c r="C2076" s="39" t="s">
        <v>139</v>
      </c>
      <c r="D2076" s="7">
        <v>2</v>
      </c>
      <c r="E2076" s="9">
        <v>8</v>
      </c>
      <c r="F2076" s="10">
        <f>D2076+E2076</f>
        <v>10</v>
      </c>
    </row>
    <row r="2077" spans="1:6" x14ac:dyDescent="0.2">
      <c r="A2077" s="39"/>
      <c r="B2077" s="34"/>
      <c r="C2077" s="39"/>
      <c r="D2077" s="7"/>
      <c r="E2077" s="9"/>
      <c r="F2077" s="40"/>
    </row>
    <row r="2078" spans="1:6" x14ac:dyDescent="0.2">
      <c r="A2078" s="65" t="s">
        <v>261</v>
      </c>
      <c r="B2078" s="42"/>
      <c r="C2078" s="72" t="s">
        <v>2</v>
      </c>
      <c r="D2078" s="73">
        <v>337</v>
      </c>
      <c r="E2078" s="48">
        <v>824</v>
      </c>
      <c r="F2078" s="63">
        <v>1161</v>
      </c>
    </row>
    <row r="2079" spans="1:6" x14ac:dyDescent="0.2">
      <c r="A2079" s="39"/>
      <c r="B2079" s="34" t="s">
        <v>543</v>
      </c>
      <c r="C2079" s="39" t="s">
        <v>124</v>
      </c>
      <c r="D2079" s="7">
        <v>165</v>
      </c>
      <c r="E2079" s="9">
        <v>435</v>
      </c>
      <c r="F2079" s="10">
        <f t="shared" ref="F2079:F2109" si="84">D2079+E2079</f>
        <v>600</v>
      </c>
    </row>
    <row r="2080" spans="1:6" x14ac:dyDescent="0.2">
      <c r="A2080" s="39"/>
      <c r="B2080" s="34"/>
      <c r="C2080" s="39" t="s">
        <v>3</v>
      </c>
      <c r="D2080" s="7">
        <v>22</v>
      </c>
      <c r="E2080" s="9">
        <v>21</v>
      </c>
      <c r="F2080" s="10">
        <f t="shared" si="84"/>
        <v>43</v>
      </c>
    </row>
    <row r="2081" spans="1:6" x14ac:dyDescent="0.2">
      <c r="A2081" s="39"/>
      <c r="B2081" s="34"/>
      <c r="C2081" s="39" t="s">
        <v>125</v>
      </c>
      <c r="D2081" s="7">
        <v>2</v>
      </c>
      <c r="E2081" s="9">
        <v>14</v>
      </c>
      <c r="F2081" s="10">
        <f t="shared" si="84"/>
        <v>16</v>
      </c>
    </row>
    <row r="2082" spans="1:6" x14ac:dyDescent="0.2">
      <c r="A2082" s="39"/>
      <c r="B2082" s="34"/>
      <c r="C2082" s="39" t="s">
        <v>126</v>
      </c>
      <c r="D2082" s="7">
        <v>14</v>
      </c>
      <c r="E2082" s="9">
        <v>1</v>
      </c>
      <c r="F2082" s="10">
        <f t="shared" si="84"/>
        <v>15</v>
      </c>
    </row>
    <row r="2083" spans="1:6" x14ac:dyDescent="0.2">
      <c r="A2083" s="39"/>
      <c r="B2083" s="34"/>
      <c r="C2083" s="39" t="s">
        <v>127</v>
      </c>
      <c r="D2083" s="7">
        <v>14</v>
      </c>
      <c r="E2083" s="9">
        <v>19</v>
      </c>
      <c r="F2083" s="10">
        <f t="shared" si="84"/>
        <v>33</v>
      </c>
    </row>
    <row r="2084" spans="1:6" x14ac:dyDescent="0.2">
      <c r="A2084" s="39"/>
      <c r="B2084" s="34"/>
      <c r="C2084" s="39" t="s">
        <v>128</v>
      </c>
      <c r="D2084" s="7">
        <v>38</v>
      </c>
      <c r="E2084" s="9">
        <v>52</v>
      </c>
      <c r="F2084" s="10">
        <f t="shared" si="84"/>
        <v>90</v>
      </c>
    </row>
    <row r="2085" spans="1:6" x14ac:dyDescent="0.2">
      <c r="A2085" s="39"/>
      <c r="B2085" s="34"/>
      <c r="C2085" s="39" t="s">
        <v>931</v>
      </c>
      <c r="D2085" s="7">
        <v>1</v>
      </c>
      <c r="E2085" s="9">
        <v>3</v>
      </c>
      <c r="F2085" s="10">
        <f t="shared" si="84"/>
        <v>4</v>
      </c>
    </row>
    <row r="2086" spans="1:6" x14ac:dyDescent="0.2">
      <c r="A2086" s="39"/>
      <c r="B2086" s="34"/>
      <c r="C2086" s="39" t="s">
        <v>136</v>
      </c>
      <c r="D2086" s="7">
        <v>2</v>
      </c>
      <c r="E2086" s="9">
        <v>8</v>
      </c>
      <c r="F2086" s="10">
        <f t="shared" si="84"/>
        <v>10</v>
      </c>
    </row>
    <row r="2087" spans="1:6" x14ac:dyDescent="0.2">
      <c r="A2087" s="39"/>
      <c r="B2087" s="34"/>
      <c r="C2087" s="39" t="s">
        <v>137</v>
      </c>
      <c r="D2087" s="7">
        <v>4</v>
      </c>
      <c r="E2087" s="9">
        <v>22</v>
      </c>
      <c r="F2087" s="10">
        <f t="shared" si="84"/>
        <v>26</v>
      </c>
    </row>
    <row r="2088" spans="1:6" x14ac:dyDescent="0.2">
      <c r="A2088" s="39"/>
      <c r="B2088" s="34"/>
      <c r="C2088" s="39" t="s">
        <v>138</v>
      </c>
      <c r="D2088" s="7">
        <v>1</v>
      </c>
      <c r="E2088" s="9">
        <v>4</v>
      </c>
      <c r="F2088" s="10">
        <f t="shared" si="84"/>
        <v>5</v>
      </c>
    </row>
    <row r="2089" spans="1:6" x14ac:dyDescent="0.2">
      <c r="A2089" s="39"/>
      <c r="B2089" s="34"/>
      <c r="C2089" s="39" t="s">
        <v>139</v>
      </c>
      <c r="D2089" s="7">
        <v>1</v>
      </c>
      <c r="E2089" s="9">
        <v>11</v>
      </c>
      <c r="F2089" s="10">
        <f t="shared" si="84"/>
        <v>12</v>
      </c>
    </row>
    <row r="2090" spans="1:6" x14ac:dyDescent="0.2">
      <c r="A2090" s="39"/>
      <c r="B2090" s="34"/>
      <c r="C2090" s="39" t="s">
        <v>141</v>
      </c>
      <c r="D2090" s="7">
        <v>1</v>
      </c>
      <c r="E2090" s="9">
        <v>2</v>
      </c>
      <c r="F2090" s="10">
        <f t="shared" si="84"/>
        <v>3</v>
      </c>
    </row>
    <row r="2091" spans="1:6" x14ac:dyDescent="0.2">
      <c r="A2091" s="39"/>
      <c r="B2091" s="34" t="s">
        <v>544</v>
      </c>
      <c r="C2091" s="39" t="s">
        <v>124</v>
      </c>
      <c r="D2091" s="7">
        <v>17</v>
      </c>
      <c r="E2091" s="9">
        <v>74</v>
      </c>
      <c r="F2091" s="10">
        <f t="shared" si="84"/>
        <v>91</v>
      </c>
    </row>
    <row r="2092" spans="1:6" x14ac:dyDescent="0.2">
      <c r="A2092" s="39"/>
      <c r="B2092" s="34"/>
      <c r="C2092" s="39" t="s">
        <v>126</v>
      </c>
      <c r="D2092" s="7">
        <v>5</v>
      </c>
      <c r="E2092" s="9">
        <v>0</v>
      </c>
      <c r="F2092" s="10">
        <f t="shared" si="84"/>
        <v>5</v>
      </c>
    </row>
    <row r="2093" spans="1:6" x14ac:dyDescent="0.2">
      <c r="A2093" s="39"/>
      <c r="B2093" s="34"/>
      <c r="C2093" s="39" t="s">
        <v>127</v>
      </c>
      <c r="D2093" s="7">
        <v>2</v>
      </c>
      <c r="E2093" s="9">
        <v>4</v>
      </c>
      <c r="F2093" s="10">
        <f t="shared" si="84"/>
        <v>6</v>
      </c>
    </row>
    <row r="2094" spans="1:6" x14ac:dyDescent="0.2">
      <c r="A2094" s="39"/>
      <c r="B2094" s="34"/>
      <c r="C2094" s="39" t="s">
        <v>128</v>
      </c>
      <c r="D2094" s="7">
        <v>1</v>
      </c>
      <c r="E2094" s="9">
        <v>3</v>
      </c>
      <c r="F2094" s="10">
        <f t="shared" si="84"/>
        <v>4</v>
      </c>
    </row>
    <row r="2095" spans="1:6" x14ac:dyDescent="0.2">
      <c r="A2095" s="39"/>
      <c r="B2095" s="34"/>
      <c r="C2095" s="39" t="s">
        <v>137</v>
      </c>
      <c r="D2095" s="7">
        <v>0</v>
      </c>
      <c r="E2095" s="9">
        <v>4</v>
      </c>
      <c r="F2095" s="10">
        <f t="shared" si="84"/>
        <v>4</v>
      </c>
    </row>
    <row r="2096" spans="1:6" x14ac:dyDescent="0.2">
      <c r="A2096" s="39"/>
      <c r="B2096" s="34" t="s">
        <v>817</v>
      </c>
      <c r="C2096" s="39" t="s">
        <v>127</v>
      </c>
      <c r="D2096" s="7">
        <v>0</v>
      </c>
      <c r="E2096" s="9">
        <v>7</v>
      </c>
      <c r="F2096" s="10">
        <f t="shared" si="84"/>
        <v>7</v>
      </c>
    </row>
    <row r="2097" spans="1:6" x14ac:dyDescent="0.2">
      <c r="A2097" s="39"/>
      <c r="B2097" s="34"/>
      <c r="C2097" s="39" t="s">
        <v>128</v>
      </c>
      <c r="D2097" s="7">
        <v>0</v>
      </c>
      <c r="E2097" s="9">
        <v>4</v>
      </c>
      <c r="F2097" s="10">
        <f t="shared" si="84"/>
        <v>4</v>
      </c>
    </row>
    <row r="2098" spans="1:6" x14ac:dyDescent="0.2">
      <c r="A2098" s="39"/>
      <c r="B2098" s="34"/>
      <c r="C2098" s="39" t="s">
        <v>137</v>
      </c>
      <c r="D2098" s="7">
        <v>0</v>
      </c>
      <c r="E2098" s="9">
        <v>5</v>
      </c>
      <c r="F2098" s="10">
        <f t="shared" si="84"/>
        <v>5</v>
      </c>
    </row>
    <row r="2099" spans="1:6" x14ac:dyDescent="0.2">
      <c r="A2099" s="39"/>
      <c r="B2099" s="34" t="s">
        <v>1115</v>
      </c>
      <c r="C2099" s="39" t="s">
        <v>124</v>
      </c>
      <c r="D2099" s="7">
        <v>11</v>
      </c>
      <c r="E2099" s="9">
        <v>22</v>
      </c>
      <c r="F2099" s="10">
        <f t="shared" si="84"/>
        <v>33</v>
      </c>
    </row>
    <row r="2100" spans="1:6" x14ac:dyDescent="0.2">
      <c r="A2100" s="39"/>
      <c r="B2100" s="34"/>
      <c r="C2100" s="39" t="s">
        <v>126</v>
      </c>
      <c r="D2100" s="7">
        <v>2</v>
      </c>
      <c r="E2100" s="9">
        <v>0</v>
      </c>
      <c r="F2100" s="10">
        <f t="shared" si="84"/>
        <v>2</v>
      </c>
    </row>
    <row r="2101" spans="1:6" x14ac:dyDescent="0.2">
      <c r="A2101" s="39"/>
      <c r="B2101" s="34" t="s">
        <v>545</v>
      </c>
      <c r="C2101" s="39" t="s">
        <v>124</v>
      </c>
      <c r="D2101" s="7">
        <v>14</v>
      </c>
      <c r="E2101" s="9">
        <v>32</v>
      </c>
      <c r="F2101" s="10">
        <f t="shared" si="84"/>
        <v>46</v>
      </c>
    </row>
    <row r="2102" spans="1:6" x14ac:dyDescent="0.2">
      <c r="A2102" s="39"/>
      <c r="B2102" s="34"/>
      <c r="C2102" s="39" t="s">
        <v>127</v>
      </c>
      <c r="D2102" s="7">
        <v>1</v>
      </c>
      <c r="E2102" s="9">
        <v>10</v>
      </c>
      <c r="F2102" s="10">
        <f t="shared" si="84"/>
        <v>11</v>
      </c>
    </row>
    <row r="2103" spans="1:6" x14ac:dyDescent="0.2">
      <c r="A2103" s="39"/>
      <c r="B2103" s="34"/>
      <c r="C2103" s="39" t="s">
        <v>128</v>
      </c>
      <c r="D2103" s="7">
        <v>1</v>
      </c>
      <c r="E2103" s="9">
        <v>5</v>
      </c>
      <c r="F2103" s="10">
        <f t="shared" si="84"/>
        <v>6</v>
      </c>
    </row>
    <row r="2104" spans="1:6" x14ac:dyDescent="0.2">
      <c r="A2104" s="39"/>
      <c r="B2104" s="34"/>
      <c r="C2104" s="39" t="s">
        <v>137</v>
      </c>
      <c r="D2104" s="7">
        <v>0</v>
      </c>
      <c r="E2104" s="9">
        <v>5</v>
      </c>
      <c r="F2104" s="10">
        <f t="shared" si="84"/>
        <v>5</v>
      </c>
    </row>
    <row r="2105" spans="1:6" x14ac:dyDescent="0.2">
      <c r="A2105" s="39"/>
      <c r="B2105" s="34" t="s">
        <v>1027</v>
      </c>
      <c r="C2105" s="39" t="s">
        <v>128</v>
      </c>
      <c r="D2105" s="7">
        <v>0</v>
      </c>
      <c r="E2105" s="9">
        <v>3</v>
      </c>
      <c r="F2105" s="10">
        <f t="shared" si="84"/>
        <v>3</v>
      </c>
    </row>
    <row r="2106" spans="1:6" x14ac:dyDescent="0.2">
      <c r="A2106" s="39"/>
      <c r="B2106" s="34" t="s">
        <v>1116</v>
      </c>
      <c r="C2106" s="39" t="s">
        <v>124</v>
      </c>
      <c r="D2106" s="7">
        <v>1</v>
      </c>
      <c r="E2106" s="9">
        <v>8</v>
      </c>
      <c r="F2106" s="10">
        <f t="shared" si="84"/>
        <v>9</v>
      </c>
    </row>
    <row r="2107" spans="1:6" x14ac:dyDescent="0.2">
      <c r="A2107" s="39"/>
      <c r="B2107" s="34" t="s">
        <v>546</v>
      </c>
      <c r="C2107" s="39" t="s">
        <v>124</v>
      </c>
      <c r="D2107" s="7">
        <v>15</v>
      </c>
      <c r="E2107" s="9">
        <v>41</v>
      </c>
      <c r="F2107" s="10">
        <f t="shared" si="84"/>
        <v>56</v>
      </c>
    </row>
    <row r="2108" spans="1:6" x14ac:dyDescent="0.2">
      <c r="A2108" s="39"/>
      <c r="B2108" s="34"/>
      <c r="C2108" s="39" t="s">
        <v>126</v>
      </c>
      <c r="D2108" s="7">
        <v>2</v>
      </c>
      <c r="E2108" s="9">
        <v>0</v>
      </c>
      <c r="F2108" s="10">
        <f t="shared" si="84"/>
        <v>2</v>
      </c>
    </row>
    <row r="2109" spans="1:6" x14ac:dyDescent="0.2">
      <c r="A2109" s="39"/>
      <c r="B2109" s="34"/>
      <c r="C2109" s="39" t="s">
        <v>137</v>
      </c>
      <c r="D2109" s="7">
        <v>0</v>
      </c>
      <c r="E2109" s="9">
        <v>5</v>
      </c>
      <c r="F2109" s="10">
        <f t="shared" si="84"/>
        <v>5</v>
      </c>
    </row>
    <row r="2110" spans="1:6" x14ac:dyDescent="0.2">
      <c r="A2110" s="39"/>
      <c r="B2110" s="34"/>
      <c r="C2110" s="39"/>
      <c r="D2110" s="7"/>
      <c r="E2110" s="9"/>
      <c r="F2110" s="40"/>
    </row>
    <row r="2111" spans="1:6" x14ac:dyDescent="0.2">
      <c r="A2111" s="65" t="s">
        <v>262</v>
      </c>
      <c r="B2111" s="42"/>
      <c r="C2111" s="72" t="s">
        <v>2</v>
      </c>
      <c r="D2111" s="73">
        <v>4</v>
      </c>
      <c r="E2111" s="48">
        <v>7</v>
      </c>
      <c r="F2111" s="63">
        <v>11</v>
      </c>
    </row>
    <row r="2112" spans="1:6" x14ac:dyDescent="0.2">
      <c r="A2112" s="39"/>
      <c r="B2112" s="34" t="s">
        <v>547</v>
      </c>
      <c r="C2112" s="39" t="s">
        <v>127</v>
      </c>
      <c r="D2112" s="7">
        <v>2</v>
      </c>
      <c r="E2112" s="9">
        <v>4</v>
      </c>
      <c r="F2112" s="10">
        <f>D2112+E2112</f>
        <v>6</v>
      </c>
    </row>
    <row r="2113" spans="1:6" x14ac:dyDescent="0.2">
      <c r="A2113" s="39"/>
      <c r="B2113" s="34"/>
      <c r="C2113" s="39" t="s">
        <v>146</v>
      </c>
      <c r="D2113" s="7">
        <v>2</v>
      </c>
      <c r="E2113" s="9">
        <v>3</v>
      </c>
      <c r="F2113" s="10">
        <f>D2113+E2113</f>
        <v>5</v>
      </c>
    </row>
    <row r="2114" spans="1:6" x14ac:dyDescent="0.2">
      <c r="A2114" s="39"/>
      <c r="B2114" s="34"/>
      <c r="C2114" s="39"/>
      <c r="D2114" s="7"/>
      <c r="E2114" s="9"/>
      <c r="F2114" s="40"/>
    </row>
    <row r="2115" spans="1:6" x14ac:dyDescent="0.2">
      <c r="A2115" s="65" t="s">
        <v>1028</v>
      </c>
      <c r="B2115" s="42"/>
      <c r="C2115" s="72" t="s">
        <v>2</v>
      </c>
      <c r="D2115" s="73">
        <v>0</v>
      </c>
      <c r="E2115" s="48">
        <v>1</v>
      </c>
      <c r="F2115" s="63">
        <v>1</v>
      </c>
    </row>
    <row r="2116" spans="1:6" x14ac:dyDescent="0.2">
      <c r="A2116" s="39"/>
      <c r="B2116" s="34" t="s">
        <v>1029</v>
      </c>
      <c r="C2116" s="39" t="s">
        <v>125</v>
      </c>
      <c r="D2116" s="7">
        <v>0</v>
      </c>
      <c r="E2116" s="9">
        <v>1</v>
      </c>
      <c r="F2116" s="10">
        <f>D2116+E2116</f>
        <v>1</v>
      </c>
    </row>
    <row r="2117" spans="1:6" ht="12" thickBot="1" x14ac:dyDescent="0.25">
      <c r="A2117" s="52"/>
      <c r="B2117" s="68"/>
      <c r="C2117" s="52"/>
      <c r="D2117" s="24"/>
      <c r="E2117" s="26"/>
      <c r="F2117" s="53"/>
    </row>
    <row r="2125" spans="1:6" ht="12" x14ac:dyDescent="0.2">
      <c r="A2125" s="85" t="s">
        <v>113</v>
      </c>
      <c r="B2125" s="85"/>
      <c r="C2125" s="85"/>
      <c r="D2125" s="85"/>
      <c r="E2125" s="85"/>
      <c r="F2125" s="85"/>
    </row>
    <row r="2126" spans="1:6" x14ac:dyDescent="0.2">
      <c r="A2126" s="86" t="s">
        <v>39</v>
      </c>
      <c r="B2126" s="86"/>
      <c r="C2126" s="86"/>
      <c r="D2126" s="86"/>
      <c r="E2126" s="86"/>
      <c r="F2126" s="86"/>
    </row>
    <row r="2127" spans="1:6" x14ac:dyDescent="0.2">
      <c r="A2127" s="86" t="s">
        <v>1066</v>
      </c>
      <c r="B2127" s="86"/>
      <c r="C2127" s="86"/>
      <c r="D2127" s="86"/>
      <c r="E2127" s="86"/>
      <c r="F2127" s="86"/>
    </row>
    <row r="2128" spans="1:6" ht="12" thickBot="1" x14ac:dyDescent="0.25"/>
    <row r="2129" spans="1:6" x14ac:dyDescent="0.2">
      <c r="A2129" s="141" t="s">
        <v>123</v>
      </c>
      <c r="B2129" s="138"/>
      <c r="C2129" s="151" t="s">
        <v>43</v>
      </c>
      <c r="D2129" s="141" t="s">
        <v>44</v>
      </c>
      <c r="E2129" s="178" t="s">
        <v>45</v>
      </c>
      <c r="F2129" s="180" t="s">
        <v>2</v>
      </c>
    </row>
    <row r="2130" spans="1:6" x14ac:dyDescent="0.2">
      <c r="A2130" s="142"/>
      <c r="B2130" s="139"/>
      <c r="C2130" s="152"/>
      <c r="D2130" s="142"/>
      <c r="E2130" s="179"/>
      <c r="F2130" s="181"/>
    </row>
    <row r="2131" spans="1:6" x14ac:dyDescent="0.2">
      <c r="A2131" s="142"/>
      <c r="B2131" s="139"/>
      <c r="C2131" s="152"/>
      <c r="D2131" s="142"/>
      <c r="E2131" s="179"/>
      <c r="F2131" s="181"/>
    </row>
    <row r="2132" spans="1:6" ht="12" thickBot="1" x14ac:dyDescent="0.25">
      <c r="A2132" s="142"/>
      <c r="B2132" s="139"/>
      <c r="C2132" s="152"/>
      <c r="D2132" s="142"/>
      <c r="E2132" s="179"/>
      <c r="F2132" s="181"/>
    </row>
    <row r="2133" spans="1:6" x14ac:dyDescent="0.2">
      <c r="A2133" s="35"/>
      <c r="B2133" s="36"/>
      <c r="C2133" s="35"/>
      <c r="D2133" s="3"/>
      <c r="E2133" s="5"/>
      <c r="F2133" s="37"/>
    </row>
    <row r="2134" spans="1:6" x14ac:dyDescent="0.2">
      <c r="A2134" s="65" t="s">
        <v>263</v>
      </c>
      <c r="B2134" s="42"/>
      <c r="C2134" s="72" t="s">
        <v>2</v>
      </c>
      <c r="D2134" s="73">
        <v>48</v>
      </c>
      <c r="E2134" s="48">
        <v>128</v>
      </c>
      <c r="F2134" s="63">
        <v>176</v>
      </c>
    </row>
    <row r="2135" spans="1:6" x14ac:dyDescent="0.2">
      <c r="A2135" s="39"/>
      <c r="B2135" s="34" t="s">
        <v>970</v>
      </c>
      <c r="C2135" s="39" t="s">
        <v>127</v>
      </c>
      <c r="D2135" s="7">
        <v>2</v>
      </c>
      <c r="E2135" s="9">
        <v>30</v>
      </c>
      <c r="F2135" s="10">
        <f t="shared" ref="F2135:F2147" si="85">D2135+E2135</f>
        <v>32</v>
      </c>
    </row>
    <row r="2136" spans="1:6" x14ac:dyDescent="0.2">
      <c r="A2136" s="39"/>
      <c r="B2136" s="34"/>
      <c r="C2136" s="39" t="s">
        <v>128</v>
      </c>
      <c r="D2136" s="7">
        <v>3</v>
      </c>
      <c r="E2136" s="9">
        <v>3</v>
      </c>
      <c r="F2136" s="10">
        <f t="shared" si="85"/>
        <v>6</v>
      </c>
    </row>
    <row r="2137" spans="1:6" x14ac:dyDescent="0.2">
      <c r="A2137" s="39"/>
      <c r="B2137" s="34" t="s">
        <v>1183</v>
      </c>
      <c r="C2137" s="39" t="s">
        <v>137</v>
      </c>
      <c r="D2137" s="7">
        <v>0</v>
      </c>
      <c r="E2137" s="9">
        <v>1</v>
      </c>
      <c r="F2137" s="10">
        <f t="shared" si="85"/>
        <v>1</v>
      </c>
    </row>
    <row r="2138" spans="1:6" x14ac:dyDescent="0.2">
      <c r="A2138" s="39"/>
      <c r="B2138" s="34" t="s">
        <v>548</v>
      </c>
      <c r="C2138" s="39" t="s">
        <v>124</v>
      </c>
      <c r="D2138" s="7">
        <v>4</v>
      </c>
      <c r="E2138" s="9">
        <v>0</v>
      </c>
      <c r="F2138" s="10">
        <f t="shared" si="85"/>
        <v>4</v>
      </c>
    </row>
    <row r="2139" spans="1:6" x14ac:dyDescent="0.2">
      <c r="A2139" s="39"/>
      <c r="B2139" s="34"/>
      <c r="C2139" s="39" t="s">
        <v>3</v>
      </c>
      <c r="D2139" s="7">
        <v>5</v>
      </c>
      <c r="E2139" s="9">
        <v>18</v>
      </c>
      <c r="F2139" s="10">
        <f t="shared" si="85"/>
        <v>23</v>
      </c>
    </row>
    <row r="2140" spans="1:6" x14ac:dyDescent="0.2">
      <c r="A2140" s="39"/>
      <c r="B2140" s="34"/>
      <c r="C2140" s="39" t="s">
        <v>125</v>
      </c>
      <c r="D2140" s="7">
        <v>2</v>
      </c>
      <c r="E2140" s="9">
        <v>10</v>
      </c>
      <c r="F2140" s="10">
        <f t="shared" si="85"/>
        <v>12</v>
      </c>
    </row>
    <row r="2141" spans="1:6" x14ac:dyDescent="0.2">
      <c r="A2141" s="39"/>
      <c r="B2141" s="34"/>
      <c r="C2141" s="39" t="s">
        <v>126</v>
      </c>
      <c r="D2141" s="7">
        <v>0</v>
      </c>
      <c r="E2141" s="9">
        <v>1</v>
      </c>
      <c r="F2141" s="10">
        <f t="shared" si="85"/>
        <v>1</v>
      </c>
    </row>
    <row r="2142" spans="1:6" x14ac:dyDescent="0.2">
      <c r="A2142" s="39"/>
      <c r="B2142" s="34"/>
      <c r="C2142" s="39" t="s">
        <v>127</v>
      </c>
      <c r="D2142" s="7">
        <v>8</v>
      </c>
      <c r="E2142" s="9">
        <v>12</v>
      </c>
      <c r="F2142" s="10">
        <f t="shared" si="85"/>
        <v>20</v>
      </c>
    </row>
    <row r="2143" spans="1:6" x14ac:dyDescent="0.2">
      <c r="A2143" s="39"/>
      <c r="B2143" s="34"/>
      <c r="C2143" s="39" t="s">
        <v>128</v>
      </c>
      <c r="D2143" s="7">
        <v>15</v>
      </c>
      <c r="E2143" s="9">
        <v>24</v>
      </c>
      <c r="F2143" s="10">
        <f t="shared" si="85"/>
        <v>39</v>
      </c>
    </row>
    <row r="2144" spans="1:6" x14ac:dyDescent="0.2">
      <c r="A2144" s="39"/>
      <c r="B2144" s="34"/>
      <c r="C2144" s="39" t="s">
        <v>136</v>
      </c>
      <c r="D2144" s="7">
        <v>1</v>
      </c>
      <c r="E2144" s="9">
        <v>4</v>
      </c>
      <c r="F2144" s="10">
        <f t="shared" si="85"/>
        <v>5</v>
      </c>
    </row>
    <row r="2145" spans="1:6" x14ac:dyDescent="0.2">
      <c r="A2145" s="39"/>
      <c r="B2145" s="34"/>
      <c r="C2145" s="39" t="s">
        <v>137</v>
      </c>
      <c r="D2145" s="7">
        <v>6</v>
      </c>
      <c r="E2145" s="9">
        <v>13</v>
      </c>
      <c r="F2145" s="10">
        <f t="shared" si="85"/>
        <v>19</v>
      </c>
    </row>
    <row r="2146" spans="1:6" x14ac:dyDescent="0.2">
      <c r="A2146" s="39"/>
      <c r="B2146" s="34"/>
      <c r="C2146" s="39" t="s">
        <v>139</v>
      </c>
      <c r="D2146" s="7">
        <v>2</v>
      </c>
      <c r="E2146" s="9">
        <v>10</v>
      </c>
      <c r="F2146" s="10">
        <f t="shared" si="85"/>
        <v>12</v>
      </c>
    </row>
    <row r="2147" spans="1:6" x14ac:dyDescent="0.2">
      <c r="A2147" s="39"/>
      <c r="B2147" s="34"/>
      <c r="C2147" s="39" t="s">
        <v>141</v>
      </c>
      <c r="D2147" s="7">
        <v>0</v>
      </c>
      <c r="E2147" s="9">
        <v>2</v>
      </c>
      <c r="F2147" s="10">
        <f t="shared" si="85"/>
        <v>2</v>
      </c>
    </row>
    <row r="2148" spans="1:6" x14ac:dyDescent="0.2">
      <c r="A2148" s="39"/>
      <c r="B2148" s="34"/>
      <c r="C2148" s="39"/>
      <c r="D2148" s="7"/>
      <c r="E2148" s="9"/>
      <c r="F2148" s="40"/>
    </row>
    <row r="2149" spans="1:6" x14ac:dyDescent="0.2">
      <c r="A2149" s="65" t="s">
        <v>264</v>
      </c>
      <c r="B2149" s="42"/>
      <c r="C2149" s="72" t="s">
        <v>2</v>
      </c>
      <c r="D2149" s="73">
        <v>6</v>
      </c>
      <c r="E2149" s="48">
        <v>16</v>
      </c>
      <c r="F2149" s="63">
        <v>22</v>
      </c>
    </row>
    <row r="2150" spans="1:6" x14ac:dyDescent="0.2">
      <c r="A2150" s="39"/>
      <c r="B2150" s="34" t="s">
        <v>1117</v>
      </c>
      <c r="C2150" s="39" t="s">
        <v>136</v>
      </c>
      <c r="D2150" s="7">
        <v>0</v>
      </c>
      <c r="E2150" s="9">
        <v>1</v>
      </c>
      <c r="F2150" s="10">
        <f>D2150+E2150</f>
        <v>1</v>
      </c>
    </row>
    <row r="2151" spans="1:6" x14ac:dyDescent="0.2">
      <c r="A2151" s="39"/>
      <c r="B2151" s="34" t="s">
        <v>549</v>
      </c>
      <c r="C2151" s="39" t="s">
        <v>124</v>
      </c>
      <c r="D2151" s="7">
        <v>1</v>
      </c>
      <c r="E2151" s="9">
        <v>0</v>
      </c>
      <c r="F2151" s="10">
        <f>D2151+E2151</f>
        <v>1</v>
      </c>
    </row>
    <row r="2152" spans="1:6" x14ac:dyDescent="0.2">
      <c r="A2152" s="39"/>
      <c r="B2152" s="34"/>
      <c r="C2152" s="39" t="s">
        <v>3</v>
      </c>
      <c r="D2152" s="7">
        <v>3</v>
      </c>
      <c r="E2152" s="9">
        <v>9</v>
      </c>
      <c r="F2152" s="10">
        <f>D2152+E2152</f>
        <v>12</v>
      </c>
    </row>
    <row r="2153" spans="1:6" x14ac:dyDescent="0.2">
      <c r="A2153" s="39"/>
      <c r="B2153" s="34"/>
      <c r="C2153" s="39" t="s">
        <v>139</v>
      </c>
      <c r="D2153" s="7">
        <v>0</v>
      </c>
      <c r="E2153" s="9">
        <v>6</v>
      </c>
      <c r="F2153" s="10">
        <f>D2153+E2153</f>
        <v>6</v>
      </c>
    </row>
    <row r="2154" spans="1:6" x14ac:dyDescent="0.2">
      <c r="A2154" s="39"/>
      <c r="B2154" s="34" t="s">
        <v>971</v>
      </c>
      <c r="C2154" s="39" t="s">
        <v>136</v>
      </c>
      <c r="D2154" s="7">
        <v>2</v>
      </c>
      <c r="E2154" s="9">
        <v>0</v>
      </c>
      <c r="F2154" s="10">
        <f>D2154+E2154</f>
        <v>2</v>
      </c>
    </row>
    <row r="2155" spans="1:6" x14ac:dyDescent="0.2">
      <c r="A2155" s="39"/>
      <c r="B2155" s="34"/>
      <c r="C2155" s="39"/>
      <c r="D2155" s="7"/>
      <c r="E2155" s="9"/>
      <c r="F2155" s="40"/>
    </row>
    <row r="2156" spans="1:6" x14ac:dyDescent="0.2">
      <c r="A2156" s="65" t="s">
        <v>265</v>
      </c>
      <c r="B2156" s="42"/>
      <c r="C2156" s="72" t="s">
        <v>2</v>
      </c>
      <c r="D2156" s="73">
        <v>75</v>
      </c>
      <c r="E2156" s="48">
        <v>139</v>
      </c>
      <c r="F2156" s="63">
        <v>214</v>
      </c>
    </row>
    <row r="2157" spans="1:6" x14ac:dyDescent="0.2">
      <c r="A2157" s="39"/>
      <c r="B2157" s="34" t="s">
        <v>550</v>
      </c>
      <c r="C2157" s="39" t="s">
        <v>124</v>
      </c>
      <c r="D2157" s="7">
        <v>35</v>
      </c>
      <c r="E2157" s="9">
        <v>49</v>
      </c>
      <c r="F2157" s="10">
        <f t="shared" ref="F2157:F2171" si="86">D2157+E2157</f>
        <v>84</v>
      </c>
    </row>
    <row r="2158" spans="1:6" x14ac:dyDescent="0.2">
      <c r="A2158" s="39"/>
      <c r="B2158" s="34"/>
      <c r="C2158" s="39" t="s">
        <v>3</v>
      </c>
      <c r="D2158" s="7">
        <v>2</v>
      </c>
      <c r="E2158" s="9">
        <v>11</v>
      </c>
      <c r="F2158" s="10">
        <f t="shared" si="86"/>
        <v>13</v>
      </c>
    </row>
    <row r="2159" spans="1:6" x14ac:dyDescent="0.2">
      <c r="A2159" s="39"/>
      <c r="B2159" s="34"/>
      <c r="C2159" s="39" t="s">
        <v>125</v>
      </c>
      <c r="D2159" s="7">
        <v>1</v>
      </c>
      <c r="E2159" s="9">
        <v>8</v>
      </c>
      <c r="F2159" s="10">
        <f t="shared" si="86"/>
        <v>9</v>
      </c>
    </row>
    <row r="2160" spans="1:6" x14ac:dyDescent="0.2">
      <c r="A2160" s="39"/>
      <c r="B2160" s="34"/>
      <c r="C2160" s="39" t="s">
        <v>127</v>
      </c>
      <c r="D2160" s="7">
        <v>3</v>
      </c>
      <c r="E2160" s="9">
        <v>5</v>
      </c>
      <c r="F2160" s="10">
        <f t="shared" si="86"/>
        <v>8</v>
      </c>
    </row>
    <row r="2161" spans="1:6" x14ac:dyDescent="0.2">
      <c r="A2161" s="39"/>
      <c r="B2161" s="34"/>
      <c r="C2161" s="39" t="s">
        <v>128</v>
      </c>
      <c r="D2161" s="7">
        <v>6</v>
      </c>
      <c r="E2161" s="9">
        <v>20</v>
      </c>
      <c r="F2161" s="10">
        <f t="shared" si="86"/>
        <v>26</v>
      </c>
    </row>
    <row r="2162" spans="1:6" x14ac:dyDescent="0.2">
      <c r="A2162" s="39"/>
      <c r="B2162" s="34"/>
      <c r="C2162" s="39" t="s">
        <v>931</v>
      </c>
      <c r="D2162" s="7">
        <v>1</v>
      </c>
      <c r="E2162" s="9">
        <v>7</v>
      </c>
      <c r="F2162" s="10">
        <f t="shared" si="86"/>
        <v>8</v>
      </c>
    </row>
    <row r="2163" spans="1:6" x14ac:dyDescent="0.2">
      <c r="A2163" s="39"/>
      <c r="B2163" s="34"/>
      <c r="C2163" s="39" t="s">
        <v>131</v>
      </c>
      <c r="D2163" s="7">
        <v>1</v>
      </c>
      <c r="E2163" s="9">
        <v>0</v>
      </c>
      <c r="F2163" s="10">
        <f t="shared" si="86"/>
        <v>1</v>
      </c>
    </row>
    <row r="2164" spans="1:6" x14ac:dyDescent="0.2">
      <c r="A2164" s="39"/>
      <c r="B2164" s="34"/>
      <c r="C2164" s="39" t="s">
        <v>135</v>
      </c>
      <c r="D2164" s="7">
        <v>2</v>
      </c>
      <c r="E2164" s="9">
        <v>5</v>
      </c>
      <c r="F2164" s="10">
        <f t="shared" si="86"/>
        <v>7</v>
      </c>
    </row>
    <row r="2165" spans="1:6" x14ac:dyDescent="0.2">
      <c r="A2165" s="39"/>
      <c r="B2165" s="34"/>
      <c r="C2165" s="39" t="s">
        <v>136</v>
      </c>
      <c r="D2165" s="7">
        <v>1</v>
      </c>
      <c r="E2165" s="9">
        <v>6</v>
      </c>
      <c r="F2165" s="10">
        <f t="shared" si="86"/>
        <v>7</v>
      </c>
    </row>
    <row r="2166" spans="1:6" x14ac:dyDescent="0.2">
      <c r="A2166" s="39"/>
      <c r="B2166" s="34"/>
      <c r="C2166" s="39" t="s">
        <v>138</v>
      </c>
      <c r="D2166" s="7">
        <v>2</v>
      </c>
      <c r="E2166" s="9">
        <v>3</v>
      </c>
      <c r="F2166" s="10">
        <f t="shared" si="86"/>
        <v>5</v>
      </c>
    </row>
    <row r="2167" spans="1:6" x14ac:dyDescent="0.2">
      <c r="A2167" s="39"/>
      <c r="B2167" s="34"/>
      <c r="C2167" s="39" t="s">
        <v>140</v>
      </c>
      <c r="D2167" s="7">
        <v>8</v>
      </c>
      <c r="E2167" s="9">
        <v>9</v>
      </c>
      <c r="F2167" s="10">
        <f t="shared" si="86"/>
        <v>17</v>
      </c>
    </row>
    <row r="2168" spans="1:6" x14ac:dyDescent="0.2">
      <c r="A2168" s="39"/>
      <c r="B2168" s="34"/>
      <c r="C2168" s="39" t="s">
        <v>142</v>
      </c>
      <c r="D2168" s="7">
        <v>11</v>
      </c>
      <c r="E2168" s="9">
        <v>11</v>
      </c>
      <c r="F2168" s="10">
        <f t="shared" si="86"/>
        <v>22</v>
      </c>
    </row>
    <row r="2169" spans="1:6" x14ac:dyDescent="0.2">
      <c r="A2169" s="39"/>
      <c r="B2169" s="34"/>
      <c r="C2169" s="39" t="s">
        <v>145</v>
      </c>
      <c r="D2169" s="7">
        <v>0</v>
      </c>
      <c r="E2169" s="9">
        <v>1</v>
      </c>
      <c r="F2169" s="10">
        <f t="shared" si="86"/>
        <v>1</v>
      </c>
    </row>
    <row r="2170" spans="1:6" x14ac:dyDescent="0.2">
      <c r="A2170" s="39"/>
      <c r="B2170" s="34"/>
      <c r="C2170" s="39" t="s">
        <v>149</v>
      </c>
      <c r="D2170" s="7">
        <v>1</v>
      </c>
      <c r="E2170" s="9">
        <v>2</v>
      </c>
      <c r="F2170" s="10">
        <f t="shared" si="86"/>
        <v>3</v>
      </c>
    </row>
    <row r="2171" spans="1:6" x14ac:dyDescent="0.2">
      <c r="A2171" s="39"/>
      <c r="B2171" s="34" t="s">
        <v>551</v>
      </c>
      <c r="C2171" s="39" t="s">
        <v>127</v>
      </c>
      <c r="D2171" s="7">
        <v>1</v>
      </c>
      <c r="E2171" s="9">
        <v>2</v>
      </c>
      <c r="F2171" s="10">
        <f t="shared" si="86"/>
        <v>3</v>
      </c>
    </row>
    <row r="2172" spans="1:6" x14ac:dyDescent="0.2">
      <c r="A2172" s="39"/>
      <c r="B2172" s="34"/>
      <c r="C2172" s="39"/>
      <c r="D2172" s="7"/>
      <c r="E2172" s="9"/>
      <c r="F2172" s="40"/>
    </row>
    <row r="2173" spans="1:6" x14ac:dyDescent="0.2">
      <c r="A2173" s="65" t="s">
        <v>266</v>
      </c>
      <c r="B2173" s="42"/>
      <c r="C2173" s="72" t="s">
        <v>2</v>
      </c>
      <c r="D2173" s="73">
        <v>12</v>
      </c>
      <c r="E2173" s="48">
        <v>26</v>
      </c>
      <c r="F2173" s="63">
        <v>38</v>
      </c>
    </row>
    <row r="2174" spans="1:6" x14ac:dyDescent="0.2">
      <c r="A2174" s="39"/>
      <c r="B2174" s="34" t="s">
        <v>552</v>
      </c>
      <c r="C2174" s="39" t="s">
        <v>150</v>
      </c>
      <c r="D2174" s="7">
        <v>12</v>
      </c>
      <c r="E2174" s="9">
        <v>26</v>
      </c>
      <c r="F2174" s="10">
        <f>D2174+E2174</f>
        <v>38</v>
      </c>
    </row>
    <row r="2175" spans="1:6" x14ac:dyDescent="0.2">
      <c r="A2175" s="39"/>
      <c r="B2175" s="34"/>
      <c r="C2175" s="39"/>
      <c r="D2175" s="7"/>
      <c r="E2175" s="9"/>
      <c r="F2175" s="40"/>
    </row>
    <row r="2176" spans="1:6" x14ac:dyDescent="0.2">
      <c r="A2176" s="65" t="s">
        <v>267</v>
      </c>
      <c r="B2176" s="42"/>
      <c r="C2176" s="72" t="s">
        <v>2</v>
      </c>
      <c r="D2176" s="73">
        <v>7</v>
      </c>
      <c r="E2176" s="48">
        <v>47</v>
      </c>
      <c r="F2176" s="63">
        <v>54</v>
      </c>
    </row>
    <row r="2177" spans="1:6" x14ac:dyDescent="0.2">
      <c r="A2177" s="39"/>
      <c r="B2177" s="34" t="s">
        <v>902</v>
      </c>
      <c r="C2177" s="39" t="s">
        <v>128</v>
      </c>
      <c r="D2177" s="7">
        <v>0</v>
      </c>
      <c r="E2177" s="9">
        <v>1</v>
      </c>
      <c r="F2177" s="10">
        <f t="shared" ref="F2177:F2182" si="87">D2177+E2177</f>
        <v>1</v>
      </c>
    </row>
    <row r="2178" spans="1:6" x14ac:dyDescent="0.2">
      <c r="A2178" s="39"/>
      <c r="B2178" s="34" t="s">
        <v>553</v>
      </c>
      <c r="C2178" s="39" t="s">
        <v>3</v>
      </c>
      <c r="D2178" s="7">
        <v>3</v>
      </c>
      <c r="E2178" s="9">
        <v>14</v>
      </c>
      <c r="F2178" s="10">
        <f t="shared" si="87"/>
        <v>17</v>
      </c>
    </row>
    <row r="2179" spans="1:6" x14ac:dyDescent="0.2">
      <c r="A2179" s="39"/>
      <c r="B2179" s="34"/>
      <c r="C2179" s="39" t="s">
        <v>125</v>
      </c>
      <c r="D2179" s="7">
        <v>1</v>
      </c>
      <c r="E2179" s="9">
        <v>9</v>
      </c>
      <c r="F2179" s="10">
        <f t="shared" si="87"/>
        <v>10</v>
      </c>
    </row>
    <row r="2180" spans="1:6" x14ac:dyDescent="0.2">
      <c r="A2180" s="39"/>
      <c r="B2180" s="34"/>
      <c r="C2180" s="39" t="s">
        <v>128</v>
      </c>
      <c r="D2180" s="7">
        <v>2</v>
      </c>
      <c r="E2180" s="9">
        <v>13</v>
      </c>
      <c r="F2180" s="10">
        <f t="shared" si="87"/>
        <v>15</v>
      </c>
    </row>
    <row r="2181" spans="1:6" x14ac:dyDescent="0.2">
      <c r="A2181" s="39"/>
      <c r="B2181" s="34"/>
      <c r="C2181" s="39" t="s">
        <v>136</v>
      </c>
      <c r="D2181" s="7">
        <v>0</v>
      </c>
      <c r="E2181" s="9">
        <v>1</v>
      </c>
      <c r="F2181" s="10">
        <f t="shared" si="87"/>
        <v>1</v>
      </c>
    </row>
    <row r="2182" spans="1:6" x14ac:dyDescent="0.2">
      <c r="A2182" s="39"/>
      <c r="B2182" s="34"/>
      <c r="C2182" s="39" t="s">
        <v>139</v>
      </c>
      <c r="D2182" s="7">
        <v>1</v>
      </c>
      <c r="E2182" s="9">
        <v>9</v>
      </c>
      <c r="F2182" s="10">
        <f t="shared" si="87"/>
        <v>10</v>
      </c>
    </row>
    <row r="2183" spans="1:6" x14ac:dyDescent="0.2">
      <c r="A2183" s="39"/>
      <c r="B2183" s="34"/>
      <c r="C2183" s="39"/>
      <c r="D2183" s="7"/>
      <c r="E2183" s="9"/>
      <c r="F2183" s="40"/>
    </row>
    <row r="2184" spans="1:6" x14ac:dyDescent="0.2">
      <c r="A2184" s="65" t="s">
        <v>723</v>
      </c>
      <c r="B2184" s="42"/>
      <c r="C2184" s="72" t="s">
        <v>2</v>
      </c>
      <c r="D2184" s="73">
        <v>1</v>
      </c>
      <c r="E2184" s="48">
        <v>25</v>
      </c>
      <c r="F2184" s="63">
        <v>26</v>
      </c>
    </row>
    <row r="2185" spans="1:6" x14ac:dyDescent="0.2">
      <c r="A2185" s="39"/>
      <c r="B2185" s="34" t="s">
        <v>818</v>
      </c>
      <c r="C2185" s="39" t="s">
        <v>3</v>
      </c>
      <c r="D2185" s="7">
        <v>0</v>
      </c>
      <c r="E2185" s="9">
        <v>12</v>
      </c>
      <c r="F2185" s="10">
        <f>D2185+E2185</f>
        <v>12</v>
      </c>
    </row>
    <row r="2186" spans="1:6" x14ac:dyDescent="0.2">
      <c r="A2186" s="39"/>
      <c r="B2186" s="34"/>
      <c r="C2186" s="39" t="s">
        <v>128</v>
      </c>
      <c r="D2186" s="7">
        <v>1</v>
      </c>
      <c r="E2186" s="9">
        <v>5</v>
      </c>
      <c r="F2186" s="10">
        <f>D2186+E2186</f>
        <v>6</v>
      </c>
    </row>
    <row r="2187" spans="1:6" x14ac:dyDescent="0.2">
      <c r="A2187" s="39"/>
      <c r="B2187" s="34" t="s">
        <v>724</v>
      </c>
      <c r="C2187" s="39" t="s">
        <v>127</v>
      </c>
      <c r="D2187" s="7">
        <v>0</v>
      </c>
      <c r="E2187" s="9">
        <v>7</v>
      </c>
      <c r="F2187" s="10">
        <f>D2187+E2187</f>
        <v>7</v>
      </c>
    </row>
    <row r="2188" spans="1:6" ht="12" thickBot="1" x14ac:dyDescent="0.25">
      <c r="A2188" s="52"/>
      <c r="B2188" s="68"/>
      <c r="C2188" s="52"/>
      <c r="D2188" s="24"/>
      <c r="E2188" s="26"/>
      <c r="F2188" s="53"/>
    </row>
    <row r="2196" spans="1:6" ht="12" x14ac:dyDescent="0.2">
      <c r="A2196" s="85" t="s">
        <v>113</v>
      </c>
      <c r="B2196" s="85"/>
      <c r="C2196" s="85"/>
      <c r="D2196" s="85"/>
      <c r="E2196" s="85"/>
      <c r="F2196" s="85"/>
    </row>
    <row r="2197" spans="1:6" x14ac:dyDescent="0.2">
      <c r="A2197" s="86" t="s">
        <v>39</v>
      </c>
      <c r="B2197" s="86"/>
      <c r="C2197" s="86"/>
      <c r="D2197" s="86"/>
      <c r="E2197" s="86"/>
      <c r="F2197" s="86"/>
    </row>
    <row r="2198" spans="1:6" x14ac:dyDescent="0.2">
      <c r="A2198" s="86" t="s">
        <v>1066</v>
      </c>
      <c r="B2198" s="86"/>
      <c r="C2198" s="86"/>
      <c r="D2198" s="86"/>
      <c r="E2198" s="86"/>
      <c r="F2198" s="86"/>
    </row>
    <row r="2199" spans="1:6" ht="12" thickBot="1" x14ac:dyDescent="0.25"/>
    <row r="2200" spans="1:6" x14ac:dyDescent="0.2">
      <c r="A2200" s="141" t="s">
        <v>123</v>
      </c>
      <c r="B2200" s="138"/>
      <c r="C2200" s="151" t="s">
        <v>43</v>
      </c>
      <c r="D2200" s="141" t="s">
        <v>44</v>
      </c>
      <c r="E2200" s="178" t="s">
        <v>45</v>
      </c>
      <c r="F2200" s="180" t="s">
        <v>2</v>
      </c>
    </row>
    <row r="2201" spans="1:6" x14ac:dyDescent="0.2">
      <c r="A2201" s="142"/>
      <c r="B2201" s="139"/>
      <c r="C2201" s="152"/>
      <c r="D2201" s="142"/>
      <c r="E2201" s="179"/>
      <c r="F2201" s="181"/>
    </row>
    <row r="2202" spans="1:6" x14ac:dyDescent="0.2">
      <c r="A2202" s="142"/>
      <c r="B2202" s="139"/>
      <c r="C2202" s="152"/>
      <c r="D2202" s="142"/>
      <c r="E2202" s="179"/>
      <c r="F2202" s="181"/>
    </row>
    <row r="2203" spans="1:6" ht="12" thickBot="1" x14ac:dyDescent="0.25">
      <c r="A2203" s="142"/>
      <c r="B2203" s="139"/>
      <c r="C2203" s="152"/>
      <c r="D2203" s="142"/>
      <c r="E2203" s="179"/>
      <c r="F2203" s="181"/>
    </row>
    <row r="2204" spans="1:6" x14ac:dyDescent="0.2">
      <c r="A2204" s="35"/>
      <c r="B2204" s="36"/>
      <c r="C2204" s="35" t="s">
        <v>139</v>
      </c>
      <c r="D2204" s="3">
        <v>0</v>
      </c>
      <c r="E2204" s="5">
        <v>1</v>
      </c>
      <c r="F2204" s="6">
        <f>D2204+E2204</f>
        <v>1</v>
      </c>
    </row>
    <row r="2205" spans="1:6" x14ac:dyDescent="0.2">
      <c r="A2205" s="39"/>
      <c r="B2205" s="34"/>
      <c r="C2205" s="39"/>
      <c r="D2205" s="7"/>
      <c r="E2205" s="9"/>
      <c r="F2205" s="40"/>
    </row>
    <row r="2206" spans="1:6" x14ac:dyDescent="0.2">
      <c r="A2206" s="65" t="s">
        <v>268</v>
      </c>
      <c r="B2206" s="42"/>
      <c r="C2206" s="72" t="s">
        <v>2</v>
      </c>
      <c r="D2206" s="73">
        <v>35</v>
      </c>
      <c r="E2206" s="48">
        <v>90</v>
      </c>
      <c r="F2206" s="63">
        <v>125</v>
      </c>
    </row>
    <row r="2207" spans="1:6" x14ac:dyDescent="0.2">
      <c r="A2207" s="39"/>
      <c r="B2207" s="34" t="s">
        <v>554</v>
      </c>
      <c r="C2207" s="39" t="s">
        <v>124</v>
      </c>
      <c r="D2207" s="7">
        <v>12</v>
      </c>
      <c r="E2207" s="9">
        <v>11</v>
      </c>
      <c r="F2207" s="10">
        <f t="shared" ref="F2207:F2219" si="88">D2207+E2207</f>
        <v>23</v>
      </c>
    </row>
    <row r="2208" spans="1:6" x14ac:dyDescent="0.2">
      <c r="A2208" s="39"/>
      <c r="B2208" s="34"/>
      <c r="C2208" s="39" t="s">
        <v>3</v>
      </c>
      <c r="D2208" s="7">
        <v>3</v>
      </c>
      <c r="E2208" s="9">
        <v>21</v>
      </c>
      <c r="F2208" s="10">
        <f t="shared" si="88"/>
        <v>24</v>
      </c>
    </row>
    <row r="2209" spans="1:6" x14ac:dyDescent="0.2">
      <c r="A2209" s="39"/>
      <c r="B2209" s="34"/>
      <c r="C2209" s="39" t="s">
        <v>125</v>
      </c>
      <c r="D2209" s="7">
        <v>1</v>
      </c>
      <c r="E2209" s="9">
        <v>7</v>
      </c>
      <c r="F2209" s="10">
        <f t="shared" si="88"/>
        <v>8</v>
      </c>
    </row>
    <row r="2210" spans="1:6" x14ac:dyDescent="0.2">
      <c r="A2210" s="39"/>
      <c r="B2210" s="34"/>
      <c r="C2210" s="39" t="s">
        <v>126</v>
      </c>
      <c r="D2210" s="7">
        <v>0</v>
      </c>
      <c r="E2210" s="9">
        <v>1</v>
      </c>
      <c r="F2210" s="10">
        <f t="shared" si="88"/>
        <v>1</v>
      </c>
    </row>
    <row r="2211" spans="1:6" x14ac:dyDescent="0.2">
      <c r="A2211" s="39"/>
      <c r="B2211" s="34"/>
      <c r="C2211" s="39" t="s">
        <v>127</v>
      </c>
      <c r="D2211" s="7">
        <v>3</v>
      </c>
      <c r="E2211" s="9">
        <v>8</v>
      </c>
      <c r="F2211" s="10">
        <f t="shared" si="88"/>
        <v>11</v>
      </c>
    </row>
    <row r="2212" spans="1:6" x14ac:dyDescent="0.2">
      <c r="A2212" s="39"/>
      <c r="B2212" s="34"/>
      <c r="C2212" s="39" t="s">
        <v>128</v>
      </c>
      <c r="D2212" s="7">
        <v>3</v>
      </c>
      <c r="E2212" s="9">
        <v>11</v>
      </c>
      <c r="F2212" s="10">
        <f t="shared" si="88"/>
        <v>14</v>
      </c>
    </row>
    <row r="2213" spans="1:6" x14ac:dyDescent="0.2">
      <c r="A2213" s="39"/>
      <c r="B2213" s="34"/>
      <c r="C2213" s="39" t="s">
        <v>931</v>
      </c>
      <c r="D2213" s="7">
        <v>1</v>
      </c>
      <c r="E2213" s="9">
        <v>5</v>
      </c>
      <c r="F2213" s="10">
        <f t="shared" si="88"/>
        <v>6</v>
      </c>
    </row>
    <row r="2214" spans="1:6" x14ac:dyDescent="0.2">
      <c r="A2214" s="39"/>
      <c r="B2214" s="34"/>
      <c r="C2214" s="39" t="s">
        <v>135</v>
      </c>
      <c r="D2214" s="7">
        <v>2</v>
      </c>
      <c r="E2214" s="9">
        <v>4</v>
      </c>
      <c r="F2214" s="10">
        <f t="shared" si="88"/>
        <v>6</v>
      </c>
    </row>
    <row r="2215" spans="1:6" x14ac:dyDescent="0.2">
      <c r="A2215" s="39"/>
      <c r="B2215" s="34"/>
      <c r="C2215" s="39" t="s">
        <v>136</v>
      </c>
      <c r="D2215" s="7">
        <v>0</v>
      </c>
      <c r="E2215" s="9">
        <v>6</v>
      </c>
      <c r="F2215" s="10">
        <f t="shared" si="88"/>
        <v>6</v>
      </c>
    </row>
    <row r="2216" spans="1:6" x14ac:dyDescent="0.2">
      <c r="A2216" s="39"/>
      <c r="B2216" s="34"/>
      <c r="C2216" s="39" t="s">
        <v>138</v>
      </c>
      <c r="D2216" s="7">
        <v>8</v>
      </c>
      <c r="E2216" s="9">
        <v>5</v>
      </c>
      <c r="F2216" s="10">
        <f t="shared" si="88"/>
        <v>13</v>
      </c>
    </row>
    <row r="2217" spans="1:6" x14ac:dyDescent="0.2">
      <c r="A2217" s="39"/>
      <c r="B2217" s="34"/>
      <c r="C2217" s="39" t="s">
        <v>139</v>
      </c>
      <c r="D2217" s="7">
        <v>1</v>
      </c>
      <c r="E2217" s="9">
        <v>7</v>
      </c>
      <c r="F2217" s="10">
        <f t="shared" si="88"/>
        <v>8</v>
      </c>
    </row>
    <row r="2218" spans="1:6" x14ac:dyDescent="0.2">
      <c r="A2218" s="39"/>
      <c r="B2218" s="34"/>
      <c r="C2218" s="39" t="s">
        <v>141</v>
      </c>
      <c r="D2218" s="7">
        <v>0</v>
      </c>
      <c r="E2218" s="9">
        <v>2</v>
      </c>
      <c r="F2218" s="10">
        <f t="shared" si="88"/>
        <v>2</v>
      </c>
    </row>
    <row r="2219" spans="1:6" x14ac:dyDescent="0.2">
      <c r="A2219" s="39"/>
      <c r="B2219" s="34"/>
      <c r="C2219" s="39" t="s">
        <v>149</v>
      </c>
      <c r="D2219" s="7">
        <v>1</v>
      </c>
      <c r="E2219" s="9">
        <v>2</v>
      </c>
      <c r="F2219" s="10">
        <f t="shared" si="88"/>
        <v>3</v>
      </c>
    </row>
    <row r="2220" spans="1:6" x14ac:dyDescent="0.2">
      <c r="A2220" s="39"/>
      <c r="B2220" s="34"/>
      <c r="C2220" s="39"/>
      <c r="D2220" s="7"/>
      <c r="E2220" s="9"/>
      <c r="F2220" s="40"/>
    </row>
    <row r="2221" spans="1:6" x14ac:dyDescent="0.2">
      <c r="A2221" s="65" t="s">
        <v>269</v>
      </c>
      <c r="B2221" s="42"/>
      <c r="C2221" s="72" t="s">
        <v>2</v>
      </c>
      <c r="D2221" s="73">
        <v>86</v>
      </c>
      <c r="E2221" s="48">
        <v>161</v>
      </c>
      <c r="F2221" s="63">
        <v>247</v>
      </c>
    </row>
    <row r="2222" spans="1:6" x14ac:dyDescent="0.2">
      <c r="A2222" s="39"/>
      <c r="B2222" s="34" t="s">
        <v>1184</v>
      </c>
      <c r="C2222" s="39" t="s">
        <v>137</v>
      </c>
      <c r="D2222" s="7">
        <v>0</v>
      </c>
      <c r="E2222" s="9">
        <v>8</v>
      </c>
      <c r="F2222" s="10">
        <f t="shared" ref="F2222:F2241" si="89">D2222+E2222</f>
        <v>8</v>
      </c>
    </row>
    <row r="2223" spans="1:6" x14ac:dyDescent="0.2">
      <c r="A2223" s="39"/>
      <c r="B2223" s="34" t="s">
        <v>1185</v>
      </c>
      <c r="C2223" s="39" t="s">
        <v>137</v>
      </c>
      <c r="D2223" s="7">
        <v>0</v>
      </c>
      <c r="E2223" s="9">
        <v>1</v>
      </c>
      <c r="F2223" s="10">
        <f t="shared" si="89"/>
        <v>1</v>
      </c>
    </row>
    <row r="2224" spans="1:6" x14ac:dyDescent="0.2">
      <c r="A2224" s="39"/>
      <c r="B2224" s="34" t="s">
        <v>555</v>
      </c>
      <c r="C2224" s="39" t="s">
        <v>124</v>
      </c>
      <c r="D2224" s="7">
        <v>2</v>
      </c>
      <c r="E2224" s="9">
        <v>0</v>
      </c>
      <c r="F2224" s="10">
        <f t="shared" si="89"/>
        <v>2</v>
      </c>
    </row>
    <row r="2225" spans="1:6" x14ac:dyDescent="0.2">
      <c r="A2225" s="39"/>
      <c r="B2225" s="34"/>
      <c r="C2225" s="39" t="s">
        <v>3</v>
      </c>
      <c r="D2225" s="7">
        <v>14</v>
      </c>
      <c r="E2225" s="9">
        <v>26</v>
      </c>
      <c r="F2225" s="10">
        <f t="shared" si="89"/>
        <v>40</v>
      </c>
    </row>
    <row r="2226" spans="1:6" x14ac:dyDescent="0.2">
      <c r="A2226" s="39"/>
      <c r="B2226" s="34"/>
      <c r="C2226" s="39" t="s">
        <v>125</v>
      </c>
      <c r="D2226" s="7">
        <v>8</v>
      </c>
      <c r="E2226" s="9">
        <v>12</v>
      </c>
      <c r="F2226" s="10">
        <f t="shared" si="89"/>
        <v>20</v>
      </c>
    </row>
    <row r="2227" spans="1:6" x14ac:dyDescent="0.2">
      <c r="A2227" s="39"/>
      <c r="B2227" s="34"/>
      <c r="C2227" s="39" t="s">
        <v>127</v>
      </c>
      <c r="D2227" s="7">
        <v>2</v>
      </c>
      <c r="E2227" s="9">
        <v>7</v>
      </c>
      <c r="F2227" s="10">
        <f t="shared" si="89"/>
        <v>9</v>
      </c>
    </row>
    <row r="2228" spans="1:6" x14ac:dyDescent="0.2">
      <c r="A2228" s="39"/>
      <c r="B2228" s="34"/>
      <c r="C2228" s="39" t="s">
        <v>128</v>
      </c>
      <c r="D2228" s="7">
        <v>32</v>
      </c>
      <c r="E2228" s="9">
        <v>42</v>
      </c>
      <c r="F2228" s="10">
        <f t="shared" si="89"/>
        <v>74</v>
      </c>
    </row>
    <row r="2229" spans="1:6" x14ac:dyDescent="0.2">
      <c r="A2229" s="39"/>
      <c r="B2229" s="34"/>
      <c r="C2229" s="39" t="s">
        <v>931</v>
      </c>
      <c r="D2229" s="7">
        <v>1</v>
      </c>
      <c r="E2229" s="9">
        <v>3</v>
      </c>
      <c r="F2229" s="10">
        <f t="shared" si="89"/>
        <v>4</v>
      </c>
    </row>
    <row r="2230" spans="1:6" x14ac:dyDescent="0.2">
      <c r="A2230" s="39"/>
      <c r="B2230" s="34"/>
      <c r="C2230" s="39" t="s">
        <v>135</v>
      </c>
      <c r="D2230" s="7">
        <v>2</v>
      </c>
      <c r="E2230" s="9">
        <v>3</v>
      </c>
      <c r="F2230" s="10">
        <f t="shared" si="89"/>
        <v>5</v>
      </c>
    </row>
    <row r="2231" spans="1:6" x14ac:dyDescent="0.2">
      <c r="A2231" s="39"/>
      <c r="B2231" s="34"/>
      <c r="C2231" s="39" t="s">
        <v>136</v>
      </c>
      <c r="D2231" s="7">
        <v>5</v>
      </c>
      <c r="E2231" s="9">
        <v>10</v>
      </c>
      <c r="F2231" s="10">
        <f t="shared" si="89"/>
        <v>15</v>
      </c>
    </row>
    <row r="2232" spans="1:6" x14ac:dyDescent="0.2">
      <c r="A2232" s="39"/>
      <c r="B2232" s="34"/>
      <c r="C2232" s="39" t="s">
        <v>137</v>
      </c>
      <c r="D2232" s="7">
        <v>7</v>
      </c>
      <c r="E2232" s="9">
        <v>21</v>
      </c>
      <c r="F2232" s="10">
        <f t="shared" si="89"/>
        <v>28</v>
      </c>
    </row>
    <row r="2233" spans="1:6" x14ac:dyDescent="0.2">
      <c r="A2233" s="39"/>
      <c r="B2233" s="34"/>
      <c r="C2233" s="39" t="s">
        <v>138</v>
      </c>
      <c r="D2233" s="7">
        <v>2</v>
      </c>
      <c r="E2233" s="9">
        <v>2</v>
      </c>
      <c r="F2233" s="10">
        <f t="shared" si="89"/>
        <v>4</v>
      </c>
    </row>
    <row r="2234" spans="1:6" x14ac:dyDescent="0.2">
      <c r="A2234" s="39"/>
      <c r="B2234" s="34"/>
      <c r="C2234" s="39" t="s">
        <v>139</v>
      </c>
      <c r="D2234" s="7">
        <v>4</v>
      </c>
      <c r="E2234" s="9">
        <v>12</v>
      </c>
      <c r="F2234" s="10">
        <f t="shared" si="89"/>
        <v>16</v>
      </c>
    </row>
    <row r="2235" spans="1:6" x14ac:dyDescent="0.2">
      <c r="A2235" s="39"/>
      <c r="B2235" s="34"/>
      <c r="C2235" s="39" t="s">
        <v>141</v>
      </c>
      <c r="D2235" s="7">
        <v>3</v>
      </c>
      <c r="E2235" s="9">
        <v>3</v>
      </c>
      <c r="F2235" s="10">
        <f t="shared" si="89"/>
        <v>6</v>
      </c>
    </row>
    <row r="2236" spans="1:6" x14ac:dyDescent="0.2">
      <c r="A2236" s="39"/>
      <c r="B2236" s="34"/>
      <c r="C2236" s="39" t="s">
        <v>142</v>
      </c>
      <c r="D2236" s="7">
        <v>1</v>
      </c>
      <c r="E2236" s="9">
        <v>0</v>
      </c>
      <c r="F2236" s="10">
        <f t="shared" si="89"/>
        <v>1</v>
      </c>
    </row>
    <row r="2237" spans="1:6" x14ac:dyDescent="0.2">
      <c r="A2237" s="39"/>
      <c r="B2237" s="34"/>
      <c r="C2237" s="39" t="s">
        <v>148</v>
      </c>
      <c r="D2237" s="7">
        <v>1</v>
      </c>
      <c r="E2237" s="9">
        <v>1</v>
      </c>
      <c r="F2237" s="10">
        <f t="shared" si="89"/>
        <v>2</v>
      </c>
    </row>
    <row r="2238" spans="1:6" x14ac:dyDescent="0.2">
      <c r="A2238" s="39"/>
      <c r="B2238" s="34"/>
      <c r="C2238" s="39" t="s">
        <v>149</v>
      </c>
      <c r="D2238" s="7">
        <v>0</v>
      </c>
      <c r="E2238" s="9">
        <v>1</v>
      </c>
      <c r="F2238" s="10">
        <f t="shared" si="89"/>
        <v>1</v>
      </c>
    </row>
    <row r="2239" spans="1:6" x14ac:dyDescent="0.2">
      <c r="A2239" s="39"/>
      <c r="B2239" s="34" t="s">
        <v>709</v>
      </c>
      <c r="C2239" s="39" t="s">
        <v>127</v>
      </c>
      <c r="D2239" s="7">
        <v>2</v>
      </c>
      <c r="E2239" s="9">
        <v>5</v>
      </c>
      <c r="F2239" s="10">
        <f t="shared" si="89"/>
        <v>7</v>
      </c>
    </row>
    <row r="2240" spans="1:6" x14ac:dyDescent="0.2">
      <c r="A2240" s="39"/>
      <c r="B2240" s="34" t="s">
        <v>1186</v>
      </c>
      <c r="C2240" s="39" t="s">
        <v>137</v>
      </c>
      <c r="D2240" s="7">
        <v>0</v>
      </c>
      <c r="E2240" s="9">
        <v>2</v>
      </c>
      <c r="F2240" s="10">
        <f t="shared" si="89"/>
        <v>2</v>
      </c>
    </row>
    <row r="2241" spans="1:6" x14ac:dyDescent="0.2">
      <c r="A2241" s="39"/>
      <c r="B2241" s="34" t="s">
        <v>1187</v>
      </c>
      <c r="C2241" s="39" t="s">
        <v>137</v>
      </c>
      <c r="D2241" s="7">
        <v>0</v>
      </c>
      <c r="E2241" s="9">
        <v>2</v>
      </c>
      <c r="F2241" s="10">
        <f t="shared" si="89"/>
        <v>2</v>
      </c>
    </row>
    <row r="2242" spans="1:6" x14ac:dyDescent="0.2">
      <c r="A2242" s="39"/>
      <c r="B2242" s="34"/>
      <c r="C2242" s="39"/>
      <c r="D2242" s="7"/>
      <c r="E2242" s="9"/>
      <c r="F2242" s="40"/>
    </row>
    <row r="2243" spans="1:6" x14ac:dyDescent="0.2">
      <c r="A2243" s="65" t="s">
        <v>270</v>
      </c>
      <c r="B2243" s="42"/>
      <c r="C2243" s="72" t="s">
        <v>2</v>
      </c>
      <c r="D2243" s="73">
        <v>172</v>
      </c>
      <c r="E2243" s="48">
        <v>388</v>
      </c>
      <c r="F2243" s="63">
        <v>560</v>
      </c>
    </row>
    <row r="2244" spans="1:6" x14ac:dyDescent="0.2">
      <c r="A2244" s="39"/>
      <c r="B2244" s="34" t="s">
        <v>1118</v>
      </c>
      <c r="C2244" s="39" t="s">
        <v>127</v>
      </c>
      <c r="D2244" s="7">
        <v>0</v>
      </c>
      <c r="E2244" s="9">
        <v>1</v>
      </c>
      <c r="F2244" s="10">
        <f t="shared" ref="F2244:F2258" si="90">D2244+E2244</f>
        <v>1</v>
      </c>
    </row>
    <row r="2245" spans="1:6" x14ac:dyDescent="0.2">
      <c r="A2245" s="39"/>
      <c r="B2245" s="34" t="s">
        <v>1119</v>
      </c>
      <c r="C2245" s="39" t="s">
        <v>126</v>
      </c>
      <c r="D2245" s="7">
        <v>3</v>
      </c>
      <c r="E2245" s="9">
        <v>0</v>
      </c>
      <c r="F2245" s="10">
        <f t="shared" si="90"/>
        <v>3</v>
      </c>
    </row>
    <row r="2246" spans="1:6" x14ac:dyDescent="0.2">
      <c r="A2246" s="39"/>
      <c r="B2246" s="34" t="s">
        <v>1120</v>
      </c>
      <c r="C2246" s="39" t="s">
        <v>127</v>
      </c>
      <c r="D2246" s="7">
        <v>2</v>
      </c>
      <c r="E2246" s="9">
        <v>4</v>
      </c>
      <c r="F2246" s="10">
        <f t="shared" si="90"/>
        <v>6</v>
      </c>
    </row>
    <row r="2247" spans="1:6" x14ac:dyDescent="0.2">
      <c r="A2247" s="39"/>
      <c r="B2247" s="34" t="s">
        <v>972</v>
      </c>
      <c r="C2247" s="39" t="s">
        <v>128</v>
      </c>
      <c r="D2247" s="7">
        <v>0</v>
      </c>
      <c r="E2247" s="9">
        <v>2</v>
      </c>
      <c r="F2247" s="10">
        <f t="shared" si="90"/>
        <v>2</v>
      </c>
    </row>
    <row r="2248" spans="1:6" x14ac:dyDescent="0.2">
      <c r="A2248" s="39"/>
      <c r="B2248" s="34" t="s">
        <v>973</v>
      </c>
      <c r="C2248" s="39" t="s">
        <v>128</v>
      </c>
      <c r="D2248" s="7">
        <v>0</v>
      </c>
      <c r="E2248" s="9">
        <v>1</v>
      </c>
      <c r="F2248" s="10">
        <f t="shared" si="90"/>
        <v>1</v>
      </c>
    </row>
    <row r="2249" spans="1:6" x14ac:dyDescent="0.2">
      <c r="A2249" s="39"/>
      <c r="B2249" s="34" t="s">
        <v>903</v>
      </c>
      <c r="C2249" s="39" t="s">
        <v>128</v>
      </c>
      <c r="D2249" s="7">
        <v>0</v>
      </c>
      <c r="E2249" s="9">
        <v>2</v>
      </c>
      <c r="F2249" s="10">
        <f t="shared" si="90"/>
        <v>2</v>
      </c>
    </row>
    <row r="2250" spans="1:6" x14ac:dyDescent="0.2">
      <c r="A2250" s="39"/>
      <c r="B2250" s="34"/>
      <c r="C2250" s="39" t="s">
        <v>137</v>
      </c>
      <c r="D2250" s="7">
        <v>0</v>
      </c>
      <c r="E2250" s="9">
        <v>16</v>
      </c>
      <c r="F2250" s="10">
        <f t="shared" si="90"/>
        <v>16</v>
      </c>
    </row>
    <row r="2251" spans="1:6" x14ac:dyDescent="0.2">
      <c r="A2251" s="39"/>
      <c r="B2251" s="34" t="s">
        <v>1030</v>
      </c>
      <c r="C2251" s="39" t="s">
        <v>127</v>
      </c>
      <c r="D2251" s="7">
        <v>0</v>
      </c>
      <c r="E2251" s="9">
        <v>1</v>
      </c>
      <c r="F2251" s="10">
        <f t="shared" si="90"/>
        <v>1</v>
      </c>
    </row>
    <row r="2252" spans="1:6" x14ac:dyDescent="0.2">
      <c r="A2252" s="39"/>
      <c r="B2252" s="34"/>
      <c r="C2252" s="39" t="s">
        <v>137</v>
      </c>
      <c r="D2252" s="7">
        <v>0</v>
      </c>
      <c r="E2252" s="9">
        <v>2</v>
      </c>
      <c r="F2252" s="10">
        <f t="shared" si="90"/>
        <v>2</v>
      </c>
    </row>
    <row r="2253" spans="1:6" x14ac:dyDescent="0.2">
      <c r="A2253" s="39"/>
      <c r="B2253" s="34" t="s">
        <v>974</v>
      </c>
      <c r="C2253" s="39" t="s">
        <v>126</v>
      </c>
      <c r="D2253" s="7">
        <v>1</v>
      </c>
      <c r="E2253" s="9">
        <v>0</v>
      </c>
      <c r="F2253" s="10">
        <f t="shared" si="90"/>
        <v>1</v>
      </c>
    </row>
    <row r="2254" spans="1:6" x14ac:dyDescent="0.2">
      <c r="A2254" s="39"/>
      <c r="B2254" s="34"/>
      <c r="C2254" s="39" t="s">
        <v>137</v>
      </c>
      <c r="D2254" s="7">
        <v>0</v>
      </c>
      <c r="E2254" s="9">
        <v>15</v>
      </c>
      <c r="F2254" s="10">
        <f t="shared" si="90"/>
        <v>15</v>
      </c>
    </row>
    <row r="2255" spans="1:6" x14ac:dyDescent="0.2">
      <c r="A2255" s="39"/>
      <c r="B2255" s="34" t="s">
        <v>904</v>
      </c>
      <c r="C2255" s="39" t="s">
        <v>3</v>
      </c>
      <c r="D2255" s="7">
        <v>0</v>
      </c>
      <c r="E2255" s="9">
        <v>1</v>
      </c>
      <c r="F2255" s="10">
        <f t="shared" si="90"/>
        <v>1</v>
      </c>
    </row>
    <row r="2256" spans="1:6" x14ac:dyDescent="0.2">
      <c r="A2256" s="39"/>
      <c r="B2256" s="34"/>
      <c r="C2256" s="39" t="s">
        <v>128</v>
      </c>
      <c r="D2256" s="7">
        <v>0</v>
      </c>
      <c r="E2256" s="9">
        <v>3</v>
      </c>
      <c r="F2256" s="10">
        <f t="shared" si="90"/>
        <v>3</v>
      </c>
    </row>
    <row r="2257" spans="1:6" x14ac:dyDescent="0.2">
      <c r="A2257" s="39"/>
      <c r="B2257" s="34" t="s">
        <v>556</v>
      </c>
      <c r="C2257" s="39" t="s">
        <v>126</v>
      </c>
      <c r="D2257" s="7">
        <v>1</v>
      </c>
      <c r="E2257" s="9">
        <v>0</v>
      </c>
      <c r="F2257" s="10">
        <f t="shared" si="90"/>
        <v>1</v>
      </c>
    </row>
    <row r="2258" spans="1:6" x14ac:dyDescent="0.2">
      <c r="A2258" s="39"/>
      <c r="B2258" s="34"/>
      <c r="C2258" s="39" t="s">
        <v>127</v>
      </c>
      <c r="D2258" s="7">
        <v>4</v>
      </c>
      <c r="E2258" s="9">
        <v>16</v>
      </c>
      <c r="F2258" s="10">
        <f t="shared" si="90"/>
        <v>20</v>
      </c>
    </row>
    <row r="2259" spans="1:6" ht="12" thickBot="1" x14ac:dyDescent="0.25">
      <c r="A2259" s="52"/>
      <c r="B2259" s="68"/>
      <c r="C2259" s="52"/>
      <c r="D2259" s="24"/>
      <c r="E2259" s="26"/>
      <c r="F2259" s="53"/>
    </row>
    <row r="2267" spans="1:6" ht="12" x14ac:dyDescent="0.2">
      <c r="A2267" s="85" t="s">
        <v>113</v>
      </c>
      <c r="B2267" s="85"/>
      <c r="C2267" s="85"/>
      <c r="D2267" s="85"/>
      <c r="E2267" s="85"/>
      <c r="F2267" s="85"/>
    </row>
    <row r="2268" spans="1:6" x14ac:dyDescent="0.2">
      <c r="A2268" s="86" t="s">
        <v>39</v>
      </c>
      <c r="B2268" s="86"/>
      <c r="C2268" s="86"/>
      <c r="D2268" s="86"/>
      <c r="E2268" s="86"/>
      <c r="F2268" s="86"/>
    </row>
    <row r="2269" spans="1:6" x14ac:dyDescent="0.2">
      <c r="A2269" s="86" t="s">
        <v>1066</v>
      </c>
      <c r="B2269" s="86"/>
      <c r="C2269" s="86"/>
      <c r="D2269" s="86"/>
      <c r="E2269" s="86"/>
      <c r="F2269" s="86"/>
    </row>
    <row r="2270" spans="1:6" ht="12" thickBot="1" x14ac:dyDescent="0.25"/>
    <row r="2271" spans="1:6" x14ac:dyDescent="0.2">
      <c r="A2271" s="141" t="s">
        <v>123</v>
      </c>
      <c r="B2271" s="138"/>
      <c r="C2271" s="151" t="s">
        <v>43</v>
      </c>
      <c r="D2271" s="141" t="s">
        <v>44</v>
      </c>
      <c r="E2271" s="178" t="s">
        <v>45</v>
      </c>
      <c r="F2271" s="180" t="s">
        <v>2</v>
      </c>
    </row>
    <row r="2272" spans="1:6" x14ac:dyDescent="0.2">
      <c r="A2272" s="142"/>
      <c r="B2272" s="139"/>
      <c r="C2272" s="152"/>
      <c r="D2272" s="142"/>
      <c r="E2272" s="179"/>
      <c r="F2272" s="181"/>
    </row>
    <row r="2273" spans="1:6" x14ac:dyDescent="0.2">
      <c r="A2273" s="142"/>
      <c r="B2273" s="139"/>
      <c r="C2273" s="152"/>
      <c r="D2273" s="142"/>
      <c r="E2273" s="179"/>
      <c r="F2273" s="181"/>
    </row>
    <row r="2274" spans="1:6" ht="12" thickBot="1" x14ac:dyDescent="0.25">
      <c r="A2274" s="142"/>
      <c r="B2274" s="139"/>
      <c r="C2274" s="152"/>
      <c r="D2274" s="142"/>
      <c r="E2274" s="179"/>
      <c r="F2274" s="181"/>
    </row>
    <row r="2275" spans="1:6" x14ac:dyDescent="0.2">
      <c r="A2275" s="35"/>
      <c r="B2275" s="36"/>
      <c r="C2275" s="35" t="s">
        <v>137</v>
      </c>
      <c r="D2275" s="3">
        <v>1</v>
      </c>
      <c r="E2275" s="5">
        <v>33</v>
      </c>
      <c r="F2275" s="6">
        <f t="shared" ref="F2275:F2314" si="91">D2275+E2275</f>
        <v>34</v>
      </c>
    </row>
    <row r="2276" spans="1:6" x14ac:dyDescent="0.2">
      <c r="A2276" s="39"/>
      <c r="B2276" s="34" t="s">
        <v>780</v>
      </c>
      <c r="C2276" s="39" t="s">
        <v>3</v>
      </c>
      <c r="D2276" s="7">
        <v>0</v>
      </c>
      <c r="E2276" s="9">
        <v>1</v>
      </c>
      <c r="F2276" s="10">
        <f t="shared" si="91"/>
        <v>1</v>
      </c>
    </row>
    <row r="2277" spans="1:6" x14ac:dyDescent="0.2">
      <c r="A2277" s="39"/>
      <c r="B2277" s="34"/>
      <c r="C2277" s="39" t="s">
        <v>127</v>
      </c>
      <c r="D2277" s="7">
        <v>0</v>
      </c>
      <c r="E2277" s="9">
        <v>1</v>
      </c>
      <c r="F2277" s="10">
        <f t="shared" si="91"/>
        <v>1</v>
      </c>
    </row>
    <row r="2278" spans="1:6" x14ac:dyDescent="0.2">
      <c r="A2278" s="39"/>
      <c r="B2278" s="34"/>
      <c r="C2278" s="39" t="s">
        <v>128</v>
      </c>
      <c r="D2278" s="7">
        <v>1</v>
      </c>
      <c r="E2278" s="9">
        <v>3</v>
      </c>
      <c r="F2278" s="10">
        <f t="shared" si="91"/>
        <v>4</v>
      </c>
    </row>
    <row r="2279" spans="1:6" x14ac:dyDescent="0.2">
      <c r="A2279" s="39"/>
      <c r="B2279" s="34"/>
      <c r="C2279" s="39" t="s">
        <v>135</v>
      </c>
      <c r="D2279" s="7">
        <v>0</v>
      </c>
      <c r="E2279" s="9">
        <v>1</v>
      </c>
      <c r="F2279" s="10">
        <f t="shared" si="91"/>
        <v>1</v>
      </c>
    </row>
    <row r="2280" spans="1:6" x14ac:dyDescent="0.2">
      <c r="A2280" s="39"/>
      <c r="B2280" s="34"/>
      <c r="C2280" s="39" t="s">
        <v>137</v>
      </c>
      <c r="D2280" s="7">
        <v>1</v>
      </c>
      <c r="E2280" s="9">
        <v>0</v>
      </c>
      <c r="F2280" s="10">
        <f t="shared" si="91"/>
        <v>1</v>
      </c>
    </row>
    <row r="2281" spans="1:6" x14ac:dyDescent="0.2">
      <c r="A2281" s="39"/>
      <c r="B2281" s="34" t="s">
        <v>1121</v>
      </c>
      <c r="C2281" s="39" t="s">
        <v>126</v>
      </c>
      <c r="D2281" s="7">
        <v>1</v>
      </c>
      <c r="E2281" s="9">
        <v>0</v>
      </c>
      <c r="F2281" s="10">
        <f t="shared" si="91"/>
        <v>1</v>
      </c>
    </row>
    <row r="2282" spans="1:6" x14ac:dyDescent="0.2">
      <c r="A2282" s="39"/>
      <c r="B2282" s="34" t="s">
        <v>1122</v>
      </c>
      <c r="C2282" s="39" t="s">
        <v>126</v>
      </c>
      <c r="D2282" s="7">
        <v>1</v>
      </c>
      <c r="E2282" s="9">
        <v>0</v>
      </c>
      <c r="F2282" s="10">
        <f t="shared" si="91"/>
        <v>1</v>
      </c>
    </row>
    <row r="2283" spans="1:6" x14ac:dyDescent="0.2">
      <c r="A2283" s="39"/>
      <c r="B2283" s="34" t="s">
        <v>819</v>
      </c>
      <c r="C2283" s="39" t="s">
        <v>127</v>
      </c>
      <c r="D2283" s="7">
        <v>0</v>
      </c>
      <c r="E2283" s="9">
        <v>1</v>
      </c>
      <c r="F2283" s="10">
        <f t="shared" si="91"/>
        <v>1</v>
      </c>
    </row>
    <row r="2284" spans="1:6" x14ac:dyDescent="0.2">
      <c r="A2284" s="39"/>
      <c r="B2284" s="34"/>
      <c r="C2284" s="39" t="s">
        <v>128</v>
      </c>
      <c r="D2284" s="7">
        <v>0</v>
      </c>
      <c r="E2284" s="9">
        <v>1</v>
      </c>
      <c r="F2284" s="10">
        <f t="shared" si="91"/>
        <v>1</v>
      </c>
    </row>
    <row r="2285" spans="1:6" x14ac:dyDescent="0.2">
      <c r="A2285" s="39"/>
      <c r="B2285" s="34" t="s">
        <v>905</v>
      </c>
      <c r="C2285" s="39" t="s">
        <v>3</v>
      </c>
      <c r="D2285" s="7">
        <v>1</v>
      </c>
      <c r="E2285" s="9">
        <v>1</v>
      </c>
      <c r="F2285" s="10">
        <f t="shared" si="91"/>
        <v>2</v>
      </c>
    </row>
    <row r="2286" spans="1:6" x14ac:dyDescent="0.2">
      <c r="A2286" s="39"/>
      <c r="B2286" s="34"/>
      <c r="C2286" s="39" t="s">
        <v>125</v>
      </c>
      <c r="D2286" s="7">
        <v>1</v>
      </c>
      <c r="E2286" s="9">
        <v>0</v>
      </c>
      <c r="F2286" s="10">
        <f t="shared" si="91"/>
        <v>1</v>
      </c>
    </row>
    <row r="2287" spans="1:6" x14ac:dyDescent="0.2">
      <c r="A2287" s="39"/>
      <c r="B2287" s="34"/>
      <c r="C2287" s="39" t="s">
        <v>127</v>
      </c>
      <c r="D2287" s="7">
        <v>2</v>
      </c>
      <c r="E2287" s="9">
        <v>1</v>
      </c>
      <c r="F2287" s="10">
        <f t="shared" si="91"/>
        <v>3</v>
      </c>
    </row>
    <row r="2288" spans="1:6" x14ac:dyDescent="0.2">
      <c r="A2288" s="39"/>
      <c r="B2288" s="34"/>
      <c r="C2288" s="39" t="s">
        <v>128</v>
      </c>
      <c r="D2288" s="7">
        <v>2</v>
      </c>
      <c r="E2288" s="9">
        <v>4</v>
      </c>
      <c r="F2288" s="10">
        <f t="shared" si="91"/>
        <v>6</v>
      </c>
    </row>
    <row r="2289" spans="1:6" x14ac:dyDescent="0.2">
      <c r="A2289" s="39"/>
      <c r="B2289" s="34"/>
      <c r="C2289" s="39" t="s">
        <v>137</v>
      </c>
      <c r="D2289" s="7">
        <v>0</v>
      </c>
      <c r="E2289" s="9">
        <v>2</v>
      </c>
      <c r="F2289" s="10">
        <f t="shared" si="91"/>
        <v>2</v>
      </c>
    </row>
    <row r="2290" spans="1:6" x14ac:dyDescent="0.2">
      <c r="A2290" s="39"/>
      <c r="B2290" s="34" t="s">
        <v>1188</v>
      </c>
      <c r="C2290" s="39" t="s">
        <v>137</v>
      </c>
      <c r="D2290" s="7">
        <v>0</v>
      </c>
      <c r="E2290" s="9">
        <v>1</v>
      </c>
      <c r="F2290" s="10">
        <f t="shared" si="91"/>
        <v>1</v>
      </c>
    </row>
    <row r="2291" spans="1:6" x14ac:dyDescent="0.2">
      <c r="A2291" s="39"/>
      <c r="B2291" s="34" t="s">
        <v>1123</v>
      </c>
      <c r="C2291" s="39" t="s">
        <v>126</v>
      </c>
      <c r="D2291" s="7">
        <v>2</v>
      </c>
      <c r="E2291" s="9">
        <v>0</v>
      </c>
      <c r="F2291" s="10">
        <f t="shared" si="91"/>
        <v>2</v>
      </c>
    </row>
    <row r="2292" spans="1:6" x14ac:dyDescent="0.2">
      <c r="A2292" s="39"/>
      <c r="B2292" s="34" t="s">
        <v>1031</v>
      </c>
      <c r="C2292" s="39" t="s">
        <v>135</v>
      </c>
      <c r="D2292" s="7">
        <v>0</v>
      </c>
      <c r="E2292" s="9">
        <v>1</v>
      </c>
      <c r="F2292" s="10">
        <f t="shared" si="91"/>
        <v>1</v>
      </c>
    </row>
    <row r="2293" spans="1:6" x14ac:dyDescent="0.2">
      <c r="A2293" s="39"/>
      <c r="B2293" s="34" t="s">
        <v>758</v>
      </c>
      <c r="C2293" s="39" t="s">
        <v>124</v>
      </c>
      <c r="D2293" s="7">
        <v>1</v>
      </c>
      <c r="E2293" s="9">
        <v>0</v>
      </c>
      <c r="F2293" s="10">
        <f t="shared" si="91"/>
        <v>1</v>
      </c>
    </row>
    <row r="2294" spans="1:6" x14ac:dyDescent="0.2">
      <c r="A2294" s="39"/>
      <c r="B2294" s="34"/>
      <c r="C2294" s="39" t="s">
        <v>3</v>
      </c>
      <c r="D2294" s="7">
        <v>1</v>
      </c>
      <c r="E2294" s="9">
        <v>1</v>
      </c>
      <c r="F2294" s="10">
        <f t="shared" si="91"/>
        <v>2</v>
      </c>
    </row>
    <row r="2295" spans="1:6" x14ac:dyDescent="0.2">
      <c r="A2295" s="39"/>
      <c r="B2295" s="34"/>
      <c r="C2295" s="39" t="s">
        <v>127</v>
      </c>
      <c r="D2295" s="7">
        <v>5</v>
      </c>
      <c r="E2295" s="9">
        <v>5</v>
      </c>
      <c r="F2295" s="10">
        <f t="shared" si="91"/>
        <v>10</v>
      </c>
    </row>
    <row r="2296" spans="1:6" x14ac:dyDescent="0.2">
      <c r="A2296" s="39"/>
      <c r="B2296" s="34"/>
      <c r="C2296" s="39" t="s">
        <v>128</v>
      </c>
      <c r="D2296" s="7">
        <v>6</v>
      </c>
      <c r="E2296" s="9">
        <v>6</v>
      </c>
      <c r="F2296" s="10">
        <f t="shared" si="91"/>
        <v>12</v>
      </c>
    </row>
    <row r="2297" spans="1:6" x14ac:dyDescent="0.2">
      <c r="A2297" s="39"/>
      <c r="B2297" s="34"/>
      <c r="C2297" s="39" t="s">
        <v>137</v>
      </c>
      <c r="D2297" s="7">
        <v>1</v>
      </c>
      <c r="E2297" s="9">
        <v>4</v>
      </c>
      <c r="F2297" s="10">
        <f t="shared" si="91"/>
        <v>5</v>
      </c>
    </row>
    <row r="2298" spans="1:6" x14ac:dyDescent="0.2">
      <c r="A2298" s="39"/>
      <c r="B2298" s="34" t="s">
        <v>906</v>
      </c>
      <c r="C2298" s="39" t="s">
        <v>3</v>
      </c>
      <c r="D2298" s="7">
        <v>2</v>
      </c>
      <c r="E2298" s="9">
        <v>3</v>
      </c>
      <c r="F2298" s="10">
        <f t="shared" si="91"/>
        <v>5</v>
      </c>
    </row>
    <row r="2299" spans="1:6" x14ac:dyDescent="0.2">
      <c r="A2299" s="39"/>
      <c r="B2299" s="34"/>
      <c r="C2299" s="39" t="s">
        <v>128</v>
      </c>
      <c r="D2299" s="7">
        <v>0</v>
      </c>
      <c r="E2299" s="9">
        <v>1</v>
      </c>
      <c r="F2299" s="10">
        <f t="shared" si="91"/>
        <v>1</v>
      </c>
    </row>
    <row r="2300" spans="1:6" x14ac:dyDescent="0.2">
      <c r="A2300" s="39"/>
      <c r="B2300" s="34"/>
      <c r="C2300" s="39" t="s">
        <v>137</v>
      </c>
      <c r="D2300" s="7">
        <v>0</v>
      </c>
      <c r="E2300" s="9">
        <v>5</v>
      </c>
      <c r="F2300" s="10">
        <f t="shared" si="91"/>
        <v>5</v>
      </c>
    </row>
    <row r="2301" spans="1:6" x14ac:dyDescent="0.2">
      <c r="A2301" s="39"/>
      <c r="B2301" s="34" t="s">
        <v>1032</v>
      </c>
      <c r="C2301" s="39" t="s">
        <v>127</v>
      </c>
      <c r="D2301" s="7">
        <v>0</v>
      </c>
      <c r="E2301" s="9">
        <v>1</v>
      </c>
      <c r="F2301" s="10">
        <f t="shared" si="91"/>
        <v>1</v>
      </c>
    </row>
    <row r="2302" spans="1:6" x14ac:dyDescent="0.2">
      <c r="A2302" s="39"/>
      <c r="B2302" s="34" t="s">
        <v>781</v>
      </c>
      <c r="C2302" s="39" t="s">
        <v>124</v>
      </c>
      <c r="D2302" s="7">
        <v>16</v>
      </c>
      <c r="E2302" s="9">
        <v>2</v>
      </c>
      <c r="F2302" s="10">
        <f t="shared" si="91"/>
        <v>18</v>
      </c>
    </row>
    <row r="2303" spans="1:6" x14ac:dyDescent="0.2">
      <c r="A2303" s="39"/>
      <c r="B2303" s="34"/>
      <c r="C2303" s="39" t="s">
        <v>3</v>
      </c>
      <c r="D2303" s="7">
        <v>20</v>
      </c>
      <c r="E2303" s="9">
        <v>53</v>
      </c>
      <c r="F2303" s="10">
        <f t="shared" si="91"/>
        <v>73</v>
      </c>
    </row>
    <row r="2304" spans="1:6" x14ac:dyDescent="0.2">
      <c r="A2304" s="39"/>
      <c r="B2304" s="34"/>
      <c r="C2304" s="39" t="s">
        <v>125</v>
      </c>
      <c r="D2304" s="7">
        <v>9</v>
      </c>
      <c r="E2304" s="9">
        <v>16</v>
      </c>
      <c r="F2304" s="10">
        <f t="shared" si="91"/>
        <v>25</v>
      </c>
    </row>
    <row r="2305" spans="1:6" x14ac:dyDescent="0.2">
      <c r="A2305" s="39"/>
      <c r="B2305" s="34"/>
      <c r="C2305" s="39" t="s">
        <v>126</v>
      </c>
      <c r="D2305" s="7">
        <v>9</v>
      </c>
      <c r="E2305" s="9">
        <v>4</v>
      </c>
      <c r="F2305" s="10">
        <f t="shared" si="91"/>
        <v>13</v>
      </c>
    </row>
    <row r="2306" spans="1:6" x14ac:dyDescent="0.2">
      <c r="A2306" s="39"/>
      <c r="B2306" s="34"/>
      <c r="C2306" s="39" t="s">
        <v>127</v>
      </c>
      <c r="D2306" s="7">
        <v>13</v>
      </c>
      <c r="E2306" s="9">
        <v>17</v>
      </c>
      <c r="F2306" s="10">
        <f t="shared" si="91"/>
        <v>30</v>
      </c>
    </row>
    <row r="2307" spans="1:6" x14ac:dyDescent="0.2">
      <c r="A2307" s="39"/>
      <c r="B2307" s="34"/>
      <c r="C2307" s="39" t="s">
        <v>128</v>
      </c>
      <c r="D2307" s="7">
        <v>33</v>
      </c>
      <c r="E2307" s="9">
        <v>54</v>
      </c>
      <c r="F2307" s="10">
        <f t="shared" si="91"/>
        <v>87</v>
      </c>
    </row>
    <row r="2308" spans="1:6" ht="7.5" customHeight="1" x14ac:dyDescent="0.2">
      <c r="A2308" s="39"/>
      <c r="B2308" s="34"/>
      <c r="C2308" s="39" t="s">
        <v>931</v>
      </c>
      <c r="D2308" s="7">
        <v>1</v>
      </c>
      <c r="E2308" s="9">
        <v>0</v>
      </c>
      <c r="F2308" s="10">
        <f t="shared" si="91"/>
        <v>1</v>
      </c>
    </row>
    <row r="2309" spans="1:6" hidden="1" x14ac:dyDescent="0.2">
      <c r="A2309" s="39"/>
      <c r="B2309" s="34"/>
      <c r="C2309" s="39" t="s">
        <v>135</v>
      </c>
      <c r="D2309" s="7">
        <v>7</v>
      </c>
      <c r="E2309" s="9">
        <v>21</v>
      </c>
      <c r="F2309" s="10">
        <f t="shared" si="91"/>
        <v>28</v>
      </c>
    </row>
    <row r="2310" spans="1:6" x14ac:dyDescent="0.2">
      <c r="A2310" s="39"/>
      <c r="B2310" s="34"/>
      <c r="C2310" s="39" t="s">
        <v>136</v>
      </c>
      <c r="D2310" s="7">
        <v>2</v>
      </c>
      <c r="E2310" s="9">
        <v>4</v>
      </c>
      <c r="F2310" s="10">
        <f t="shared" si="91"/>
        <v>6</v>
      </c>
    </row>
    <row r="2311" spans="1:6" x14ac:dyDescent="0.2">
      <c r="A2311" s="39"/>
      <c r="B2311" s="34"/>
      <c r="C2311" s="39" t="s">
        <v>137</v>
      </c>
      <c r="D2311" s="7">
        <v>7</v>
      </c>
      <c r="E2311" s="9">
        <v>41</v>
      </c>
      <c r="F2311" s="10">
        <f t="shared" si="91"/>
        <v>48</v>
      </c>
    </row>
    <row r="2312" spans="1:6" x14ac:dyDescent="0.2">
      <c r="A2312" s="39"/>
      <c r="B2312" s="34"/>
      <c r="C2312" s="39" t="s">
        <v>138</v>
      </c>
      <c r="D2312" s="7">
        <v>3</v>
      </c>
      <c r="E2312" s="9">
        <v>0</v>
      </c>
      <c r="F2312" s="10">
        <f t="shared" si="91"/>
        <v>3</v>
      </c>
    </row>
    <row r="2313" spans="1:6" x14ac:dyDescent="0.2">
      <c r="A2313" s="39"/>
      <c r="B2313" s="34"/>
      <c r="C2313" s="39" t="s">
        <v>139</v>
      </c>
      <c r="D2313" s="7">
        <v>8</v>
      </c>
      <c r="E2313" s="9">
        <v>31</v>
      </c>
      <c r="F2313" s="10">
        <f t="shared" si="91"/>
        <v>39</v>
      </c>
    </row>
    <row r="2314" spans="1:6" x14ac:dyDescent="0.2">
      <c r="A2314" s="39"/>
      <c r="B2314" s="34"/>
      <c r="C2314" s="39" t="s">
        <v>141</v>
      </c>
      <c r="D2314" s="7">
        <v>4</v>
      </c>
      <c r="E2314" s="9">
        <v>4</v>
      </c>
      <c r="F2314" s="10">
        <f t="shared" si="91"/>
        <v>8</v>
      </c>
    </row>
    <row r="2315" spans="1:6" x14ac:dyDescent="0.2">
      <c r="A2315" s="39"/>
      <c r="B2315" s="34"/>
      <c r="C2315" s="39"/>
      <c r="D2315" s="7"/>
      <c r="E2315" s="9"/>
      <c r="F2315" s="40"/>
    </row>
    <row r="2316" spans="1:6" x14ac:dyDescent="0.2">
      <c r="A2316" s="65" t="s">
        <v>271</v>
      </c>
      <c r="B2316" s="42"/>
      <c r="C2316" s="72" t="s">
        <v>2</v>
      </c>
      <c r="D2316" s="73">
        <v>29</v>
      </c>
      <c r="E2316" s="48">
        <v>59</v>
      </c>
      <c r="F2316" s="63">
        <v>88</v>
      </c>
    </row>
    <row r="2317" spans="1:6" x14ac:dyDescent="0.2">
      <c r="A2317" s="39"/>
      <c r="B2317" s="34" t="s">
        <v>557</v>
      </c>
      <c r="C2317" s="39" t="s">
        <v>124</v>
      </c>
      <c r="D2317" s="7">
        <v>1</v>
      </c>
      <c r="E2317" s="9">
        <v>0</v>
      </c>
      <c r="F2317" s="10">
        <f t="shared" ref="F2317:F2328" si="92">D2317+E2317</f>
        <v>1</v>
      </c>
    </row>
    <row r="2318" spans="1:6" x14ac:dyDescent="0.2">
      <c r="A2318" s="39"/>
      <c r="B2318" s="34"/>
      <c r="C2318" s="39" t="s">
        <v>3</v>
      </c>
      <c r="D2318" s="7">
        <v>3</v>
      </c>
      <c r="E2318" s="9">
        <v>16</v>
      </c>
      <c r="F2318" s="10">
        <f t="shared" si="92"/>
        <v>19</v>
      </c>
    </row>
    <row r="2319" spans="1:6" x14ac:dyDescent="0.2">
      <c r="A2319" s="39"/>
      <c r="B2319" s="34"/>
      <c r="C2319" s="39" t="s">
        <v>125</v>
      </c>
      <c r="D2319" s="7">
        <v>1</v>
      </c>
      <c r="E2319" s="9">
        <v>4</v>
      </c>
      <c r="F2319" s="10">
        <f t="shared" si="92"/>
        <v>5</v>
      </c>
    </row>
    <row r="2320" spans="1:6" x14ac:dyDescent="0.2">
      <c r="A2320" s="39"/>
      <c r="B2320" s="34"/>
      <c r="C2320" s="39" t="s">
        <v>126</v>
      </c>
      <c r="D2320" s="7">
        <v>0</v>
      </c>
      <c r="E2320" s="9">
        <v>1</v>
      </c>
      <c r="F2320" s="10">
        <f t="shared" si="92"/>
        <v>1</v>
      </c>
    </row>
    <row r="2321" spans="1:6" x14ac:dyDescent="0.2">
      <c r="A2321" s="39"/>
      <c r="B2321" s="34"/>
      <c r="C2321" s="39" t="s">
        <v>127</v>
      </c>
      <c r="D2321" s="7">
        <v>2</v>
      </c>
      <c r="E2321" s="9">
        <v>3</v>
      </c>
      <c r="F2321" s="10">
        <f t="shared" si="92"/>
        <v>5</v>
      </c>
    </row>
    <row r="2322" spans="1:6" x14ac:dyDescent="0.2">
      <c r="A2322" s="39"/>
      <c r="B2322" s="34"/>
      <c r="C2322" s="39" t="s">
        <v>128</v>
      </c>
      <c r="D2322" s="7">
        <v>8</v>
      </c>
      <c r="E2322" s="9">
        <v>14</v>
      </c>
      <c r="F2322" s="10">
        <f t="shared" si="92"/>
        <v>22</v>
      </c>
    </row>
    <row r="2323" spans="1:6" x14ac:dyDescent="0.2">
      <c r="A2323" s="39"/>
      <c r="B2323" s="34"/>
      <c r="C2323" s="39" t="s">
        <v>136</v>
      </c>
      <c r="D2323" s="7">
        <v>1</v>
      </c>
      <c r="E2323" s="9">
        <v>3</v>
      </c>
      <c r="F2323" s="10">
        <f t="shared" si="92"/>
        <v>4</v>
      </c>
    </row>
    <row r="2324" spans="1:6" x14ac:dyDescent="0.2">
      <c r="A2324" s="39"/>
      <c r="B2324" s="34"/>
      <c r="C2324" s="39" t="s">
        <v>137</v>
      </c>
      <c r="D2324" s="7">
        <v>1</v>
      </c>
      <c r="E2324" s="9">
        <v>2</v>
      </c>
      <c r="F2324" s="10">
        <f t="shared" si="92"/>
        <v>3</v>
      </c>
    </row>
    <row r="2325" spans="1:6" x14ac:dyDescent="0.2">
      <c r="A2325" s="39"/>
      <c r="B2325" s="34"/>
      <c r="C2325" s="39" t="s">
        <v>138</v>
      </c>
      <c r="D2325" s="7">
        <v>3</v>
      </c>
      <c r="E2325" s="9">
        <v>4</v>
      </c>
      <c r="F2325" s="10">
        <f t="shared" si="92"/>
        <v>7</v>
      </c>
    </row>
    <row r="2326" spans="1:6" x14ac:dyDescent="0.2">
      <c r="A2326" s="39"/>
      <c r="B2326" s="34"/>
      <c r="C2326" s="39" t="s">
        <v>139</v>
      </c>
      <c r="D2326" s="7">
        <v>4</v>
      </c>
      <c r="E2326" s="9">
        <v>10</v>
      </c>
      <c r="F2326" s="10">
        <f t="shared" si="92"/>
        <v>14</v>
      </c>
    </row>
    <row r="2327" spans="1:6" x14ac:dyDescent="0.2">
      <c r="A2327" s="39"/>
      <c r="B2327" s="34"/>
      <c r="C2327" s="39" t="s">
        <v>141</v>
      </c>
      <c r="D2327" s="7">
        <v>2</v>
      </c>
      <c r="E2327" s="9">
        <v>2</v>
      </c>
      <c r="F2327" s="10">
        <f t="shared" si="92"/>
        <v>4</v>
      </c>
    </row>
    <row r="2328" spans="1:6" x14ac:dyDescent="0.2">
      <c r="A2328" s="39"/>
      <c r="B2328" s="34"/>
      <c r="C2328" s="39" t="s">
        <v>142</v>
      </c>
      <c r="D2328" s="7">
        <v>3</v>
      </c>
      <c r="E2328" s="9">
        <v>0</v>
      </c>
      <c r="F2328" s="10">
        <f t="shared" si="92"/>
        <v>3</v>
      </c>
    </row>
    <row r="2329" spans="1:6" x14ac:dyDescent="0.2">
      <c r="A2329" s="39"/>
      <c r="B2329" s="34"/>
      <c r="C2329" s="39"/>
      <c r="D2329" s="7"/>
      <c r="E2329" s="9"/>
      <c r="F2329" s="40"/>
    </row>
    <row r="2330" spans="1:6" x14ac:dyDescent="0.2">
      <c r="A2330" s="65" t="s">
        <v>272</v>
      </c>
      <c r="B2330" s="42"/>
      <c r="C2330" s="72" t="s">
        <v>2</v>
      </c>
      <c r="D2330" s="73">
        <v>101</v>
      </c>
      <c r="E2330" s="48">
        <v>297</v>
      </c>
      <c r="F2330" s="63">
        <v>398</v>
      </c>
    </row>
    <row r="2331" spans="1:6" x14ac:dyDescent="0.2">
      <c r="A2331" s="39"/>
      <c r="B2331" s="34" t="s">
        <v>710</v>
      </c>
      <c r="C2331" s="39" t="s">
        <v>3</v>
      </c>
      <c r="D2331" s="7">
        <v>0</v>
      </c>
      <c r="E2331" s="9">
        <v>2</v>
      </c>
      <c r="F2331" s="10">
        <f>D2331+E2331</f>
        <v>2</v>
      </c>
    </row>
    <row r="2332" spans="1:6" ht="12" thickBot="1" x14ac:dyDescent="0.25">
      <c r="A2332" s="52"/>
      <c r="B2332" s="68"/>
      <c r="C2332" s="52"/>
      <c r="D2332" s="24"/>
      <c r="E2332" s="26"/>
      <c r="F2332" s="53"/>
    </row>
    <row r="2338" spans="1:6" ht="12" x14ac:dyDescent="0.2">
      <c r="A2338" s="85" t="s">
        <v>113</v>
      </c>
      <c r="B2338" s="85"/>
      <c r="C2338" s="85"/>
      <c r="D2338" s="85"/>
      <c r="E2338" s="85"/>
      <c r="F2338" s="85"/>
    </row>
    <row r="2339" spans="1:6" x14ac:dyDescent="0.2">
      <c r="A2339" s="86" t="s">
        <v>39</v>
      </c>
      <c r="B2339" s="86"/>
      <c r="C2339" s="86"/>
      <c r="D2339" s="86"/>
      <c r="E2339" s="86"/>
      <c r="F2339" s="86"/>
    </row>
    <row r="2340" spans="1:6" x14ac:dyDescent="0.2">
      <c r="A2340" s="86" t="s">
        <v>1066</v>
      </c>
      <c r="B2340" s="86"/>
      <c r="C2340" s="86"/>
      <c r="D2340" s="86"/>
      <c r="E2340" s="86"/>
      <c r="F2340" s="86"/>
    </row>
    <row r="2341" spans="1:6" ht="12" thickBot="1" x14ac:dyDescent="0.25"/>
    <row r="2342" spans="1:6" x14ac:dyDescent="0.2">
      <c r="A2342" s="141" t="s">
        <v>123</v>
      </c>
      <c r="B2342" s="138"/>
      <c r="C2342" s="151" t="s">
        <v>43</v>
      </c>
      <c r="D2342" s="141" t="s">
        <v>44</v>
      </c>
      <c r="E2342" s="178" t="s">
        <v>45</v>
      </c>
      <c r="F2342" s="180" t="s">
        <v>2</v>
      </c>
    </row>
    <row r="2343" spans="1:6" x14ac:dyDescent="0.2">
      <c r="A2343" s="142"/>
      <c r="B2343" s="139"/>
      <c r="C2343" s="152"/>
      <c r="D2343" s="142"/>
      <c r="E2343" s="179"/>
      <c r="F2343" s="181"/>
    </row>
    <row r="2344" spans="1:6" x14ac:dyDescent="0.2">
      <c r="A2344" s="142"/>
      <c r="B2344" s="139"/>
      <c r="C2344" s="152"/>
      <c r="D2344" s="142"/>
      <c r="E2344" s="179"/>
      <c r="F2344" s="181"/>
    </row>
    <row r="2345" spans="1:6" ht="12" thickBot="1" x14ac:dyDescent="0.25">
      <c r="A2345" s="142"/>
      <c r="B2345" s="139"/>
      <c r="C2345" s="152"/>
      <c r="D2345" s="142"/>
      <c r="E2345" s="179"/>
      <c r="F2345" s="181"/>
    </row>
    <row r="2346" spans="1:6" x14ac:dyDescent="0.2">
      <c r="A2346" s="35"/>
      <c r="B2346" s="36"/>
      <c r="C2346" s="35" t="s">
        <v>128</v>
      </c>
      <c r="D2346" s="3">
        <v>0</v>
      </c>
      <c r="E2346" s="5">
        <v>7</v>
      </c>
      <c r="F2346" s="6">
        <f t="shared" ref="F2346:F2369" si="93">D2346+E2346</f>
        <v>7</v>
      </c>
    </row>
    <row r="2347" spans="1:6" x14ac:dyDescent="0.2">
      <c r="A2347" s="39"/>
      <c r="B2347" s="34" t="s">
        <v>558</v>
      </c>
      <c r="C2347" s="39" t="s">
        <v>3</v>
      </c>
      <c r="D2347" s="7">
        <v>0</v>
      </c>
      <c r="E2347" s="9">
        <v>3</v>
      </c>
      <c r="F2347" s="10">
        <f t="shared" si="93"/>
        <v>3</v>
      </c>
    </row>
    <row r="2348" spans="1:6" x14ac:dyDescent="0.2">
      <c r="A2348" s="39"/>
      <c r="B2348" s="34"/>
      <c r="C2348" s="39" t="s">
        <v>137</v>
      </c>
      <c r="D2348" s="7">
        <v>0</v>
      </c>
      <c r="E2348" s="9">
        <v>7</v>
      </c>
      <c r="F2348" s="10">
        <f t="shared" si="93"/>
        <v>7</v>
      </c>
    </row>
    <row r="2349" spans="1:6" x14ac:dyDescent="0.2">
      <c r="A2349" s="39"/>
      <c r="B2349" s="34" t="s">
        <v>559</v>
      </c>
      <c r="C2349" s="39" t="s">
        <v>127</v>
      </c>
      <c r="D2349" s="7">
        <v>3</v>
      </c>
      <c r="E2349" s="9">
        <v>26</v>
      </c>
      <c r="F2349" s="10">
        <f t="shared" si="93"/>
        <v>29</v>
      </c>
    </row>
    <row r="2350" spans="1:6" x14ac:dyDescent="0.2">
      <c r="A2350" s="39"/>
      <c r="B2350" s="34"/>
      <c r="C2350" s="39" t="s">
        <v>137</v>
      </c>
      <c r="D2350" s="7">
        <v>0</v>
      </c>
      <c r="E2350" s="9">
        <v>5</v>
      </c>
      <c r="F2350" s="10">
        <f t="shared" si="93"/>
        <v>5</v>
      </c>
    </row>
    <row r="2351" spans="1:6" x14ac:dyDescent="0.2">
      <c r="A2351" s="39"/>
      <c r="B2351" s="34" t="s">
        <v>1124</v>
      </c>
      <c r="C2351" s="39" t="s">
        <v>125</v>
      </c>
      <c r="D2351" s="7">
        <v>0</v>
      </c>
      <c r="E2351" s="9">
        <v>1</v>
      </c>
      <c r="F2351" s="10">
        <f t="shared" si="93"/>
        <v>1</v>
      </c>
    </row>
    <row r="2352" spans="1:6" x14ac:dyDescent="0.2">
      <c r="A2352" s="39"/>
      <c r="B2352" s="34"/>
      <c r="C2352" s="39" t="s">
        <v>137</v>
      </c>
      <c r="D2352" s="7">
        <v>0</v>
      </c>
      <c r="E2352" s="9">
        <v>1</v>
      </c>
      <c r="F2352" s="10">
        <f t="shared" si="93"/>
        <v>1</v>
      </c>
    </row>
    <row r="2353" spans="1:6" x14ac:dyDescent="0.2">
      <c r="A2353" s="39"/>
      <c r="B2353" s="34" t="s">
        <v>560</v>
      </c>
      <c r="C2353" s="39" t="s">
        <v>124</v>
      </c>
      <c r="D2353" s="7">
        <v>3</v>
      </c>
      <c r="E2353" s="9">
        <v>1</v>
      </c>
      <c r="F2353" s="10">
        <f t="shared" si="93"/>
        <v>4</v>
      </c>
    </row>
    <row r="2354" spans="1:6" x14ac:dyDescent="0.2">
      <c r="A2354" s="39"/>
      <c r="B2354" s="34"/>
      <c r="C2354" s="39" t="s">
        <v>3</v>
      </c>
      <c r="D2354" s="7">
        <v>20</v>
      </c>
      <c r="E2354" s="9">
        <v>56</v>
      </c>
      <c r="F2354" s="10">
        <f t="shared" si="93"/>
        <v>76</v>
      </c>
    </row>
    <row r="2355" spans="1:6" x14ac:dyDescent="0.2">
      <c r="A2355" s="39"/>
      <c r="B2355" s="34"/>
      <c r="C2355" s="39" t="s">
        <v>125</v>
      </c>
      <c r="D2355" s="7">
        <v>3</v>
      </c>
      <c r="E2355" s="9">
        <v>22</v>
      </c>
      <c r="F2355" s="10">
        <f t="shared" si="93"/>
        <v>25</v>
      </c>
    </row>
    <row r="2356" spans="1:6" x14ac:dyDescent="0.2">
      <c r="A2356" s="39"/>
      <c r="B2356" s="34"/>
      <c r="C2356" s="39" t="s">
        <v>126</v>
      </c>
      <c r="D2356" s="7">
        <v>0</v>
      </c>
      <c r="E2356" s="9">
        <v>1</v>
      </c>
      <c r="F2356" s="10">
        <f t="shared" si="93"/>
        <v>1</v>
      </c>
    </row>
    <row r="2357" spans="1:6" x14ac:dyDescent="0.2">
      <c r="A2357" s="39"/>
      <c r="B2357" s="34"/>
      <c r="C2357" s="39" t="s">
        <v>127</v>
      </c>
      <c r="D2357" s="7">
        <v>4</v>
      </c>
      <c r="E2357" s="9">
        <v>17</v>
      </c>
      <c r="F2357" s="10">
        <f t="shared" si="93"/>
        <v>21</v>
      </c>
    </row>
    <row r="2358" spans="1:6" x14ac:dyDescent="0.2">
      <c r="A2358" s="39"/>
      <c r="B2358" s="34"/>
      <c r="C2358" s="39" t="s">
        <v>128</v>
      </c>
      <c r="D2358" s="7">
        <v>45</v>
      </c>
      <c r="E2358" s="9">
        <v>59</v>
      </c>
      <c r="F2358" s="10">
        <f t="shared" si="93"/>
        <v>104</v>
      </c>
    </row>
    <row r="2359" spans="1:6" x14ac:dyDescent="0.2">
      <c r="A2359" s="39"/>
      <c r="B2359" s="34"/>
      <c r="C2359" s="39" t="s">
        <v>931</v>
      </c>
      <c r="D2359" s="7">
        <v>3</v>
      </c>
      <c r="E2359" s="9">
        <v>4</v>
      </c>
      <c r="F2359" s="10">
        <f t="shared" si="93"/>
        <v>7</v>
      </c>
    </row>
    <row r="2360" spans="1:6" x14ac:dyDescent="0.2">
      <c r="A2360" s="39"/>
      <c r="B2360" s="34"/>
      <c r="C2360" s="39" t="s">
        <v>135</v>
      </c>
      <c r="D2360" s="7">
        <v>2</v>
      </c>
      <c r="E2360" s="9">
        <v>9</v>
      </c>
      <c r="F2360" s="10">
        <f t="shared" si="93"/>
        <v>11</v>
      </c>
    </row>
    <row r="2361" spans="1:6" x14ac:dyDescent="0.2">
      <c r="A2361" s="39"/>
      <c r="B2361" s="34"/>
      <c r="C2361" s="39" t="s">
        <v>136</v>
      </c>
      <c r="D2361" s="7">
        <v>1</v>
      </c>
      <c r="E2361" s="9">
        <v>5</v>
      </c>
      <c r="F2361" s="10">
        <f t="shared" si="93"/>
        <v>6</v>
      </c>
    </row>
    <row r="2362" spans="1:6" x14ac:dyDescent="0.2">
      <c r="A2362" s="39"/>
      <c r="B2362" s="34"/>
      <c r="C2362" s="39" t="s">
        <v>137</v>
      </c>
      <c r="D2362" s="7">
        <v>7</v>
      </c>
      <c r="E2362" s="9">
        <v>24</v>
      </c>
      <c r="F2362" s="10">
        <f t="shared" si="93"/>
        <v>31</v>
      </c>
    </row>
    <row r="2363" spans="1:6" x14ac:dyDescent="0.2">
      <c r="A2363" s="39"/>
      <c r="B2363" s="34"/>
      <c r="C2363" s="39" t="s">
        <v>138</v>
      </c>
      <c r="D2363" s="7">
        <v>1</v>
      </c>
      <c r="E2363" s="9">
        <v>3</v>
      </c>
      <c r="F2363" s="10">
        <f t="shared" si="93"/>
        <v>4</v>
      </c>
    </row>
    <row r="2364" spans="1:6" x14ac:dyDescent="0.2">
      <c r="A2364" s="39"/>
      <c r="B2364" s="34"/>
      <c r="C2364" s="39" t="s">
        <v>139</v>
      </c>
      <c r="D2364" s="7">
        <v>7</v>
      </c>
      <c r="E2364" s="9">
        <v>16</v>
      </c>
      <c r="F2364" s="10">
        <f t="shared" si="93"/>
        <v>23</v>
      </c>
    </row>
    <row r="2365" spans="1:6" x14ac:dyDescent="0.2">
      <c r="A2365" s="39"/>
      <c r="B2365" s="34"/>
      <c r="C2365" s="39" t="s">
        <v>141</v>
      </c>
      <c r="D2365" s="7">
        <v>2</v>
      </c>
      <c r="E2365" s="9">
        <v>2</v>
      </c>
      <c r="F2365" s="10">
        <f t="shared" si="93"/>
        <v>4</v>
      </c>
    </row>
    <row r="2366" spans="1:6" x14ac:dyDescent="0.2">
      <c r="A2366" s="39"/>
      <c r="B2366" s="34" t="s">
        <v>561</v>
      </c>
      <c r="C2366" s="39" t="s">
        <v>3</v>
      </c>
      <c r="D2366" s="7">
        <v>0</v>
      </c>
      <c r="E2366" s="9">
        <v>3</v>
      </c>
      <c r="F2366" s="10">
        <f t="shared" si="93"/>
        <v>3</v>
      </c>
    </row>
    <row r="2367" spans="1:6" x14ac:dyDescent="0.2">
      <c r="A2367" s="39"/>
      <c r="B2367" s="34"/>
      <c r="C2367" s="39" t="s">
        <v>128</v>
      </c>
      <c r="D2367" s="7">
        <v>0</v>
      </c>
      <c r="E2367" s="9">
        <v>10</v>
      </c>
      <c r="F2367" s="10">
        <f t="shared" si="93"/>
        <v>10</v>
      </c>
    </row>
    <row r="2368" spans="1:6" x14ac:dyDescent="0.2">
      <c r="A2368" s="39"/>
      <c r="B2368" s="34"/>
      <c r="C2368" s="39" t="s">
        <v>137</v>
      </c>
      <c r="D2368" s="7">
        <v>0</v>
      </c>
      <c r="E2368" s="9">
        <v>7</v>
      </c>
      <c r="F2368" s="10">
        <f t="shared" si="93"/>
        <v>7</v>
      </c>
    </row>
    <row r="2369" spans="1:6" x14ac:dyDescent="0.2">
      <c r="A2369" s="39"/>
      <c r="B2369" s="34" t="s">
        <v>685</v>
      </c>
      <c r="C2369" s="39" t="s">
        <v>128</v>
      </c>
      <c r="D2369" s="7">
        <v>0</v>
      </c>
      <c r="E2369" s="9">
        <v>6</v>
      </c>
      <c r="F2369" s="10">
        <f t="shared" si="93"/>
        <v>6</v>
      </c>
    </row>
    <row r="2370" spans="1:6" x14ac:dyDescent="0.2">
      <c r="A2370" s="39"/>
      <c r="B2370" s="34"/>
      <c r="C2370" s="39"/>
      <c r="D2370" s="7"/>
      <c r="E2370" s="9"/>
      <c r="F2370" s="40"/>
    </row>
    <row r="2371" spans="1:6" x14ac:dyDescent="0.2">
      <c r="A2371" s="65" t="s">
        <v>273</v>
      </c>
      <c r="B2371" s="42"/>
      <c r="C2371" s="72" t="s">
        <v>2</v>
      </c>
      <c r="D2371" s="73">
        <v>76</v>
      </c>
      <c r="E2371" s="48">
        <v>59</v>
      </c>
      <c r="F2371" s="63">
        <v>135</v>
      </c>
    </row>
    <row r="2372" spans="1:6" x14ac:dyDescent="0.2">
      <c r="A2372" s="39"/>
      <c r="B2372" s="34" t="s">
        <v>975</v>
      </c>
      <c r="C2372" s="39" t="s">
        <v>138</v>
      </c>
      <c r="D2372" s="7">
        <v>1</v>
      </c>
      <c r="E2372" s="9">
        <v>0</v>
      </c>
      <c r="F2372" s="10">
        <f t="shared" ref="F2372:F2377" si="94">D2372+E2372</f>
        <v>1</v>
      </c>
    </row>
    <row r="2373" spans="1:6" x14ac:dyDescent="0.2">
      <c r="A2373" s="39"/>
      <c r="B2373" s="34" t="s">
        <v>562</v>
      </c>
      <c r="C2373" s="39" t="s">
        <v>134</v>
      </c>
      <c r="D2373" s="7">
        <v>12</v>
      </c>
      <c r="E2373" s="9">
        <v>0</v>
      </c>
      <c r="F2373" s="10">
        <f t="shared" si="94"/>
        <v>12</v>
      </c>
    </row>
    <row r="2374" spans="1:6" x14ac:dyDescent="0.2">
      <c r="A2374" s="39"/>
      <c r="B2374" s="34" t="s">
        <v>563</v>
      </c>
      <c r="C2374" s="39" t="s">
        <v>124</v>
      </c>
      <c r="D2374" s="7">
        <v>5</v>
      </c>
      <c r="E2374" s="9">
        <v>0</v>
      </c>
      <c r="F2374" s="10">
        <f t="shared" si="94"/>
        <v>5</v>
      </c>
    </row>
    <row r="2375" spans="1:6" x14ac:dyDescent="0.2">
      <c r="A2375" s="39"/>
      <c r="B2375" s="34"/>
      <c r="C2375" s="39" t="s">
        <v>127</v>
      </c>
      <c r="D2375" s="7">
        <v>0</v>
      </c>
      <c r="E2375" s="9">
        <v>3</v>
      </c>
      <c r="F2375" s="10">
        <f t="shared" si="94"/>
        <v>3</v>
      </c>
    </row>
    <row r="2376" spans="1:6" x14ac:dyDescent="0.2">
      <c r="A2376" s="39"/>
      <c r="B2376" s="34"/>
      <c r="C2376" s="39" t="s">
        <v>133</v>
      </c>
      <c r="D2376" s="7">
        <v>57</v>
      </c>
      <c r="E2376" s="9">
        <v>56</v>
      </c>
      <c r="F2376" s="10">
        <f t="shared" si="94"/>
        <v>113</v>
      </c>
    </row>
    <row r="2377" spans="1:6" x14ac:dyDescent="0.2">
      <c r="A2377" s="39"/>
      <c r="B2377" s="34" t="s">
        <v>1125</v>
      </c>
      <c r="C2377" s="39" t="s">
        <v>3</v>
      </c>
      <c r="D2377" s="7">
        <v>1</v>
      </c>
      <c r="E2377" s="9">
        <v>0</v>
      </c>
      <c r="F2377" s="10">
        <f t="shared" si="94"/>
        <v>1</v>
      </c>
    </row>
    <row r="2378" spans="1:6" x14ac:dyDescent="0.2">
      <c r="A2378" s="39"/>
      <c r="B2378" s="34"/>
      <c r="C2378" s="39"/>
      <c r="D2378" s="7"/>
      <c r="E2378" s="9"/>
      <c r="F2378" s="40"/>
    </row>
    <row r="2379" spans="1:6" x14ac:dyDescent="0.2">
      <c r="A2379" s="65" t="s">
        <v>275</v>
      </c>
      <c r="B2379" s="42"/>
      <c r="C2379" s="72" t="s">
        <v>2</v>
      </c>
      <c r="D2379" s="73">
        <v>16</v>
      </c>
      <c r="E2379" s="48">
        <v>63</v>
      </c>
      <c r="F2379" s="63">
        <v>79</v>
      </c>
    </row>
    <row r="2380" spans="1:6" x14ac:dyDescent="0.2">
      <c r="A2380" s="39"/>
      <c r="B2380" s="34" t="s">
        <v>1033</v>
      </c>
      <c r="C2380" s="39" t="s">
        <v>128</v>
      </c>
      <c r="D2380" s="7">
        <v>1</v>
      </c>
      <c r="E2380" s="9">
        <v>0</v>
      </c>
      <c r="F2380" s="10">
        <f t="shared" ref="F2380:F2388" si="95">D2380+E2380</f>
        <v>1</v>
      </c>
    </row>
    <row r="2381" spans="1:6" x14ac:dyDescent="0.2">
      <c r="A2381" s="39"/>
      <c r="B2381" s="34" t="s">
        <v>564</v>
      </c>
      <c r="C2381" s="39" t="s">
        <v>3</v>
      </c>
      <c r="D2381" s="7">
        <v>3</v>
      </c>
      <c r="E2381" s="9">
        <v>20</v>
      </c>
      <c r="F2381" s="10">
        <f t="shared" si="95"/>
        <v>23</v>
      </c>
    </row>
    <row r="2382" spans="1:6" x14ac:dyDescent="0.2">
      <c r="A2382" s="39"/>
      <c r="B2382" s="34"/>
      <c r="C2382" s="39" t="s">
        <v>125</v>
      </c>
      <c r="D2382" s="7">
        <v>1</v>
      </c>
      <c r="E2382" s="9">
        <v>6</v>
      </c>
      <c r="F2382" s="10">
        <f t="shared" si="95"/>
        <v>7</v>
      </c>
    </row>
    <row r="2383" spans="1:6" x14ac:dyDescent="0.2">
      <c r="A2383" s="39"/>
      <c r="B2383" s="34"/>
      <c r="C2383" s="39" t="s">
        <v>128</v>
      </c>
      <c r="D2383" s="7">
        <v>2</v>
      </c>
      <c r="E2383" s="9">
        <v>16</v>
      </c>
      <c r="F2383" s="10">
        <f t="shared" si="95"/>
        <v>18</v>
      </c>
    </row>
    <row r="2384" spans="1:6" x14ac:dyDescent="0.2">
      <c r="A2384" s="39"/>
      <c r="B2384" s="34"/>
      <c r="C2384" s="39" t="s">
        <v>135</v>
      </c>
      <c r="D2384" s="7">
        <v>1</v>
      </c>
      <c r="E2384" s="9">
        <v>3</v>
      </c>
      <c r="F2384" s="10">
        <f t="shared" si="95"/>
        <v>4</v>
      </c>
    </row>
    <row r="2385" spans="1:6" x14ac:dyDescent="0.2">
      <c r="A2385" s="39"/>
      <c r="B2385" s="34"/>
      <c r="C2385" s="39" t="s">
        <v>136</v>
      </c>
      <c r="D2385" s="7">
        <v>1</v>
      </c>
      <c r="E2385" s="9">
        <v>3</v>
      </c>
      <c r="F2385" s="10">
        <f t="shared" si="95"/>
        <v>4</v>
      </c>
    </row>
    <row r="2386" spans="1:6" x14ac:dyDescent="0.2">
      <c r="A2386" s="39"/>
      <c r="B2386" s="34"/>
      <c r="C2386" s="39" t="s">
        <v>137</v>
      </c>
      <c r="D2386" s="7">
        <v>2</v>
      </c>
      <c r="E2386" s="9">
        <v>10</v>
      </c>
      <c r="F2386" s="10">
        <f t="shared" si="95"/>
        <v>12</v>
      </c>
    </row>
    <row r="2387" spans="1:6" x14ac:dyDescent="0.2">
      <c r="A2387" s="39"/>
      <c r="B2387" s="34"/>
      <c r="C2387" s="39" t="s">
        <v>140</v>
      </c>
      <c r="D2387" s="7">
        <v>5</v>
      </c>
      <c r="E2387" s="9">
        <v>4</v>
      </c>
      <c r="F2387" s="10">
        <f t="shared" si="95"/>
        <v>9</v>
      </c>
    </row>
    <row r="2388" spans="1:6" x14ac:dyDescent="0.2">
      <c r="A2388" s="39"/>
      <c r="B2388" s="34" t="s">
        <v>495</v>
      </c>
      <c r="C2388" s="39" t="s">
        <v>128</v>
      </c>
      <c r="D2388" s="7">
        <v>0</v>
      </c>
      <c r="E2388" s="9">
        <v>1</v>
      </c>
      <c r="F2388" s="10">
        <f t="shared" si="95"/>
        <v>1</v>
      </c>
    </row>
    <row r="2389" spans="1:6" x14ac:dyDescent="0.2">
      <c r="A2389" s="39"/>
      <c r="B2389" s="34"/>
      <c r="C2389" s="39"/>
      <c r="D2389" s="7"/>
      <c r="E2389" s="9"/>
      <c r="F2389" s="40"/>
    </row>
    <row r="2390" spans="1:6" x14ac:dyDescent="0.2">
      <c r="A2390" s="65" t="s">
        <v>276</v>
      </c>
      <c r="B2390" s="42"/>
      <c r="C2390" s="72" t="s">
        <v>2</v>
      </c>
      <c r="D2390" s="73">
        <v>96</v>
      </c>
      <c r="E2390" s="48">
        <v>295</v>
      </c>
      <c r="F2390" s="63">
        <v>391</v>
      </c>
    </row>
    <row r="2391" spans="1:6" x14ac:dyDescent="0.2">
      <c r="A2391" s="39"/>
      <c r="B2391" s="34" t="s">
        <v>976</v>
      </c>
      <c r="C2391" s="39" t="s">
        <v>127</v>
      </c>
      <c r="D2391" s="7">
        <v>0</v>
      </c>
      <c r="E2391" s="9">
        <v>8</v>
      </c>
      <c r="F2391" s="10">
        <f t="shared" ref="F2391:F2400" si="96">D2391+E2391</f>
        <v>8</v>
      </c>
    </row>
    <row r="2392" spans="1:6" x14ac:dyDescent="0.2">
      <c r="A2392" s="39"/>
      <c r="B2392" s="34" t="s">
        <v>820</v>
      </c>
      <c r="C2392" s="39" t="s">
        <v>128</v>
      </c>
      <c r="D2392" s="7">
        <v>1</v>
      </c>
      <c r="E2392" s="9">
        <v>6</v>
      </c>
      <c r="F2392" s="10">
        <f t="shared" si="96"/>
        <v>7</v>
      </c>
    </row>
    <row r="2393" spans="1:6" x14ac:dyDescent="0.2">
      <c r="A2393" s="39"/>
      <c r="B2393" s="34" t="s">
        <v>1126</v>
      </c>
      <c r="C2393" s="39" t="s">
        <v>127</v>
      </c>
      <c r="D2393" s="7">
        <v>0</v>
      </c>
      <c r="E2393" s="9">
        <v>9</v>
      </c>
      <c r="F2393" s="10">
        <f t="shared" si="96"/>
        <v>9</v>
      </c>
    </row>
    <row r="2394" spans="1:6" x14ac:dyDescent="0.2">
      <c r="A2394" s="39"/>
      <c r="B2394" s="34"/>
      <c r="C2394" s="39" t="s">
        <v>137</v>
      </c>
      <c r="D2394" s="7">
        <v>0</v>
      </c>
      <c r="E2394" s="9">
        <v>5</v>
      </c>
      <c r="F2394" s="10">
        <f t="shared" si="96"/>
        <v>5</v>
      </c>
    </row>
    <row r="2395" spans="1:6" x14ac:dyDescent="0.2">
      <c r="A2395" s="39"/>
      <c r="B2395" s="34" t="s">
        <v>565</v>
      </c>
      <c r="C2395" s="39" t="s">
        <v>124</v>
      </c>
      <c r="D2395" s="7">
        <v>3</v>
      </c>
      <c r="E2395" s="9">
        <v>0</v>
      </c>
      <c r="F2395" s="10">
        <f t="shared" si="96"/>
        <v>3</v>
      </c>
    </row>
    <row r="2396" spans="1:6" x14ac:dyDescent="0.2">
      <c r="A2396" s="39"/>
      <c r="B2396" s="34"/>
      <c r="C2396" s="39" t="s">
        <v>128</v>
      </c>
      <c r="D2396" s="7">
        <v>1</v>
      </c>
      <c r="E2396" s="9">
        <v>10</v>
      </c>
      <c r="F2396" s="10">
        <f t="shared" si="96"/>
        <v>11</v>
      </c>
    </row>
    <row r="2397" spans="1:6" x14ac:dyDescent="0.2">
      <c r="A2397" s="39"/>
      <c r="B2397" s="34"/>
      <c r="C2397" s="39" t="s">
        <v>137</v>
      </c>
      <c r="D2397" s="7">
        <v>0</v>
      </c>
      <c r="E2397" s="9">
        <v>11</v>
      </c>
      <c r="F2397" s="10">
        <f t="shared" si="96"/>
        <v>11</v>
      </c>
    </row>
    <row r="2398" spans="1:6" x14ac:dyDescent="0.2">
      <c r="A2398" s="39"/>
      <c r="B2398" s="34" t="s">
        <v>566</v>
      </c>
      <c r="C2398" s="39" t="s">
        <v>124</v>
      </c>
      <c r="D2398" s="7">
        <v>13</v>
      </c>
      <c r="E2398" s="9">
        <v>7</v>
      </c>
      <c r="F2398" s="10">
        <f t="shared" si="96"/>
        <v>20</v>
      </c>
    </row>
    <row r="2399" spans="1:6" x14ac:dyDescent="0.2">
      <c r="A2399" s="39"/>
      <c r="B2399" s="34"/>
      <c r="C2399" s="39" t="s">
        <v>3</v>
      </c>
      <c r="D2399" s="7">
        <v>10</v>
      </c>
      <c r="E2399" s="9">
        <v>24</v>
      </c>
      <c r="F2399" s="10">
        <f t="shared" si="96"/>
        <v>34</v>
      </c>
    </row>
    <row r="2400" spans="1:6" x14ac:dyDescent="0.2">
      <c r="A2400" s="39"/>
      <c r="B2400" s="34"/>
      <c r="C2400" s="39" t="s">
        <v>125</v>
      </c>
      <c r="D2400" s="7">
        <v>3</v>
      </c>
      <c r="E2400" s="9">
        <v>12</v>
      </c>
      <c r="F2400" s="10">
        <f t="shared" si="96"/>
        <v>15</v>
      </c>
    </row>
    <row r="2401" spans="1:6" ht="12" thickBot="1" x14ac:dyDescent="0.25">
      <c r="A2401" s="52"/>
      <c r="B2401" s="68"/>
      <c r="C2401" s="52"/>
      <c r="D2401" s="24"/>
      <c r="E2401" s="26"/>
      <c r="F2401" s="53"/>
    </row>
    <row r="2409" spans="1:6" ht="12" x14ac:dyDescent="0.2">
      <c r="A2409" s="85" t="s">
        <v>113</v>
      </c>
      <c r="B2409" s="85"/>
      <c r="C2409" s="85"/>
      <c r="D2409" s="85"/>
      <c r="E2409" s="85"/>
      <c r="F2409" s="85"/>
    </row>
    <row r="2410" spans="1:6" x14ac:dyDescent="0.2">
      <c r="A2410" s="86" t="s">
        <v>39</v>
      </c>
      <c r="B2410" s="86"/>
      <c r="C2410" s="86"/>
      <c r="D2410" s="86"/>
      <c r="E2410" s="86"/>
      <c r="F2410" s="86"/>
    </row>
    <row r="2411" spans="1:6" x14ac:dyDescent="0.2">
      <c r="A2411" s="86" t="s">
        <v>1066</v>
      </c>
      <c r="B2411" s="86"/>
      <c r="C2411" s="86"/>
      <c r="D2411" s="86"/>
      <c r="E2411" s="86"/>
      <c r="F2411" s="86"/>
    </row>
    <row r="2412" spans="1:6" ht="12" thickBot="1" x14ac:dyDescent="0.25"/>
    <row r="2413" spans="1:6" x14ac:dyDescent="0.2">
      <c r="A2413" s="141" t="s">
        <v>123</v>
      </c>
      <c r="B2413" s="138"/>
      <c r="C2413" s="151" t="s">
        <v>43</v>
      </c>
      <c r="D2413" s="141" t="s">
        <v>44</v>
      </c>
      <c r="E2413" s="178" t="s">
        <v>45</v>
      </c>
      <c r="F2413" s="180" t="s">
        <v>2</v>
      </c>
    </row>
    <row r="2414" spans="1:6" x14ac:dyDescent="0.2">
      <c r="A2414" s="142"/>
      <c r="B2414" s="139"/>
      <c r="C2414" s="152"/>
      <c r="D2414" s="142"/>
      <c r="E2414" s="179"/>
      <c r="F2414" s="181"/>
    </row>
    <row r="2415" spans="1:6" x14ac:dyDescent="0.2">
      <c r="A2415" s="142"/>
      <c r="B2415" s="139"/>
      <c r="C2415" s="152"/>
      <c r="D2415" s="142"/>
      <c r="E2415" s="179"/>
      <c r="F2415" s="181"/>
    </row>
    <row r="2416" spans="1:6" ht="12" thickBot="1" x14ac:dyDescent="0.25">
      <c r="A2416" s="142"/>
      <c r="B2416" s="139"/>
      <c r="C2416" s="152"/>
      <c r="D2416" s="142"/>
      <c r="E2416" s="179"/>
      <c r="F2416" s="181"/>
    </row>
    <row r="2417" spans="1:6" x14ac:dyDescent="0.2">
      <c r="A2417" s="35"/>
      <c r="B2417" s="36"/>
      <c r="C2417" s="35" t="s">
        <v>126</v>
      </c>
      <c r="D2417" s="3">
        <v>0</v>
      </c>
      <c r="E2417" s="5">
        <v>1</v>
      </c>
      <c r="F2417" s="6">
        <f t="shared" ref="F2417:F2429" si="97">D2417+E2417</f>
        <v>1</v>
      </c>
    </row>
    <row r="2418" spans="1:6" x14ac:dyDescent="0.2">
      <c r="A2418" s="39"/>
      <c r="B2418" s="34"/>
      <c r="C2418" s="39" t="s">
        <v>127</v>
      </c>
      <c r="D2418" s="7">
        <v>11</v>
      </c>
      <c r="E2418" s="9">
        <v>28</v>
      </c>
      <c r="F2418" s="10">
        <f t="shared" si="97"/>
        <v>39</v>
      </c>
    </row>
    <row r="2419" spans="1:6" x14ac:dyDescent="0.2">
      <c r="A2419" s="39"/>
      <c r="B2419" s="34"/>
      <c r="C2419" s="39" t="s">
        <v>128</v>
      </c>
      <c r="D2419" s="7">
        <v>30</v>
      </c>
      <c r="E2419" s="9">
        <v>43</v>
      </c>
      <c r="F2419" s="10">
        <f t="shared" si="97"/>
        <v>73</v>
      </c>
    </row>
    <row r="2420" spans="1:6" x14ac:dyDescent="0.2">
      <c r="A2420" s="39"/>
      <c r="B2420" s="34"/>
      <c r="C2420" s="39" t="s">
        <v>136</v>
      </c>
      <c r="D2420" s="7">
        <v>2</v>
      </c>
      <c r="E2420" s="9">
        <v>8</v>
      </c>
      <c r="F2420" s="10">
        <f t="shared" si="97"/>
        <v>10</v>
      </c>
    </row>
    <row r="2421" spans="1:6" x14ac:dyDescent="0.2">
      <c r="A2421" s="39"/>
      <c r="B2421" s="34"/>
      <c r="C2421" s="39" t="s">
        <v>137</v>
      </c>
      <c r="D2421" s="7">
        <v>14</v>
      </c>
      <c r="E2421" s="9">
        <v>54</v>
      </c>
      <c r="F2421" s="10">
        <f t="shared" si="97"/>
        <v>68</v>
      </c>
    </row>
    <row r="2422" spans="1:6" x14ac:dyDescent="0.2">
      <c r="A2422" s="39"/>
      <c r="B2422" s="34"/>
      <c r="C2422" s="39" t="s">
        <v>139</v>
      </c>
      <c r="D2422" s="7">
        <v>5</v>
      </c>
      <c r="E2422" s="9">
        <v>21</v>
      </c>
      <c r="F2422" s="10">
        <f t="shared" si="97"/>
        <v>26</v>
      </c>
    </row>
    <row r="2423" spans="1:6" x14ac:dyDescent="0.2">
      <c r="A2423" s="39"/>
      <c r="B2423" s="34"/>
      <c r="C2423" s="39" t="s">
        <v>141</v>
      </c>
      <c r="D2423" s="7">
        <v>1</v>
      </c>
      <c r="E2423" s="9">
        <v>2</v>
      </c>
      <c r="F2423" s="10">
        <f t="shared" si="97"/>
        <v>3</v>
      </c>
    </row>
    <row r="2424" spans="1:6" x14ac:dyDescent="0.2">
      <c r="A2424" s="39"/>
      <c r="B2424" s="34" t="s">
        <v>977</v>
      </c>
      <c r="C2424" s="39" t="s">
        <v>127</v>
      </c>
      <c r="D2424" s="7">
        <v>0</v>
      </c>
      <c r="E2424" s="9">
        <v>4</v>
      </c>
      <c r="F2424" s="10">
        <f t="shared" si="97"/>
        <v>4</v>
      </c>
    </row>
    <row r="2425" spans="1:6" x14ac:dyDescent="0.2">
      <c r="A2425" s="39"/>
      <c r="B2425" s="34" t="s">
        <v>907</v>
      </c>
      <c r="C2425" s="39" t="s">
        <v>127</v>
      </c>
      <c r="D2425" s="7">
        <v>1</v>
      </c>
      <c r="E2425" s="9">
        <v>8</v>
      </c>
      <c r="F2425" s="10">
        <f t="shared" si="97"/>
        <v>9</v>
      </c>
    </row>
    <row r="2426" spans="1:6" x14ac:dyDescent="0.2">
      <c r="A2426" s="39"/>
      <c r="B2426" s="34"/>
      <c r="C2426" s="39" t="s">
        <v>137</v>
      </c>
      <c r="D2426" s="7">
        <v>0</v>
      </c>
      <c r="E2426" s="9">
        <v>11</v>
      </c>
      <c r="F2426" s="10">
        <f t="shared" si="97"/>
        <v>11</v>
      </c>
    </row>
    <row r="2427" spans="1:6" x14ac:dyDescent="0.2">
      <c r="A2427" s="39"/>
      <c r="B2427" s="34" t="s">
        <v>1034</v>
      </c>
      <c r="C2427" s="39" t="s">
        <v>127</v>
      </c>
      <c r="D2427" s="7">
        <v>1</v>
      </c>
      <c r="E2427" s="9">
        <v>7</v>
      </c>
      <c r="F2427" s="10">
        <f t="shared" si="97"/>
        <v>8</v>
      </c>
    </row>
    <row r="2428" spans="1:6" x14ac:dyDescent="0.2">
      <c r="A2428" s="39"/>
      <c r="B2428" s="34"/>
      <c r="C2428" s="39" t="s">
        <v>137</v>
      </c>
      <c r="D2428" s="7">
        <v>0</v>
      </c>
      <c r="E2428" s="9">
        <v>1</v>
      </c>
      <c r="F2428" s="10">
        <f t="shared" si="97"/>
        <v>1</v>
      </c>
    </row>
    <row r="2429" spans="1:6" x14ac:dyDescent="0.2">
      <c r="A2429" s="39"/>
      <c r="B2429" s="34" t="s">
        <v>1189</v>
      </c>
      <c r="C2429" s="39" t="s">
        <v>137</v>
      </c>
      <c r="D2429" s="7">
        <v>0</v>
      </c>
      <c r="E2429" s="9">
        <v>15</v>
      </c>
      <c r="F2429" s="10">
        <f t="shared" si="97"/>
        <v>15</v>
      </c>
    </row>
    <row r="2430" spans="1:6" x14ac:dyDescent="0.2">
      <c r="A2430" s="39"/>
      <c r="B2430" s="34"/>
      <c r="C2430" s="39"/>
      <c r="D2430" s="7"/>
      <c r="E2430" s="9"/>
      <c r="F2430" s="40"/>
    </row>
    <row r="2431" spans="1:6" x14ac:dyDescent="0.2">
      <c r="A2431" s="65" t="s">
        <v>277</v>
      </c>
      <c r="B2431" s="42"/>
      <c r="C2431" s="72" t="s">
        <v>2</v>
      </c>
      <c r="D2431" s="73">
        <v>141</v>
      </c>
      <c r="E2431" s="48">
        <v>475</v>
      </c>
      <c r="F2431" s="63">
        <v>616</v>
      </c>
    </row>
    <row r="2432" spans="1:6" x14ac:dyDescent="0.2">
      <c r="A2432" s="39"/>
      <c r="B2432" s="34" t="s">
        <v>567</v>
      </c>
      <c r="C2432" s="39" t="s">
        <v>124</v>
      </c>
      <c r="D2432" s="7">
        <v>15</v>
      </c>
      <c r="E2432" s="9">
        <v>0</v>
      </c>
      <c r="F2432" s="10">
        <f t="shared" ref="F2432:F2471" si="98">D2432+E2432</f>
        <v>15</v>
      </c>
    </row>
    <row r="2433" spans="1:6" x14ac:dyDescent="0.2">
      <c r="A2433" s="39"/>
      <c r="B2433" s="34"/>
      <c r="C2433" s="39" t="s">
        <v>3</v>
      </c>
      <c r="D2433" s="7">
        <v>13</v>
      </c>
      <c r="E2433" s="9">
        <v>32</v>
      </c>
      <c r="F2433" s="10">
        <f t="shared" si="98"/>
        <v>45</v>
      </c>
    </row>
    <row r="2434" spans="1:6" x14ac:dyDescent="0.2">
      <c r="A2434" s="39"/>
      <c r="B2434" s="34"/>
      <c r="C2434" s="39" t="s">
        <v>125</v>
      </c>
      <c r="D2434" s="7">
        <v>2</v>
      </c>
      <c r="E2434" s="9">
        <v>10</v>
      </c>
      <c r="F2434" s="10">
        <f t="shared" si="98"/>
        <v>12</v>
      </c>
    </row>
    <row r="2435" spans="1:6" x14ac:dyDescent="0.2">
      <c r="A2435" s="39"/>
      <c r="B2435" s="34"/>
      <c r="C2435" s="39" t="s">
        <v>127</v>
      </c>
      <c r="D2435" s="7">
        <v>2</v>
      </c>
      <c r="E2435" s="9">
        <v>7</v>
      </c>
      <c r="F2435" s="10">
        <f t="shared" si="98"/>
        <v>9</v>
      </c>
    </row>
    <row r="2436" spans="1:6" x14ac:dyDescent="0.2">
      <c r="A2436" s="39"/>
      <c r="B2436" s="34"/>
      <c r="C2436" s="39" t="s">
        <v>128</v>
      </c>
      <c r="D2436" s="7">
        <v>48</v>
      </c>
      <c r="E2436" s="9">
        <v>54</v>
      </c>
      <c r="F2436" s="10">
        <f t="shared" si="98"/>
        <v>102</v>
      </c>
    </row>
    <row r="2437" spans="1:6" x14ac:dyDescent="0.2">
      <c r="A2437" s="39"/>
      <c r="B2437" s="34"/>
      <c r="C2437" s="39" t="s">
        <v>931</v>
      </c>
      <c r="D2437" s="7">
        <v>3</v>
      </c>
      <c r="E2437" s="9">
        <v>2</v>
      </c>
      <c r="F2437" s="10">
        <f t="shared" si="98"/>
        <v>5</v>
      </c>
    </row>
    <row r="2438" spans="1:6" x14ac:dyDescent="0.2">
      <c r="A2438" s="39"/>
      <c r="B2438" s="34"/>
      <c r="C2438" s="39" t="s">
        <v>135</v>
      </c>
      <c r="D2438" s="7">
        <v>2</v>
      </c>
      <c r="E2438" s="9">
        <v>6</v>
      </c>
      <c r="F2438" s="10">
        <f t="shared" si="98"/>
        <v>8</v>
      </c>
    </row>
    <row r="2439" spans="1:6" x14ac:dyDescent="0.2">
      <c r="A2439" s="39"/>
      <c r="B2439" s="34"/>
      <c r="C2439" s="39" t="s">
        <v>136</v>
      </c>
      <c r="D2439" s="7">
        <v>1</v>
      </c>
      <c r="E2439" s="9">
        <v>7</v>
      </c>
      <c r="F2439" s="10">
        <f t="shared" si="98"/>
        <v>8</v>
      </c>
    </row>
    <row r="2440" spans="1:6" x14ac:dyDescent="0.2">
      <c r="A2440" s="39"/>
      <c r="B2440" s="34"/>
      <c r="C2440" s="39" t="s">
        <v>138</v>
      </c>
      <c r="D2440" s="7">
        <v>6</v>
      </c>
      <c r="E2440" s="9">
        <v>3</v>
      </c>
      <c r="F2440" s="10">
        <f t="shared" si="98"/>
        <v>9</v>
      </c>
    </row>
    <row r="2441" spans="1:6" x14ac:dyDescent="0.2">
      <c r="A2441" s="39"/>
      <c r="B2441" s="34"/>
      <c r="C2441" s="39" t="s">
        <v>139</v>
      </c>
      <c r="D2441" s="7">
        <v>15</v>
      </c>
      <c r="E2441" s="9">
        <v>105</v>
      </c>
      <c r="F2441" s="10">
        <f t="shared" si="98"/>
        <v>120</v>
      </c>
    </row>
    <row r="2442" spans="1:6" x14ac:dyDescent="0.2">
      <c r="A2442" s="39"/>
      <c r="B2442" s="34"/>
      <c r="C2442" s="39" t="s">
        <v>141</v>
      </c>
      <c r="D2442" s="7">
        <v>5</v>
      </c>
      <c r="E2442" s="9">
        <v>3</v>
      </c>
      <c r="F2442" s="10">
        <f t="shared" si="98"/>
        <v>8</v>
      </c>
    </row>
    <row r="2443" spans="1:6" x14ac:dyDescent="0.2">
      <c r="A2443" s="39"/>
      <c r="B2443" s="34"/>
      <c r="C2443" s="39" t="s">
        <v>145</v>
      </c>
      <c r="D2443" s="7">
        <v>1</v>
      </c>
      <c r="E2443" s="9">
        <v>1</v>
      </c>
      <c r="F2443" s="10">
        <f t="shared" si="98"/>
        <v>2</v>
      </c>
    </row>
    <row r="2444" spans="1:6" x14ac:dyDescent="0.2">
      <c r="A2444" s="39"/>
      <c r="B2444" s="34"/>
      <c r="C2444" s="39" t="s">
        <v>148</v>
      </c>
      <c r="D2444" s="7">
        <v>1</v>
      </c>
      <c r="E2444" s="9">
        <v>1</v>
      </c>
      <c r="F2444" s="10">
        <f t="shared" si="98"/>
        <v>2</v>
      </c>
    </row>
    <row r="2445" spans="1:6" x14ac:dyDescent="0.2">
      <c r="A2445" s="39"/>
      <c r="B2445" s="34"/>
      <c r="C2445" s="39" t="s">
        <v>149</v>
      </c>
      <c r="D2445" s="7">
        <v>2</v>
      </c>
      <c r="E2445" s="9">
        <v>5</v>
      </c>
      <c r="F2445" s="10">
        <f t="shared" si="98"/>
        <v>7</v>
      </c>
    </row>
    <row r="2446" spans="1:6" x14ac:dyDescent="0.2">
      <c r="A2446" s="39"/>
      <c r="B2446" s="34" t="s">
        <v>759</v>
      </c>
      <c r="C2446" s="39" t="s">
        <v>3</v>
      </c>
      <c r="D2446" s="7">
        <v>0</v>
      </c>
      <c r="E2446" s="9">
        <v>1</v>
      </c>
      <c r="F2446" s="10">
        <f t="shared" si="98"/>
        <v>1</v>
      </c>
    </row>
    <row r="2447" spans="1:6" x14ac:dyDescent="0.2">
      <c r="A2447" s="39"/>
      <c r="B2447" s="34"/>
      <c r="C2447" s="39" t="s">
        <v>127</v>
      </c>
      <c r="D2447" s="7">
        <v>1</v>
      </c>
      <c r="E2447" s="9">
        <v>0</v>
      </c>
      <c r="F2447" s="10">
        <f t="shared" si="98"/>
        <v>1</v>
      </c>
    </row>
    <row r="2448" spans="1:6" x14ac:dyDescent="0.2">
      <c r="A2448" s="39"/>
      <c r="B2448" s="34"/>
      <c r="C2448" s="39" t="s">
        <v>128</v>
      </c>
      <c r="D2448" s="7">
        <v>3</v>
      </c>
      <c r="E2448" s="9">
        <v>21</v>
      </c>
      <c r="F2448" s="10">
        <f t="shared" si="98"/>
        <v>24</v>
      </c>
    </row>
    <row r="2449" spans="1:6" x14ac:dyDescent="0.2">
      <c r="A2449" s="39"/>
      <c r="B2449" s="34"/>
      <c r="C2449" s="39" t="s">
        <v>139</v>
      </c>
      <c r="D2449" s="7">
        <v>2</v>
      </c>
      <c r="E2449" s="9">
        <v>9</v>
      </c>
      <c r="F2449" s="10">
        <f t="shared" si="98"/>
        <v>11</v>
      </c>
    </row>
    <row r="2450" spans="1:6" x14ac:dyDescent="0.2">
      <c r="A2450" s="39"/>
      <c r="B2450" s="34" t="s">
        <v>1035</v>
      </c>
      <c r="C2450" s="39" t="s">
        <v>139</v>
      </c>
      <c r="D2450" s="7">
        <v>0</v>
      </c>
      <c r="E2450" s="9">
        <v>1</v>
      </c>
      <c r="F2450" s="10">
        <f t="shared" si="98"/>
        <v>1</v>
      </c>
    </row>
    <row r="2451" spans="1:6" x14ac:dyDescent="0.2">
      <c r="A2451" s="39"/>
      <c r="B2451" s="34" t="s">
        <v>1036</v>
      </c>
      <c r="C2451" s="39" t="s">
        <v>125</v>
      </c>
      <c r="D2451" s="7">
        <v>0</v>
      </c>
      <c r="E2451" s="9">
        <v>2</v>
      </c>
      <c r="F2451" s="10">
        <f t="shared" si="98"/>
        <v>2</v>
      </c>
    </row>
    <row r="2452" spans="1:6" x14ac:dyDescent="0.2">
      <c r="A2452" s="39"/>
      <c r="B2452" s="34" t="s">
        <v>1037</v>
      </c>
      <c r="C2452" s="39" t="s">
        <v>139</v>
      </c>
      <c r="D2452" s="7">
        <v>0</v>
      </c>
      <c r="E2452" s="9">
        <v>1</v>
      </c>
      <c r="F2452" s="10">
        <f t="shared" si="98"/>
        <v>1</v>
      </c>
    </row>
    <row r="2453" spans="1:6" x14ac:dyDescent="0.2">
      <c r="A2453" s="39"/>
      <c r="B2453" s="34" t="s">
        <v>760</v>
      </c>
      <c r="C2453" s="39" t="s">
        <v>128</v>
      </c>
      <c r="D2453" s="7">
        <v>2</v>
      </c>
      <c r="E2453" s="9">
        <v>23</v>
      </c>
      <c r="F2453" s="10">
        <f t="shared" si="98"/>
        <v>25</v>
      </c>
    </row>
    <row r="2454" spans="1:6" x14ac:dyDescent="0.2">
      <c r="A2454" s="39"/>
      <c r="B2454" s="34"/>
      <c r="C2454" s="39" t="s">
        <v>139</v>
      </c>
      <c r="D2454" s="7">
        <v>0</v>
      </c>
      <c r="E2454" s="9">
        <v>6</v>
      </c>
      <c r="F2454" s="10">
        <f t="shared" si="98"/>
        <v>6</v>
      </c>
    </row>
    <row r="2455" spans="1:6" x14ac:dyDescent="0.2">
      <c r="A2455" s="39"/>
      <c r="B2455" s="34" t="s">
        <v>908</v>
      </c>
      <c r="C2455" s="39" t="s">
        <v>139</v>
      </c>
      <c r="D2455" s="7">
        <v>0</v>
      </c>
      <c r="E2455" s="9">
        <v>17</v>
      </c>
      <c r="F2455" s="10">
        <f t="shared" si="98"/>
        <v>17</v>
      </c>
    </row>
    <row r="2456" spans="1:6" x14ac:dyDescent="0.2">
      <c r="A2456" s="39"/>
      <c r="B2456" s="34" t="s">
        <v>1038</v>
      </c>
      <c r="C2456" s="39" t="s">
        <v>139</v>
      </c>
      <c r="D2456" s="7">
        <v>0</v>
      </c>
      <c r="E2456" s="9">
        <v>3</v>
      </c>
      <c r="F2456" s="10">
        <f t="shared" si="98"/>
        <v>3</v>
      </c>
    </row>
    <row r="2457" spans="1:6" x14ac:dyDescent="0.2">
      <c r="A2457" s="39"/>
      <c r="B2457" s="34" t="s">
        <v>761</v>
      </c>
      <c r="C2457" s="39" t="s">
        <v>125</v>
      </c>
      <c r="D2457" s="7">
        <v>1</v>
      </c>
      <c r="E2457" s="9">
        <v>4</v>
      </c>
      <c r="F2457" s="10">
        <f t="shared" si="98"/>
        <v>5</v>
      </c>
    </row>
    <row r="2458" spans="1:6" x14ac:dyDescent="0.2">
      <c r="A2458" s="39"/>
      <c r="B2458" s="34"/>
      <c r="C2458" s="39" t="s">
        <v>128</v>
      </c>
      <c r="D2458" s="7">
        <v>3</v>
      </c>
      <c r="E2458" s="9">
        <v>21</v>
      </c>
      <c r="F2458" s="10">
        <f t="shared" si="98"/>
        <v>24</v>
      </c>
    </row>
    <row r="2459" spans="1:6" x14ac:dyDescent="0.2">
      <c r="A2459" s="39"/>
      <c r="B2459" s="34"/>
      <c r="C2459" s="39" t="s">
        <v>139</v>
      </c>
      <c r="D2459" s="7">
        <v>0</v>
      </c>
      <c r="E2459" s="9">
        <v>6</v>
      </c>
      <c r="F2459" s="10">
        <f t="shared" si="98"/>
        <v>6</v>
      </c>
    </row>
    <row r="2460" spans="1:6" x14ac:dyDescent="0.2">
      <c r="A2460" s="39"/>
      <c r="B2460" s="34" t="s">
        <v>978</v>
      </c>
      <c r="C2460" s="39" t="s">
        <v>139</v>
      </c>
      <c r="D2460" s="7">
        <v>2</v>
      </c>
      <c r="E2460" s="9">
        <v>11</v>
      </c>
      <c r="F2460" s="10">
        <f t="shared" si="98"/>
        <v>13</v>
      </c>
    </row>
    <row r="2461" spans="1:6" x14ac:dyDescent="0.2">
      <c r="A2461" s="39"/>
      <c r="B2461" s="34" t="s">
        <v>1127</v>
      </c>
      <c r="C2461" s="39" t="s">
        <v>128</v>
      </c>
      <c r="D2461" s="7">
        <v>1</v>
      </c>
      <c r="E2461" s="9">
        <v>4</v>
      </c>
      <c r="F2461" s="10">
        <f t="shared" si="98"/>
        <v>5</v>
      </c>
    </row>
    <row r="2462" spans="1:6" x14ac:dyDescent="0.2">
      <c r="A2462" s="39"/>
      <c r="B2462" s="34" t="s">
        <v>568</v>
      </c>
      <c r="C2462" s="39" t="s">
        <v>124</v>
      </c>
      <c r="D2462" s="7">
        <v>1</v>
      </c>
      <c r="E2462" s="9">
        <v>1</v>
      </c>
      <c r="F2462" s="10">
        <f t="shared" si="98"/>
        <v>2</v>
      </c>
    </row>
    <row r="2463" spans="1:6" x14ac:dyDescent="0.2">
      <c r="A2463" s="39"/>
      <c r="B2463" s="34"/>
      <c r="C2463" s="39" t="s">
        <v>3</v>
      </c>
      <c r="D2463" s="7">
        <v>0</v>
      </c>
      <c r="E2463" s="9">
        <v>5</v>
      </c>
      <c r="F2463" s="10">
        <f t="shared" si="98"/>
        <v>5</v>
      </c>
    </row>
    <row r="2464" spans="1:6" x14ac:dyDescent="0.2">
      <c r="A2464" s="39"/>
      <c r="B2464" s="34"/>
      <c r="C2464" s="39" t="s">
        <v>125</v>
      </c>
      <c r="D2464" s="7">
        <v>0</v>
      </c>
      <c r="E2464" s="9">
        <v>15</v>
      </c>
      <c r="F2464" s="10">
        <f t="shared" si="98"/>
        <v>15</v>
      </c>
    </row>
    <row r="2465" spans="1:6" x14ac:dyDescent="0.2">
      <c r="A2465" s="39"/>
      <c r="B2465" s="34"/>
      <c r="C2465" s="39" t="s">
        <v>127</v>
      </c>
      <c r="D2465" s="7">
        <v>0</v>
      </c>
      <c r="E2465" s="9">
        <v>3</v>
      </c>
      <c r="F2465" s="10">
        <f t="shared" si="98"/>
        <v>3</v>
      </c>
    </row>
    <row r="2466" spans="1:6" x14ac:dyDescent="0.2">
      <c r="A2466" s="39"/>
      <c r="B2466" s="34"/>
      <c r="C2466" s="39" t="s">
        <v>128</v>
      </c>
      <c r="D2466" s="7">
        <v>2</v>
      </c>
      <c r="E2466" s="9">
        <v>25</v>
      </c>
      <c r="F2466" s="10">
        <f t="shared" si="98"/>
        <v>27</v>
      </c>
    </row>
    <row r="2467" spans="1:6" x14ac:dyDescent="0.2">
      <c r="A2467" s="39"/>
      <c r="B2467" s="34"/>
      <c r="C2467" s="39" t="s">
        <v>931</v>
      </c>
      <c r="D2467" s="7">
        <v>0</v>
      </c>
      <c r="E2467" s="9">
        <v>1</v>
      </c>
      <c r="F2467" s="10">
        <f t="shared" si="98"/>
        <v>1</v>
      </c>
    </row>
    <row r="2468" spans="1:6" x14ac:dyDescent="0.2">
      <c r="A2468" s="39"/>
      <c r="B2468" s="34"/>
      <c r="C2468" s="39" t="s">
        <v>136</v>
      </c>
      <c r="D2468" s="7">
        <v>0</v>
      </c>
      <c r="E2468" s="9">
        <v>2</v>
      </c>
      <c r="F2468" s="10">
        <f t="shared" si="98"/>
        <v>2</v>
      </c>
    </row>
    <row r="2469" spans="1:6" x14ac:dyDescent="0.2">
      <c r="A2469" s="39"/>
      <c r="B2469" s="34"/>
      <c r="C2469" s="39" t="s">
        <v>139</v>
      </c>
      <c r="D2469" s="7">
        <v>0</v>
      </c>
      <c r="E2469" s="9">
        <v>18</v>
      </c>
      <c r="F2469" s="10">
        <f t="shared" si="98"/>
        <v>18</v>
      </c>
    </row>
    <row r="2470" spans="1:6" x14ac:dyDescent="0.2">
      <c r="A2470" s="39"/>
      <c r="B2470" s="34" t="s">
        <v>1039</v>
      </c>
      <c r="C2470" s="39" t="s">
        <v>128</v>
      </c>
      <c r="D2470" s="7">
        <v>2</v>
      </c>
      <c r="E2470" s="9">
        <v>1</v>
      </c>
      <c r="F2470" s="10">
        <f t="shared" si="98"/>
        <v>3</v>
      </c>
    </row>
    <row r="2471" spans="1:6" x14ac:dyDescent="0.2">
      <c r="A2471" s="39"/>
      <c r="B2471" s="34"/>
      <c r="C2471" s="39" t="s">
        <v>139</v>
      </c>
      <c r="D2471" s="7">
        <v>0</v>
      </c>
      <c r="E2471" s="9">
        <v>12</v>
      </c>
      <c r="F2471" s="10">
        <f t="shared" si="98"/>
        <v>12</v>
      </c>
    </row>
    <row r="2472" spans="1:6" ht="12" thickBot="1" x14ac:dyDescent="0.25">
      <c r="A2472" s="52"/>
      <c r="B2472" s="68"/>
      <c r="C2472" s="52"/>
      <c r="D2472" s="24"/>
      <c r="E2472" s="26"/>
      <c r="F2472" s="53"/>
    </row>
    <row r="2480" spans="1:6" ht="12" x14ac:dyDescent="0.2">
      <c r="A2480" s="85" t="s">
        <v>113</v>
      </c>
      <c r="B2480" s="85"/>
      <c r="C2480" s="85"/>
      <c r="D2480" s="85"/>
      <c r="E2480" s="85"/>
      <c r="F2480" s="85"/>
    </row>
    <row r="2481" spans="1:6" x14ac:dyDescent="0.2">
      <c r="A2481" s="86" t="s">
        <v>39</v>
      </c>
      <c r="B2481" s="86"/>
      <c r="C2481" s="86"/>
      <c r="D2481" s="86"/>
      <c r="E2481" s="86"/>
      <c r="F2481" s="86"/>
    </row>
    <row r="2482" spans="1:6" x14ac:dyDescent="0.2">
      <c r="A2482" s="86" t="s">
        <v>1066</v>
      </c>
      <c r="B2482" s="86"/>
      <c r="C2482" s="86"/>
      <c r="D2482" s="86"/>
      <c r="E2482" s="86"/>
      <c r="F2482" s="86"/>
    </row>
    <row r="2483" spans="1:6" ht="12" thickBot="1" x14ac:dyDescent="0.25"/>
    <row r="2484" spans="1:6" x14ac:dyDescent="0.2">
      <c r="A2484" s="141" t="s">
        <v>123</v>
      </c>
      <c r="B2484" s="138"/>
      <c r="C2484" s="151" t="s">
        <v>43</v>
      </c>
      <c r="D2484" s="141" t="s">
        <v>44</v>
      </c>
      <c r="E2484" s="178" t="s">
        <v>45</v>
      </c>
      <c r="F2484" s="180" t="s">
        <v>2</v>
      </c>
    </row>
    <row r="2485" spans="1:6" x14ac:dyDescent="0.2">
      <c r="A2485" s="142"/>
      <c r="B2485" s="139"/>
      <c r="C2485" s="152"/>
      <c r="D2485" s="142"/>
      <c r="E2485" s="179"/>
      <c r="F2485" s="181"/>
    </row>
    <row r="2486" spans="1:6" x14ac:dyDescent="0.2">
      <c r="A2486" s="142"/>
      <c r="B2486" s="139"/>
      <c r="C2486" s="152"/>
      <c r="D2486" s="142"/>
      <c r="E2486" s="179"/>
      <c r="F2486" s="181"/>
    </row>
    <row r="2487" spans="1:6" ht="12" thickBot="1" x14ac:dyDescent="0.25">
      <c r="A2487" s="142"/>
      <c r="B2487" s="139"/>
      <c r="C2487" s="152"/>
      <c r="D2487" s="142"/>
      <c r="E2487" s="179"/>
      <c r="F2487" s="181"/>
    </row>
    <row r="2488" spans="1:6" x14ac:dyDescent="0.2">
      <c r="A2488" s="35"/>
      <c r="B2488" s="36" t="s">
        <v>979</v>
      </c>
      <c r="C2488" s="35" t="s">
        <v>139</v>
      </c>
      <c r="D2488" s="3">
        <v>1</v>
      </c>
      <c r="E2488" s="5">
        <v>10</v>
      </c>
      <c r="F2488" s="6">
        <f>D2488+E2488</f>
        <v>11</v>
      </c>
    </row>
    <row r="2489" spans="1:6" x14ac:dyDescent="0.2">
      <c r="A2489" s="39"/>
      <c r="B2489" s="34" t="s">
        <v>735</v>
      </c>
      <c r="C2489" s="39" t="s">
        <v>129</v>
      </c>
      <c r="D2489" s="7">
        <v>1</v>
      </c>
      <c r="E2489" s="9">
        <v>0</v>
      </c>
      <c r="F2489" s="10">
        <f>D2489+E2489</f>
        <v>1</v>
      </c>
    </row>
    <row r="2490" spans="1:6" x14ac:dyDescent="0.2">
      <c r="A2490" s="39"/>
      <c r="B2490" s="34"/>
      <c r="C2490" s="39" t="s">
        <v>139</v>
      </c>
      <c r="D2490" s="7">
        <v>1</v>
      </c>
      <c r="E2490" s="9">
        <v>8</v>
      </c>
      <c r="F2490" s="10">
        <f>D2490+E2490</f>
        <v>9</v>
      </c>
    </row>
    <row r="2491" spans="1:6" x14ac:dyDescent="0.2">
      <c r="A2491" s="39"/>
      <c r="B2491" s="34" t="s">
        <v>909</v>
      </c>
      <c r="C2491" s="39" t="s">
        <v>128</v>
      </c>
      <c r="D2491" s="7">
        <v>2</v>
      </c>
      <c r="E2491" s="9">
        <v>4</v>
      </c>
      <c r="F2491" s="10">
        <f>D2491+E2491</f>
        <v>6</v>
      </c>
    </row>
    <row r="2492" spans="1:6" x14ac:dyDescent="0.2">
      <c r="A2492" s="39"/>
      <c r="B2492" s="34"/>
      <c r="C2492" s="39" t="s">
        <v>139</v>
      </c>
      <c r="D2492" s="7">
        <v>0</v>
      </c>
      <c r="E2492" s="9">
        <v>4</v>
      </c>
      <c r="F2492" s="10">
        <f>D2492+E2492</f>
        <v>4</v>
      </c>
    </row>
    <row r="2493" spans="1:6" x14ac:dyDescent="0.2">
      <c r="A2493" s="39"/>
      <c r="B2493" s="34"/>
      <c r="C2493" s="39"/>
      <c r="D2493" s="7"/>
      <c r="E2493" s="9"/>
      <c r="F2493" s="40"/>
    </row>
    <row r="2494" spans="1:6" x14ac:dyDescent="0.2">
      <c r="A2494" s="65" t="s">
        <v>278</v>
      </c>
      <c r="B2494" s="42"/>
      <c r="C2494" s="72" t="s">
        <v>2</v>
      </c>
      <c r="D2494" s="73">
        <v>6</v>
      </c>
      <c r="E2494" s="48">
        <v>2</v>
      </c>
      <c r="F2494" s="63">
        <v>8</v>
      </c>
    </row>
    <row r="2495" spans="1:6" x14ac:dyDescent="0.2">
      <c r="A2495" s="39"/>
      <c r="B2495" s="34" t="s">
        <v>569</v>
      </c>
      <c r="C2495" s="39" t="s">
        <v>3</v>
      </c>
      <c r="D2495" s="7">
        <v>3</v>
      </c>
      <c r="E2495" s="9">
        <v>2</v>
      </c>
      <c r="F2495" s="10">
        <f>D2495+E2495</f>
        <v>5</v>
      </c>
    </row>
    <row r="2496" spans="1:6" x14ac:dyDescent="0.2">
      <c r="A2496" s="39"/>
      <c r="B2496" s="34"/>
      <c r="C2496" s="39" t="s">
        <v>126</v>
      </c>
      <c r="D2496" s="7">
        <v>1</v>
      </c>
      <c r="E2496" s="9">
        <v>0</v>
      </c>
      <c r="F2496" s="10">
        <f>D2496+E2496</f>
        <v>1</v>
      </c>
    </row>
    <row r="2497" spans="1:6" x14ac:dyDescent="0.2">
      <c r="A2497" s="39"/>
      <c r="B2497" s="34"/>
      <c r="C2497" s="39" t="s">
        <v>127</v>
      </c>
      <c r="D2497" s="7">
        <v>2</v>
      </c>
      <c r="E2497" s="9">
        <v>0</v>
      </c>
      <c r="F2497" s="10">
        <f>D2497+E2497</f>
        <v>2</v>
      </c>
    </row>
    <row r="2498" spans="1:6" x14ac:dyDescent="0.2">
      <c r="A2498" s="39"/>
      <c r="B2498" s="34"/>
      <c r="C2498" s="39"/>
      <c r="D2498" s="7"/>
      <c r="E2498" s="9"/>
      <c r="F2498" s="40"/>
    </row>
    <row r="2499" spans="1:6" x14ac:dyDescent="0.2">
      <c r="A2499" s="65" t="s">
        <v>279</v>
      </c>
      <c r="B2499" s="42"/>
      <c r="C2499" s="72" t="s">
        <v>2</v>
      </c>
      <c r="D2499" s="73">
        <v>8</v>
      </c>
      <c r="E2499" s="48">
        <v>17</v>
      </c>
      <c r="F2499" s="63">
        <v>25</v>
      </c>
    </row>
    <row r="2500" spans="1:6" x14ac:dyDescent="0.2">
      <c r="A2500" s="39"/>
      <c r="B2500" s="34" t="s">
        <v>691</v>
      </c>
      <c r="C2500" s="39" t="s">
        <v>128</v>
      </c>
      <c r="D2500" s="7">
        <v>3</v>
      </c>
      <c r="E2500" s="9">
        <v>2</v>
      </c>
      <c r="F2500" s="10">
        <f t="shared" ref="F2500:F2505" si="99">D2500+E2500</f>
        <v>5</v>
      </c>
    </row>
    <row r="2501" spans="1:6" x14ac:dyDescent="0.2">
      <c r="A2501" s="39"/>
      <c r="B2501" s="34" t="s">
        <v>686</v>
      </c>
      <c r="C2501" s="39" t="s">
        <v>125</v>
      </c>
      <c r="D2501" s="7">
        <v>1</v>
      </c>
      <c r="E2501" s="9">
        <v>5</v>
      </c>
      <c r="F2501" s="10">
        <f t="shared" si="99"/>
        <v>6</v>
      </c>
    </row>
    <row r="2502" spans="1:6" x14ac:dyDescent="0.2">
      <c r="A2502" s="39"/>
      <c r="B2502" s="34"/>
      <c r="C2502" s="39" t="s">
        <v>128</v>
      </c>
      <c r="D2502" s="7">
        <v>1</v>
      </c>
      <c r="E2502" s="9">
        <v>3</v>
      </c>
      <c r="F2502" s="10">
        <f t="shared" si="99"/>
        <v>4</v>
      </c>
    </row>
    <row r="2503" spans="1:6" x14ac:dyDescent="0.2">
      <c r="A2503" s="39"/>
      <c r="B2503" s="34"/>
      <c r="C2503" s="39" t="s">
        <v>136</v>
      </c>
      <c r="D2503" s="7">
        <v>1</v>
      </c>
      <c r="E2503" s="9">
        <v>0</v>
      </c>
      <c r="F2503" s="10">
        <f t="shared" si="99"/>
        <v>1</v>
      </c>
    </row>
    <row r="2504" spans="1:6" x14ac:dyDescent="0.2">
      <c r="A2504" s="39"/>
      <c r="B2504" s="34"/>
      <c r="C2504" s="39" t="s">
        <v>138</v>
      </c>
      <c r="D2504" s="7">
        <v>1</v>
      </c>
      <c r="E2504" s="9">
        <v>0</v>
      </c>
      <c r="F2504" s="10">
        <f t="shared" si="99"/>
        <v>1</v>
      </c>
    </row>
    <row r="2505" spans="1:6" x14ac:dyDescent="0.2">
      <c r="A2505" s="39"/>
      <c r="B2505" s="34"/>
      <c r="C2505" s="39" t="s">
        <v>139</v>
      </c>
      <c r="D2505" s="7">
        <v>1</v>
      </c>
      <c r="E2505" s="9">
        <v>7</v>
      </c>
      <c r="F2505" s="10">
        <f t="shared" si="99"/>
        <v>8</v>
      </c>
    </row>
    <row r="2506" spans="1:6" x14ac:dyDescent="0.2">
      <c r="A2506" s="39"/>
      <c r="B2506" s="34"/>
      <c r="C2506" s="39"/>
      <c r="D2506" s="7"/>
      <c r="E2506" s="9"/>
      <c r="F2506" s="40"/>
    </row>
    <row r="2507" spans="1:6" x14ac:dyDescent="0.2">
      <c r="A2507" s="65" t="s">
        <v>280</v>
      </c>
      <c r="B2507" s="42"/>
      <c r="C2507" s="72" t="s">
        <v>2</v>
      </c>
      <c r="D2507" s="73">
        <v>139</v>
      </c>
      <c r="E2507" s="48">
        <v>564</v>
      </c>
      <c r="F2507" s="63">
        <v>703</v>
      </c>
    </row>
    <row r="2508" spans="1:6" x14ac:dyDescent="0.2">
      <c r="A2508" s="39"/>
      <c r="B2508" s="34" t="s">
        <v>980</v>
      </c>
      <c r="C2508" s="39" t="s">
        <v>127</v>
      </c>
      <c r="D2508" s="7">
        <v>0</v>
      </c>
      <c r="E2508" s="9">
        <v>1</v>
      </c>
      <c r="F2508" s="10">
        <f t="shared" ref="F2508:F2542" si="100">D2508+E2508</f>
        <v>1</v>
      </c>
    </row>
    <row r="2509" spans="1:6" x14ac:dyDescent="0.2">
      <c r="A2509" s="39"/>
      <c r="B2509" s="34" t="s">
        <v>981</v>
      </c>
      <c r="C2509" s="39" t="s">
        <v>127</v>
      </c>
      <c r="D2509" s="7">
        <v>0</v>
      </c>
      <c r="E2509" s="9">
        <v>1</v>
      </c>
      <c r="F2509" s="10">
        <f t="shared" si="100"/>
        <v>1</v>
      </c>
    </row>
    <row r="2510" spans="1:6" x14ac:dyDescent="0.2">
      <c r="A2510" s="39"/>
      <c r="B2510" s="34" t="s">
        <v>491</v>
      </c>
      <c r="C2510" s="39" t="s">
        <v>128</v>
      </c>
      <c r="D2510" s="7">
        <v>1</v>
      </c>
      <c r="E2510" s="9">
        <v>4</v>
      </c>
      <c r="F2510" s="10">
        <f t="shared" si="100"/>
        <v>5</v>
      </c>
    </row>
    <row r="2511" spans="1:6" x14ac:dyDescent="0.2">
      <c r="A2511" s="39"/>
      <c r="B2511" s="34" t="s">
        <v>570</v>
      </c>
      <c r="C2511" s="39" t="s">
        <v>124</v>
      </c>
      <c r="D2511" s="7">
        <v>19</v>
      </c>
      <c r="E2511" s="9">
        <v>47</v>
      </c>
      <c r="F2511" s="10">
        <f t="shared" si="100"/>
        <v>66</v>
      </c>
    </row>
    <row r="2512" spans="1:6" x14ac:dyDescent="0.2">
      <c r="A2512" s="39"/>
      <c r="B2512" s="34"/>
      <c r="C2512" s="39" t="s">
        <v>3</v>
      </c>
      <c r="D2512" s="7">
        <v>16</v>
      </c>
      <c r="E2512" s="9">
        <v>36</v>
      </c>
      <c r="F2512" s="10">
        <f t="shared" si="100"/>
        <v>52</v>
      </c>
    </row>
    <row r="2513" spans="1:6" x14ac:dyDescent="0.2">
      <c r="A2513" s="39"/>
      <c r="B2513" s="34"/>
      <c r="C2513" s="39" t="s">
        <v>125</v>
      </c>
      <c r="D2513" s="7">
        <v>4</v>
      </c>
      <c r="E2513" s="9">
        <v>9</v>
      </c>
      <c r="F2513" s="10">
        <f t="shared" si="100"/>
        <v>13</v>
      </c>
    </row>
    <row r="2514" spans="1:6" x14ac:dyDescent="0.2">
      <c r="A2514" s="39"/>
      <c r="B2514" s="34"/>
      <c r="C2514" s="39" t="s">
        <v>127</v>
      </c>
      <c r="D2514" s="7">
        <v>18</v>
      </c>
      <c r="E2514" s="9">
        <v>48</v>
      </c>
      <c r="F2514" s="10">
        <f t="shared" si="100"/>
        <v>66</v>
      </c>
    </row>
    <row r="2515" spans="1:6" x14ac:dyDescent="0.2">
      <c r="A2515" s="39"/>
      <c r="B2515" s="34"/>
      <c r="C2515" s="39" t="s">
        <v>128</v>
      </c>
      <c r="D2515" s="7">
        <v>28</v>
      </c>
      <c r="E2515" s="9">
        <v>53</v>
      </c>
      <c r="F2515" s="10">
        <f t="shared" si="100"/>
        <v>81</v>
      </c>
    </row>
    <row r="2516" spans="1:6" x14ac:dyDescent="0.2">
      <c r="A2516" s="39"/>
      <c r="B2516" s="34"/>
      <c r="C2516" s="39" t="s">
        <v>931</v>
      </c>
      <c r="D2516" s="7">
        <v>1</v>
      </c>
      <c r="E2516" s="9">
        <v>2</v>
      </c>
      <c r="F2516" s="10">
        <f t="shared" si="100"/>
        <v>3</v>
      </c>
    </row>
    <row r="2517" spans="1:6" x14ac:dyDescent="0.2">
      <c r="A2517" s="39"/>
      <c r="B2517" s="34"/>
      <c r="C2517" s="39" t="s">
        <v>135</v>
      </c>
      <c r="D2517" s="7">
        <v>2</v>
      </c>
      <c r="E2517" s="9">
        <v>12</v>
      </c>
      <c r="F2517" s="10">
        <f t="shared" si="100"/>
        <v>14</v>
      </c>
    </row>
    <row r="2518" spans="1:6" x14ac:dyDescent="0.2">
      <c r="A2518" s="39"/>
      <c r="B2518" s="34"/>
      <c r="C2518" s="39" t="s">
        <v>136</v>
      </c>
      <c r="D2518" s="7">
        <v>4</v>
      </c>
      <c r="E2518" s="9">
        <v>7</v>
      </c>
      <c r="F2518" s="10">
        <f t="shared" si="100"/>
        <v>11</v>
      </c>
    </row>
    <row r="2519" spans="1:6" x14ac:dyDescent="0.2">
      <c r="A2519" s="39"/>
      <c r="B2519" s="34"/>
      <c r="C2519" s="39" t="s">
        <v>137</v>
      </c>
      <c r="D2519" s="7">
        <v>1</v>
      </c>
      <c r="E2519" s="9">
        <v>40</v>
      </c>
      <c r="F2519" s="10">
        <f t="shared" si="100"/>
        <v>41</v>
      </c>
    </row>
    <row r="2520" spans="1:6" x14ac:dyDescent="0.2">
      <c r="A2520" s="39"/>
      <c r="B2520" s="34"/>
      <c r="C2520" s="39" t="s">
        <v>138</v>
      </c>
      <c r="D2520" s="7">
        <v>1</v>
      </c>
      <c r="E2520" s="9">
        <v>4</v>
      </c>
      <c r="F2520" s="10">
        <f t="shared" si="100"/>
        <v>5</v>
      </c>
    </row>
    <row r="2521" spans="1:6" x14ac:dyDescent="0.2">
      <c r="A2521" s="39"/>
      <c r="B2521" s="34"/>
      <c r="C2521" s="39" t="s">
        <v>139</v>
      </c>
      <c r="D2521" s="7">
        <v>7</v>
      </c>
      <c r="E2521" s="9">
        <v>19</v>
      </c>
      <c r="F2521" s="10">
        <f t="shared" si="100"/>
        <v>26</v>
      </c>
    </row>
    <row r="2522" spans="1:6" x14ac:dyDescent="0.2">
      <c r="A2522" s="39"/>
      <c r="B2522" s="34"/>
      <c r="C2522" s="39" t="s">
        <v>141</v>
      </c>
      <c r="D2522" s="7">
        <v>1</v>
      </c>
      <c r="E2522" s="9">
        <v>3</v>
      </c>
      <c r="F2522" s="10">
        <f t="shared" si="100"/>
        <v>4</v>
      </c>
    </row>
    <row r="2523" spans="1:6" x14ac:dyDescent="0.2">
      <c r="A2523" s="39"/>
      <c r="B2523" s="34"/>
      <c r="C2523" s="39" t="s">
        <v>149</v>
      </c>
      <c r="D2523" s="7">
        <v>2</v>
      </c>
      <c r="E2523" s="9">
        <v>2</v>
      </c>
      <c r="F2523" s="10">
        <f t="shared" si="100"/>
        <v>4</v>
      </c>
    </row>
    <row r="2524" spans="1:6" x14ac:dyDescent="0.2">
      <c r="A2524" s="39"/>
      <c r="B2524" s="34" t="s">
        <v>571</v>
      </c>
      <c r="C2524" s="39" t="s">
        <v>125</v>
      </c>
      <c r="D2524" s="7">
        <v>1</v>
      </c>
      <c r="E2524" s="9">
        <v>2</v>
      </c>
      <c r="F2524" s="10">
        <f t="shared" si="100"/>
        <v>3</v>
      </c>
    </row>
    <row r="2525" spans="1:6" x14ac:dyDescent="0.2">
      <c r="A2525" s="39"/>
      <c r="B2525" s="34"/>
      <c r="C2525" s="39" t="s">
        <v>127</v>
      </c>
      <c r="D2525" s="7">
        <v>0</v>
      </c>
      <c r="E2525" s="9">
        <v>9</v>
      </c>
      <c r="F2525" s="10">
        <f t="shared" si="100"/>
        <v>9</v>
      </c>
    </row>
    <row r="2526" spans="1:6" x14ac:dyDescent="0.2">
      <c r="A2526" s="39"/>
      <c r="B2526" s="34"/>
      <c r="C2526" s="39" t="s">
        <v>128</v>
      </c>
      <c r="D2526" s="7">
        <v>2</v>
      </c>
      <c r="E2526" s="9">
        <v>18</v>
      </c>
      <c r="F2526" s="10">
        <f t="shared" si="100"/>
        <v>20</v>
      </c>
    </row>
    <row r="2527" spans="1:6" x14ac:dyDescent="0.2">
      <c r="A2527" s="39"/>
      <c r="B2527" s="34"/>
      <c r="C2527" s="39" t="s">
        <v>136</v>
      </c>
      <c r="D2527" s="7">
        <v>3</v>
      </c>
      <c r="E2527" s="9">
        <v>0</v>
      </c>
      <c r="F2527" s="10">
        <f t="shared" si="100"/>
        <v>3</v>
      </c>
    </row>
    <row r="2528" spans="1:6" x14ac:dyDescent="0.2">
      <c r="A2528" s="39"/>
      <c r="B2528" s="34"/>
      <c r="C2528" s="39" t="s">
        <v>137</v>
      </c>
      <c r="D2528" s="7">
        <v>0</v>
      </c>
      <c r="E2528" s="9">
        <v>19</v>
      </c>
      <c r="F2528" s="10">
        <f t="shared" si="100"/>
        <v>19</v>
      </c>
    </row>
    <row r="2529" spans="1:6" x14ac:dyDescent="0.2">
      <c r="A2529" s="39"/>
      <c r="B2529" s="34" t="s">
        <v>982</v>
      </c>
      <c r="C2529" s="39" t="s">
        <v>127</v>
      </c>
      <c r="D2529" s="7">
        <v>0</v>
      </c>
      <c r="E2529" s="9">
        <v>4</v>
      </c>
      <c r="F2529" s="10">
        <f t="shared" si="100"/>
        <v>4</v>
      </c>
    </row>
    <row r="2530" spans="1:6" x14ac:dyDescent="0.2">
      <c r="A2530" s="39"/>
      <c r="B2530" s="34" t="s">
        <v>687</v>
      </c>
      <c r="C2530" s="39" t="s">
        <v>125</v>
      </c>
      <c r="D2530" s="7">
        <v>0</v>
      </c>
      <c r="E2530" s="9">
        <v>2</v>
      </c>
      <c r="F2530" s="10">
        <f t="shared" si="100"/>
        <v>2</v>
      </c>
    </row>
    <row r="2531" spans="1:6" x14ac:dyDescent="0.2">
      <c r="A2531" s="39"/>
      <c r="B2531" s="34"/>
      <c r="C2531" s="39" t="s">
        <v>128</v>
      </c>
      <c r="D2531" s="7">
        <v>2</v>
      </c>
      <c r="E2531" s="9">
        <v>15</v>
      </c>
      <c r="F2531" s="10">
        <f t="shared" si="100"/>
        <v>17</v>
      </c>
    </row>
    <row r="2532" spans="1:6" x14ac:dyDescent="0.2">
      <c r="A2532" s="39"/>
      <c r="B2532" s="34"/>
      <c r="C2532" s="39" t="s">
        <v>137</v>
      </c>
      <c r="D2532" s="7">
        <v>0</v>
      </c>
      <c r="E2532" s="9">
        <v>9</v>
      </c>
      <c r="F2532" s="10">
        <f t="shared" si="100"/>
        <v>9</v>
      </c>
    </row>
    <row r="2533" spans="1:6" x14ac:dyDescent="0.2">
      <c r="A2533" s="39"/>
      <c r="B2533" s="34" t="s">
        <v>1040</v>
      </c>
      <c r="C2533" s="39" t="s">
        <v>127</v>
      </c>
      <c r="D2533" s="7">
        <v>0</v>
      </c>
      <c r="E2533" s="9">
        <v>1</v>
      </c>
      <c r="F2533" s="10">
        <f t="shared" si="100"/>
        <v>1</v>
      </c>
    </row>
    <row r="2534" spans="1:6" x14ac:dyDescent="0.2">
      <c r="A2534" s="39"/>
      <c r="B2534" s="34" t="s">
        <v>1190</v>
      </c>
      <c r="C2534" s="39" t="s">
        <v>137</v>
      </c>
      <c r="D2534" s="7">
        <v>0</v>
      </c>
      <c r="E2534" s="9">
        <v>1</v>
      </c>
      <c r="F2534" s="10">
        <f t="shared" si="100"/>
        <v>1</v>
      </c>
    </row>
    <row r="2535" spans="1:6" x14ac:dyDescent="0.2">
      <c r="A2535" s="39"/>
      <c r="B2535" s="34" t="s">
        <v>1191</v>
      </c>
      <c r="C2535" s="39" t="s">
        <v>137</v>
      </c>
      <c r="D2535" s="7">
        <v>0</v>
      </c>
      <c r="E2535" s="9">
        <v>3</v>
      </c>
      <c r="F2535" s="10">
        <f t="shared" si="100"/>
        <v>3</v>
      </c>
    </row>
    <row r="2536" spans="1:6" x14ac:dyDescent="0.2">
      <c r="A2536" s="39"/>
      <c r="B2536" s="34" t="s">
        <v>572</v>
      </c>
      <c r="C2536" s="39" t="s">
        <v>124</v>
      </c>
      <c r="D2536" s="7">
        <v>2</v>
      </c>
      <c r="E2536" s="9">
        <v>0</v>
      </c>
      <c r="F2536" s="10">
        <f t="shared" si="100"/>
        <v>2</v>
      </c>
    </row>
    <row r="2537" spans="1:6" x14ac:dyDescent="0.2">
      <c r="A2537" s="39"/>
      <c r="B2537" s="34"/>
      <c r="C2537" s="39" t="s">
        <v>3</v>
      </c>
      <c r="D2537" s="7">
        <v>2</v>
      </c>
      <c r="E2537" s="9">
        <v>0</v>
      </c>
      <c r="F2537" s="10">
        <f t="shared" si="100"/>
        <v>2</v>
      </c>
    </row>
    <row r="2538" spans="1:6" x14ac:dyDescent="0.2">
      <c r="A2538" s="39"/>
      <c r="B2538" s="34"/>
      <c r="C2538" s="39" t="s">
        <v>125</v>
      </c>
      <c r="D2538" s="7">
        <v>0</v>
      </c>
      <c r="E2538" s="9">
        <v>1</v>
      </c>
      <c r="F2538" s="10">
        <f t="shared" si="100"/>
        <v>1</v>
      </c>
    </row>
    <row r="2539" spans="1:6" x14ac:dyDescent="0.2">
      <c r="A2539" s="39"/>
      <c r="B2539" s="34"/>
      <c r="C2539" s="39" t="s">
        <v>127</v>
      </c>
      <c r="D2539" s="7">
        <v>9</v>
      </c>
      <c r="E2539" s="9">
        <v>44</v>
      </c>
      <c r="F2539" s="10">
        <f t="shared" si="100"/>
        <v>53</v>
      </c>
    </row>
    <row r="2540" spans="1:6" x14ac:dyDescent="0.2">
      <c r="A2540" s="39"/>
      <c r="B2540" s="34"/>
      <c r="C2540" s="39" t="s">
        <v>128</v>
      </c>
      <c r="D2540" s="7">
        <v>1</v>
      </c>
      <c r="E2540" s="9">
        <v>20</v>
      </c>
      <c r="F2540" s="10">
        <f t="shared" si="100"/>
        <v>21</v>
      </c>
    </row>
    <row r="2541" spans="1:6" x14ac:dyDescent="0.2">
      <c r="A2541" s="39"/>
      <c r="B2541" s="34"/>
      <c r="C2541" s="39" t="s">
        <v>137</v>
      </c>
      <c r="D2541" s="7">
        <v>3</v>
      </c>
      <c r="E2541" s="9">
        <v>66</v>
      </c>
      <c r="F2541" s="10">
        <f t="shared" si="100"/>
        <v>69</v>
      </c>
    </row>
    <row r="2542" spans="1:6" x14ac:dyDescent="0.2">
      <c r="A2542" s="39"/>
      <c r="B2542" s="34" t="s">
        <v>573</v>
      </c>
      <c r="C2542" s="39" t="s">
        <v>3</v>
      </c>
      <c r="D2542" s="7">
        <v>1</v>
      </c>
      <c r="E2542" s="9">
        <v>0</v>
      </c>
      <c r="F2542" s="10">
        <f t="shared" si="100"/>
        <v>1</v>
      </c>
    </row>
    <row r="2543" spans="1:6" ht="12" thickBot="1" x14ac:dyDescent="0.25">
      <c r="A2543" s="52"/>
      <c r="B2543" s="68"/>
      <c r="C2543" s="52"/>
      <c r="D2543" s="24"/>
      <c r="E2543" s="26"/>
      <c r="F2543" s="53"/>
    </row>
    <row r="2551" spans="1:6" ht="12" x14ac:dyDescent="0.2">
      <c r="A2551" s="85" t="s">
        <v>113</v>
      </c>
      <c r="B2551" s="85"/>
      <c r="C2551" s="85"/>
      <c r="D2551" s="85"/>
      <c r="E2551" s="85"/>
      <c r="F2551" s="85"/>
    </row>
    <row r="2552" spans="1:6" x14ac:dyDescent="0.2">
      <c r="A2552" s="86" t="s">
        <v>39</v>
      </c>
      <c r="B2552" s="86"/>
      <c r="C2552" s="86"/>
      <c r="D2552" s="86"/>
      <c r="E2552" s="86"/>
      <c r="F2552" s="86"/>
    </row>
    <row r="2553" spans="1:6" x14ac:dyDescent="0.2">
      <c r="A2553" s="86" t="s">
        <v>1066</v>
      </c>
      <c r="B2553" s="86"/>
      <c r="C2553" s="86"/>
      <c r="D2553" s="86"/>
      <c r="E2553" s="86"/>
      <c r="F2553" s="86"/>
    </row>
    <row r="2554" spans="1:6" ht="12" thickBot="1" x14ac:dyDescent="0.25"/>
    <row r="2555" spans="1:6" x14ac:dyDescent="0.2">
      <c r="A2555" s="141" t="s">
        <v>123</v>
      </c>
      <c r="B2555" s="138"/>
      <c r="C2555" s="151" t="s">
        <v>43</v>
      </c>
      <c r="D2555" s="141" t="s">
        <v>44</v>
      </c>
      <c r="E2555" s="178" t="s">
        <v>45</v>
      </c>
      <c r="F2555" s="180" t="s">
        <v>2</v>
      </c>
    </row>
    <row r="2556" spans="1:6" x14ac:dyDescent="0.2">
      <c r="A2556" s="142"/>
      <c r="B2556" s="139"/>
      <c r="C2556" s="152"/>
      <c r="D2556" s="142"/>
      <c r="E2556" s="179"/>
      <c r="F2556" s="181"/>
    </row>
    <row r="2557" spans="1:6" x14ac:dyDescent="0.2">
      <c r="A2557" s="142"/>
      <c r="B2557" s="139"/>
      <c r="C2557" s="152"/>
      <c r="D2557" s="142"/>
      <c r="E2557" s="179"/>
      <c r="F2557" s="181"/>
    </row>
    <row r="2558" spans="1:6" ht="12" thickBot="1" x14ac:dyDescent="0.25">
      <c r="A2558" s="142"/>
      <c r="B2558" s="139"/>
      <c r="C2558" s="152"/>
      <c r="D2558" s="142"/>
      <c r="E2558" s="179"/>
      <c r="F2558" s="181"/>
    </row>
    <row r="2559" spans="1:6" x14ac:dyDescent="0.2">
      <c r="A2559" s="35"/>
      <c r="B2559" s="36"/>
      <c r="C2559" s="35" t="s">
        <v>127</v>
      </c>
      <c r="D2559" s="3">
        <v>5</v>
      </c>
      <c r="E2559" s="5">
        <v>26</v>
      </c>
      <c r="F2559" s="6">
        <f>D2559+E2559</f>
        <v>31</v>
      </c>
    </row>
    <row r="2560" spans="1:6" x14ac:dyDescent="0.2">
      <c r="A2560" s="39"/>
      <c r="B2560" s="34"/>
      <c r="C2560" s="39" t="s">
        <v>128</v>
      </c>
      <c r="D2560" s="7">
        <v>2</v>
      </c>
      <c r="E2560" s="9">
        <v>16</v>
      </c>
      <c r="F2560" s="10">
        <f>D2560+E2560</f>
        <v>18</v>
      </c>
    </row>
    <row r="2561" spans="1:6" x14ac:dyDescent="0.2">
      <c r="A2561" s="39"/>
      <c r="B2561" s="34"/>
      <c r="C2561" s="39" t="s">
        <v>137</v>
      </c>
      <c r="D2561" s="7">
        <v>1</v>
      </c>
      <c r="E2561" s="9">
        <v>17</v>
      </c>
      <c r="F2561" s="10">
        <f>D2561+E2561</f>
        <v>18</v>
      </c>
    </row>
    <row r="2562" spans="1:6" x14ac:dyDescent="0.2">
      <c r="A2562" s="39"/>
      <c r="B2562" s="34" t="s">
        <v>983</v>
      </c>
      <c r="C2562" s="39" t="s">
        <v>127</v>
      </c>
      <c r="D2562" s="7">
        <v>0</v>
      </c>
      <c r="E2562" s="9">
        <v>3</v>
      </c>
      <c r="F2562" s="10">
        <f>D2562+E2562</f>
        <v>3</v>
      </c>
    </row>
    <row r="2563" spans="1:6" x14ac:dyDescent="0.2">
      <c r="A2563" s="39"/>
      <c r="B2563" s="34"/>
      <c r="C2563" s="39"/>
      <c r="D2563" s="7"/>
      <c r="E2563" s="9"/>
      <c r="F2563" s="40"/>
    </row>
    <row r="2564" spans="1:6" x14ac:dyDescent="0.2">
      <c r="A2564" s="65" t="s">
        <v>281</v>
      </c>
      <c r="B2564" s="42"/>
      <c r="C2564" s="72" t="s">
        <v>2</v>
      </c>
      <c r="D2564" s="73">
        <v>211</v>
      </c>
      <c r="E2564" s="48">
        <v>149</v>
      </c>
      <c r="F2564" s="63">
        <v>360</v>
      </c>
    </row>
    <row r="2565" spans="1:6" x14ac:dyDescent="0.2">
      <c r="A2565" s="39"/>
      <c r="B2565" s="34" t="s">
        <v>574</v>
      </c>
      <c r="C2565" s="39" t="s">
        <v>124</v>
      </c>
      <c r="D2565" s="7">
        <v>31</v>
      </c>
      <c r="E2565" s="9">
        <v>13</v>
      </c>
      <c r="F2565" s="10">
        <f t="shared" ref="F2565:F2576" si="101">D2565+E2565</f>
        <v>44</v>
      </c>
    </row>
    <row r="2566" spans="1:6" x14ac:dyDescent="0.2">
      <c r="A2566" s="39"/>
      <c r="B2566" s="34"/>
      <c r="C2566" s="39" t="s">
        <v>3</v>
      </c>
      <c r="D2566" s="7">
        <v>46</v>
      </c>
      <c r="E2566" s="9">
        <v>40</v>
      </c>
      <c r="F2566" s="10">
        <f t="shared" si="101"/>
        <v>86</v>
      </c>
    </row>
    <row r="2567" spans="1:6" x14ac:dyDescent="0.2">
      <c r="A2567" s="39"/>
      <c r="B2567" s="34"/>
      <c r="C2567" s="39" t="s">
        <v>125</v>
      </c>
      <c r="D2567" s="7">
        <v>17</v>
      </c>
      <c r="E2567" s="9">
        <v>12</v>
      </c>
      <c r="F2567" s="10">
        <f t="shared" si="101"/>
        <v>29</v>
      </c>
    </row>
    <row r="2568" spans="1:6" x14ac:dyDescent="0.2">
      <c r="A2568" s="39"/>
      <c r="B2568" s="34"/>
      <c r="C2568" s="39" t="s">
        <v>126</v>
      </c>
      <c r="D2568" s="7">
        <v>10</v>
      </c>
      <c r="E2568" s="9">
        <v>3</v>
      </c>
      <c r="F2568" s="10">
        <f t="shared" si="101"/>
        <v>13</v>
      </c>
    </row>
    <row r="2569" spans="1:6" x14ac:dyDescent="0.2">
      <c r="A2569" s="39"/>
      <c r="B2569" s="34"/>
      <c r="C2569" s="39" t="s">
        <v>127</v>
      </c>
      <c r="D2569" s="7">
        <v>6</v>
      </c>
      <c r="E2569" s="9">
        <v>8</v>
      </c>
      <c r="F2569" s="10">
        <f t="shared" si="101"/>
        <v>14</v>
      </c>
    </row>
    <row r="2570" spans="1:6" x14ac:dyDescent="0.2">
      <c r="A2570" s="39"/>
      <c r="B2570" s="34"/>
      <c r="C2570" s="39" t="s">
        <v>128</v>
      </c>
      <c r="D2570" s="7">
        <v>33</v>
      </c>
      <c r="E2570" s="9">
        <v>28</v>
      </c>
      <c r="F2570" s="10">
        <f t="shared" si="101"/>
        <v>61</v>
      </c>
    </row>
    <row r="2571" spans="1:6" x14ac:dyDescent="0.2">
      <c r="A2571" s="39"/>
      <c r="B2571" s="34"/>
      <c r="C2571" s="39" t="s">
        <v>931</v>
      </c>
      <c r="D2571" s="7">
        <v>11</v>
      </c>
      <c r="E2571" s="9">
        <v>6</v>
      </c>
      <c r="F2571" s="10">
        <f t="shared" si="101"/>
        <v>17</v>
      </c>
    </row>
    <row r="2572" spans="1:6" x14ac:dyDescent="0.2">
      <c r="A2572" s="39"/>
      <c r="B2572" s="34"/>
      <c r="C2572" s="39" t="s">
        <v>135</v>
      </c>
      <c r="D2572" s="7">
        <v>1</v>
      </c>
      <c r="E2572" s="9">
        <v>4</v>
      </c>
      <c r="F2572" s="10">
        <f t="shared" si="101"/>
        <v>5</v>
      </c>
    </row>
    <row r="2573" spans="1:6" x14ac:dyDescent="0.2">
      <c r="A2573" s="39"/>
      <c r="B2573" s="34"/>
      <c r="C2573" s="39" t="s">
        <v>136</v>
      </c>
      <c r="D2573" s="7">
        <v>11</v>
      </c>
      <c r="E2573" s="9">
        <v>4</v>
      </c>
      <c r="F2573" s="10">
        <f t="shared" si="101"/>
        <v>15</v>
      </c>
    </row>
    <row r="2574" spans="1:6" x14ac:dyDescent="0.2">
      <c r="A2574" s="39"/>
      <c r="B2574" s="34"/>
      <c r="C2574" s="39" t="s">
        <v>137</v>
      </c>
      <c r="D2574" s="7">
        <v>23</v>
      </c>
      <c r="E2574" s="9">
        <v>24</v>
      </c>
      <c r="F2574" s="10">
        <f t="shared" si="101"/>
        <v>47</v>
      </c>
    </row>
    <row r="2575" spans="1:6" x14ac:dyDescent="0.2">
      <c r="A2575" s="39"/>
      <c r="B2575" s="34"/>
      <c r="C2575" s="39" t="s">
        <v>140</v>
      </c>
      <c r="D2575" s="7">
        <v>11</v>
      </c>
      <c r="E2575" s="9">
        <v>1</v>
      </c>
      <c r="F2575" s="10">
        <f t="shared" si="101"/>
        <v>12</v>
      </c>
    </row>
    <row r="2576" spans="1:6" x14ac:dyDescent="0.2">
      <c r="A2576" s="39"/>
      <c r="B2576" s="34"/>
      <c r="C2576" s="39" t="s">
        <v>141</v>
      </c>
      <c r="D2576" s="7">
        <v>11</v>
      </c>
      <c r="E2576" s="9">
        <v>6</v>
      </c>
      <c r="F2576" s="10">
        <f t="shared" si="101"/>
        <v>17</v>
      </c>
    </row>
    <row r="2577" spans="1:6" x14ac:dyDescent="0.2">
      <c r="A2577" s="39"/>
      <c r="B2577" s="34"/>
      <c r="C2577" s="39"/>
      <c r="D2577" s="7"/>
      <c r="E2577" s="9"/>
      <c r="F2577" s="40"/>
    </row>
    <row r="2578" spans="1:6" x14ac:dyDescent="0.2">
      <c r="A2578" s="65" t="s">
        <v>282</v>
      </c>
      <c r="B2578" s="42"/>
      <c r="C2578" s="72" t="s">
        <v>2</v>
      </c>
      <c r="D2578" s="73">
        <v>33</v>
      </c>
      <c r="E2578" s="48">
        <v>46</v>
      </c>
      <c r="F2578" s="63">
        <v>79</v>
      </c>
    </row>
    <row r="2579" spans="1:6" x14ac:dyDescent="0.2">
      <c r="A2579" s="39"/>
      <c r="B2579" s="34" t="s">
        <v>910</v>
      </c>
      <c r="C2579" s="39" t="s">
        <v>3</v>
      </c>
      <c r="D2579" s="7">
        <v>1</v>
      </c>
      <c r="E2579" s="9">
        <v>0</v>
      </c>
      <c r="F2579" s="10">
        <f t="shared" ref="F2579:F2587" si="102">D2579+E2579</f>
        <v>1</v>
      </c>
    </row>
    <row r="2580" spans="1:6" x14ac:dyDescent="0.2">
      <c r="A2580" s="39"/>
      <c r="B2580" s="34" t="s">
        <v>575</v>
      </c>
      <c r="C2580" s="39" t="s">
        <v>124</v>
      </c>
      <c r="D2580" s="7">
        <v>1</v>
      </c>
      <c r="E2580" s="9">
        <v>0</v>
      </c>
      <c r="F2580" s="10">
        <f t="shared" si="102"/>
        <v>1</v>
      </c>
    </row>
    <row r="2581" spans="1:6" x14ac:dyDescent="0.2">
      <c r="A2581" s="39"/>
      <c r="B2581" s="34"/>
      <c r="C2581" s="39" t="s">
        <v>3</v>
      </c>
      <c r="D2581" s="7">
        <v>8</v>
      </c>
      <c r="E2581" s="9">
        <v>12</v>
      </c>
      <c r="F2581" s="10">
        <f t="shared" si="102"/>
        <v>20</v>
      </c>
    </row>
    <row r="2582" spans="1:6" x14ac:dyDescent="0.2">
      <c r="A2582" s="39"/>
      <c r="B2582" s="34"/>
      <c r="C2582" s="39" t="s">
        <v>125</v>
      </c>
      <c r="D2582" s="7">
        <v>2</v>
      </c>
      <c r="E2582" s="9">
        <v>4</v>
      </c>
      <c r="F2582" s="10">
        <f t="shared" si="102"/>
        <v>6</v>
      </c>
    </row>
    <row r="2583" spans="1:6" x14ac:dyDescent="0.2">
      <c r="A2583" s="39"/>
      <c r="B2583" s="34"/>
      <c r="C2583" s="39" t="s">
        <v>128</v>
      </c>
      <c r="D2583" s="7">
        <v>9</v>
      </c>
      <c r="E2583" s="9">
        <v>9</v>
      </c>
      <c r="F2583" s="10">
        <f t="shared" si="102"/>
        <v>18</v>
      </c>
    </row>
    <row r="2584" spans="1:6" x14ac:dyDescent="0.2">
      <c r="A2584" s="39"/>
      <c r="B2584" s="34"/>
      <c r="C2584" s="39" t="s">
        <v>931</v>
      </c>
      <c r="D2584" s="7">
        <v>2</v>
      </c>
      <c r="E2584" s="9">
        <v>2</v>
      </c>
      <c r="F2584" s="10">
        <f t="shared" si="102"/>
        <v>4</v>
      </c>
    </row>
    <row r="2585" spans="1:6" x14ac:dyDescent="0.2">
      <c r="A2585" s="39"/>
      <c r="B2585" s="34"/>
      <c r="C2585" s="39" t="s">
        <v>136</v>
      </c>
      <c r="D2585" s="7">
        <v>2</v>
      </c>
      <c r="E2585" s="9">
        <v>0</v>
      </c>
      <c r="F2585" s="10">
        <f t="shared" si="102"/>
        <v>2</v>
      </c>
    </row>
    <row r="2586" spans="1:6" x14ac:dyDescent="0.2">
      <c r="A2586" s="39"/>
      <c r="B2586" s="34"/>
      <c r="C2586" s="39" t="s">
        <v>139</v>
      </c>
      <c r="D2586" s="7">
        <v>6</v>
      </c>
      <c r="E2586" s="9">
        <v>17</v>
      </c>
      <c r="F2586" s="10">
        <f t="shared" si="102"/>
        <v>23</v>
      </c>
    </row>
    <row r="2587" spans="1:6" x14ac:dyDescent="0.2">
      <c r="A2587" s="39"/>
      <c r="B2587" s="34"/>
      <c r="C2587" s="39" t="s">
        <v>141</v>
      </c>
      <c r="D2587" s="7">
        <v>2</v>
      </c>
      <c r="E2587" s="9">
        <v>2</v>
      </c>
      <c r="F2587" s="10">
        <f t="shared" si="102"/>
        <v>4</v>
      </c>
    </row>
    <row r="2588" spans="1:6" x14ac:dyDescent="0.2">
      <c r="A2588" s="39"/>
      <c r="B2588" s="34"/>
      <c r="C2588" s="39"/>
      <c r="D2588" s="7"/>
      <c r="E2588" s="9"/>
      <c r="F2588" s="40"/>
    </row>
    <row r="2589" spans="1:6" x14ac:dyDescent="0.2">
      <c r="A2589" s="65" t="s">
        <v>283</v>
      </c>
      <c r="B2589" s="42"/>
      <c r="C2589" s="72" t="s">
        <v>2</v>
      </c>
      <c r="D2589" s="73">
        <v>15</v>
      </c>
      <c r="E2589" s="48">
        <v>33</v>
      </c>
      <c r="F2589" s="63">
        <v>48</v>
      </c>
    </row>
    <row r="2590" spans="1:6" x14ac:dyDescent="0.2">
      <c r="A2590" s="39"/>
      <c r="B2590" s="34" t="s">
        <v>576</v>
      </c>
      <c r="C2590" s="39" t="s">
        <v>124</v>
      </c>
      <c r="D2590" s="7">
        <v>1</v>
      </c>
      <c r="E2590" s="9">
        <v>2</v>
      </c>
      <c r="F2590" s="10">
        <f t="shared" ref="F2590:F2597" si="103">D2590+E2590</f>
        <v>3</v>
      </c>
    </row>
    <row r="2591" spans="1:6" x14ac:dyDescent="0.2">
      <c r="A2591" s="39"/>
      <c r="B2591" s="34"/>
      <c r="C2591" s="39" t="s">
        <v>3</v>
      </c>
      <c r="D2591" s="7">
        <v>3</v>
      </c>
      <c r="E2591" s="9">
        <v>14</v>
      </c>
      <c r="F2591" s="10">
        <f t="shared" si="103"/>
        <v>17</v>
      </c>
    </row>
    <row r="2592" spans="1:6" x14ac:dyDescent="0.2">
      <c r="A2592" s="39"/>
      <c r="B2592" s="34"/>
      <c r="C2592" s="39" t="s">
        <v>125</v>
      </c>
      <c r="D2592" s="7">
        <v>0</v>
      </c>
      <c r="E2592" s="9">
        <v>2</v>
      </c>
      <c r="F2592" s="10">
        <f t="shared" si="103"/>
        <v>2</v>
      </c>
    </row>
    <row r="2593" spans="1:6" x14ac:dyDescent="0.2">
      <c r="A2593" s="39"/>
      <c r="B2593" s="34"/>
      <c r="C2593" s="39" t="s">
        <v>126</v>
      </c>
      <c r="D2593" s="7">
        <v>1</v>
      </c>
      <c r="E2593" s="9">
        <v>0</v>
      </c>
      <c r="F2593" s="10">
        <f t="shared" si="103"/>
        <v>1</v>
      </c>
    </row>
    <row r="2594" spans="1:6" x14ac:dyDescent="0.2">
      <c r="A2594" s="39"/>
      <c r="B2594" s="34"/>
      <c r="C2594" s="39" t="s">
        <v>128</v>
      </c>
      <c r="D2594" s="7">
        <v>2</v>
      </c>
      <c r="E2594" s="9">
        <v>8</v>
      </c>
      <c r="F2594" s="10">
        <f t="shared" si="103"/>
        <v>10</v>
      </c>
    </row>
    <row r="2595" spans="1:6" x14ac:dyDescent="0.2">
      <c r="A2595" s="39"/>
      <c r="B2595" s="34"/>
      <c r="C2595" s="39" t="s">
        <v>931</v>
      </c>
      <c r="D2595" s="7">
        <v>1</v>
      </c>
      <c r="E2595" s="9">
        <v>3</v>
      </c>
      <c r="F2595" s="10">
        <f t="shared" si="103"/>
        <v>4</v>
      </c>
    </row>
    <row r="2596" spans="1:6" x14ac:dyDescent="0.2">
      <c r="A2596" s="39"/>
      <c r="B2596" s="34"/>
      <c r="C2596" s="39" t="s">
        <v>140</v>
      </c>
      <c r="D2596" s="7">
        <v>6</v>
      </c>
      <c r="E2596" s="9">
        <v>3</v>
      </c>
      <c r="F2596" s="10">
        <f t="shared" si="103"/>
        <v>9</v>
      </c>
    </row>
    <row r="2597" spans="1:6" x14ac:dyDescent="0.2">
      <c r="A2597" s="39"/>
      <c r="B2597" s="34"/>
      <c r="C2597" s="39" t="s">
        <v>145</v>
      </c>
      <c r="D2597" s="7">
        <v>1</v>
      </c>
      <c r="E2597" s="9">
        <v>1</v>
      </c>
      <c r="F2597" s="10">
        <f t="shared" si="103"/>
        <v>2</v>
      </c>
    </row>
    <row r="2598" spans="1:6" x14ac:dyDescent="0.2">
      <c r="A2598" s="39"/>
      <c r="B2598" s="34"/>
      <c r="C2598" s="39"/>
      <c r="D2598" s="7"/>
      <c r="E2598" s="9"/>
      <c r="F2598" s="40"/>
    </row>
    <row r="2599" spans="1:6" x14ac:dyDescent="0.2">
      <c r="A2599" s="65" t="s">
        <v>284</v>
      </c>
      <c r="B2599" s="42"/>
      <c r="C2599" s="72" t="s">
        <v>2</v>
      </c>
      <c r="D2599" s="73">
        <v>70</v>
      </c>
      <c r="E2599" s="48">
        <v>129</v>
      </c>
      <c r="F2599" s="63">
        <v>199</v>
      </c>
    </row>
    <row r="2600" spans="1:6" x14ac:dyDescent="0.2">
      <c r="A2600" s="39"/>
      <c r="B2600" s="34" t="s">
        <v>577</v>
      </c>
      <c r="C2600" s="39" t="s">
        <v>124</v>
      </c>
      <c r="D2600" s="7">
        <v>4</v>
      </c>
      <c r="E2600" s="9">
        <v>3</v>
      </c>
      <c r="F2600" s="10">
        <f t="shared" ref="F2600:F2612" si="104">D2600+E2600</f>
        <v>7</v>
      </c>
    </row>
    <row r="2601" spans="1:6" x14ac:dyDescent="0.2">
      <c r="A2601" s="39"/>
      <c r="B2601" s="34"/>
      <c r="C2601" s="39" t="s">
        <v>3</v>
      </c>
      <c r="D2601" s="7">
        <v>4</v>
      </c>
      <c r="E2601" s="9">
        <v>19</v>
      </c>
      <c r="F2601" s="10">
        <f t="shared" si="104"/>
        <v>23</v>
      </c>
    </row>
    <row r="2602" spans="1:6" x14ac:dyDescent="0.2">
      <c r="A2602" s="39"/>
      <c r="B2602" s="34"/>
      <c r="C2602" s="39" t="s">
        <v>125</v>
      </c>
      <c r="D2602" s="7">
        <v>1</v>
      </c>
      <c r="E2602" s="9">
        <v>7</v>
      </c>
      <c r="F2602" s="10">
        <f t="shared" si="104"/>
        <v>8</v>
      </c>
    </row>
    <row r="2603" spans="1:6" x14ac:dyDescent="0.2">
      <c r="A2603" s="39"/>
      <c r="B2603" s="34"/>
      <c r="C2603" s="39" t="s">
        <v>126</v>
      </c>
      <c r="D2603" s="7">
        <v>3</v>
      </c>
      <c r="E2603" s="9">
        <v>2</v>
      </c>
      <c r="F2603" s="10">
        <f t="shared" si="104"/>
        <v>5</v>
      </c>
    </row>
    <row r="2604" spans="1:6" x14ac:dyDescent="0.2">
      <c r="A2604" s="39"/>
      <c r="B2604" s="34"/>
      <c r="C2604" s="39" t="s">
        <v>128</v>
      </c>
      <c r="D2604" s="7">
        <v>4</v>
      </c>
      <c r="E2604" s="9">
        <v>25</v>
      </c>
      <c r="F2604" s="10">
        <f t="shared" si="104"/>
        <v>29</v>
      </c>
    </row>
    <row r="2605" spans="1:6" x14ac:dyDescent="0.2">
      <c r="A2605" s="39"/>
      <c r="B2605" s="34"/>
      <c r="C2605" s="39" t="s">
        <v>135</v>
      </c>
      <c r="D2605" s="7">
        <v>19</v>
      </c>
      <c r="E2605" s="9">
        <v>31</v>
      </c>
      <c r="F2605" s="10">
        <f t="shared" si="104"/>
        <v>50</v>
      </c>
    </row>
    <row r="2606" spans="1:6" x14ac:dyDescent="0.2">
      <c r="A2606" s="39"/>
      <c r="B2606" s="34"/>
      <c r="C2606" s="39" t="s">
        <v>136</v>
      </c>
      <c r="D2606" s="7">
        <v>3</v>
      </c>
      <c r="E2606" s="9">
        <v>7</v>
      </c>
      <c r="F2606" s="10">
        <f t="shared" si="104"/>
        <v>10</v>
      </c>
    </row>
    <row r="2607" spans="1:6" x14ac:dyDescent="0.2">
      <c r="A2607" s="39"/>
      <c r="B2607" s="34"/>
      <c r="C2607" s="39" t="s">
        <v>137</v>
      </c>
      <c r="D2607" s="7">
        <v>2</v>
      </c>
      <c r="E2607" s="9">
        <v>4</v>
      </c>
      <c r="F2607" s="10">
        <f t="shared" si="104"/>
        <v>6</v>
      </c>
    </row>
    <row r="2608" spans="1:6" x14ac:dyDescent="0.2">
      <c r="A2608" s="39"/>
      <c r="B2608" s="34"/>
      <c r="C2608" s="39" t="s">
        <v>138</v>
      </c>
      <c r="D2608" s="7">
        <v>1</v>
      </c>
      <c r="E2608" s="9">
        <v>3</v>
      </c>
      <c r="F2608" s="10">
        <f t="shared" si="104"/>
        <v>4</v>
      </c>
    </row>
    <row r="2609" spans="1:6" x14ac:dyDescent="0.2">
      <c r="A2609" s="39"/>
      <c r="B2609" s="34"/>
      <c r="C2609" s="39" t="s">
        <v>140</v>
      </c>
      <c r="D2609" s="7">
        <v>15</v>
      </c>
      <c r="E2609" s="9">
        <v>14</v>
      </c>
      <c r="F2609" s="10">
        <f t="shared" si="104"/>
        <v>29</v>
      </c>
    </row>
    <row r="2610" spans="1:6" x14ac:dyDescent="0.2">
      <c r="A2610" s="39"/>
      <c r="B2610" s="34"/>
      <c r="C2610" s="39" t="s">
        <v>141</v>
      </c>
      <c r="D2610" s="7">
        <v>2</v>
      </c>
      <c r="E2610" s="9">
        <v>2</v>
      </c>
      <c r="F2610" s="10">
        <f t="shared" si="104"/>
        <v>4</v>
      </c>
    </row>
    <row r="2611" spans="1:6" x14ac:dyDescent="0.2">
      <c r="A2611" s="39"/>
      <c r="B2611" s="34"/>
      <c r="C2611" s="39" t="s">
        <v>142</v>
      </c>
      <c r="D2611" s="7">
        <v>11</v>
      </c>
      <c r="E2611" s="9">
        <v>11</v>
      </c>
      <c r="F2611" s="10">
        <f t="shared" si="104"/>
        <v>22</v>
      </c>
    </row>
    <row r="2612" spans="1:6" x14ac:dyDescent="0.2">
      <c r="A2612" s="39"/>
      <c r="B2612" s="34"/>
      <c r="C2612" s="39" t="s">
        <v>148</v>
      </c>
      <c r="D2612" s="7">
        <v>1</v>
      </c>
      <c r="E2612" s="9">
        <v>1</v>
      </c>
      <c r="F2612" s="10">
        <f t="shared" si="104"/>
        <v>2</v>
      </c>
    </row>
    <row r="2613" spans="1:6" x14ac:dyDescent="0.2">
      <c r="A2613" s="39"/>
      <c r="B2613" s="34"/>
      <c r="C2613" s="39"/>
      <c r="D2613" s="7"/>
      <c r="E2613" s="9"/>
      <c r="F2613" s="40"/>
    </row>
    <row r="2614" spans="1:6" x14ac:dyDescent="0.2">
      <c r="A2614" s="65" t="s">
        <v>285</v>
      </c>
      <c r="B2614" s="42"/>
      <c r="C2614" s="72" t="s">
        <v>2</v>
      </c>
      <c r="D2614" s="73">
        <v>147</v>
      </c>
      <c r="E2614" s="48">
        <v>357</v>
      </c>
      <c r="F2614" s="63">
        <v>504</v>
      </c>
    </row>
    <row r="2615" spans="1:6" x14ac:dyDescent="0.2">
      <c r="A2615" s="39"/>
      <c r="B2615" s="34" t="s">
        <v>782</v>
      </c>
      <c r="C2615" s="39" t="s">
        <v>128</v>
      </c>
      <c r="D2615" s="7">
        <v>1</v>
      </c>
      <c r="E2615" s="9">
        <v>8</v>
      </c>
      <c r="F2615" s="10">
        <f>D2615+E2615</f>
        <v>9</v>
      </c>
    </row>
    <row r="2616" spans="1:6" ht="12" thickBot="1" x14ac:dyDescent="0.25">
      <c r="A2616" s="52"/>
      <c r="B2616" s="68"/>
      <c r="C2616" s="52"/>
      <c r="D2616" s="24"/>
      <c r="E2616" s="26"/>
      <c r="F2616" s="53"/>
    </row>
    <row r="2622" spans="1:6" ht="12" x14ac:dyDescent="0.2">
      <c r="A2622" s="85" t="s">
        <v>113</v>
      </c>
      <c r="B2622" s="85"/>
      <c r="C2622" s="85"/>
      <c r="D2622" s="85"/>
      <c r="E2622" s="85"/>
      <c r="F2622" s="85"/>
    </row>
    <row r="2623" spans="1:6" x14ac:dyDescent="0.2">
      <c r="A2623" s="86" t="s">
        <v>39</v>
      </c>
      <c r="B2623" s="86"/>
      <c r="C2623" s="86"/>
      <c r="D2623" s="86"/>
      <c r="E2623" s="86"/>
      <c r="F2623" s="86"/>
    </row>
    <row r="2624" spans="1:6" x14ac:dyDescent="0.2">
      <c r="A2624" s="86" t="s">
        <v>1066</v>
      </c>
      <c r="B2624" s="86"/>
      <c r="C2624" s="86"/>
      <c r="D2624" s="86"/>
      <c r="E2624" s="86"/>
      <c r="F2624" s="86"/>
    </row>
    <row r="2625" spans="1:6" ht="12" thickBot="1" x14ac:dyDescent="0.25"/>
    <row r="2626" spans="1:6" x14ac:dyDescent="0.2">
      <c r="A2626" s="141" t="s">
        <v>123</v>
      </c>
      <c r="B2626" s="138"/>
      <c r="C2626" s="151" t="s">
        <v>43</v>
      </c>
      <c r="D2626" s="141" t="s">
        <v>44</v>
      </c>
      <c r="E2626" s="178" t="s">
        <v>45</v>
      </c>
      <c r="F2626" s="180" t="s">
        <v>2</v>
      </c>
    </row>
    <row r="2627" spans="1:6" x14ac:dyDescent="0.2">
      <c r="A2627" s="142"/>
      <c r="B2627" s="139"/>
      <c r="C2627" s="152"/>
      <c r="D2627" s="142"/>
      <c r="E2627" s="179"/>
      <c r="F2627" s="181"/>
    </row>
    <row r="2628" spans="1:6" x14ac:dyDescent="0.2">
      <c r="A2628" s="142"/>
      <c r="B2628" s="139"/>
      <c r="C2628" s="152"/>
      <c r="D2628" s="142"/>
      <c r="E2628" s="179"/>
      <c r="F2628" s="181"/>
    </row>
    <row r="2629" spans="1:6" ht="12" thickBot="1" x14ac:dyDescent="0.25">
      <c r="A2629" s="142"/>
      <c r="B2629" s="139"/>
      <c r="C2629" s="152"/>
      <c r="D2629" s="142"/>
      <c r="E2629" s="179"/>
      <c r="F2629" s="181"/>
    </row>
    <row r="2630" spans="1:6" x14ac:dyDescent="0.2">
      <c r="A2630" s="35"/>
      <c r="B2630" s="36"/>
      <c r="C2630" s="35" t="s">
        <v>135</v>
      </c>
      <c r="D2630" s="3">
        <v>0</v>
      </c>
      <c r="E2630" s="5">
        <v>3</v>
      </c>
      <c r="F2630" s="6">
        <f t="shared" ref="F2630:F2648" si="105">D2630+E2630</f>
        <v>3</v>
      </c>
    </row>
    <row r="2631" spans="1:6" x14ac:dyDescent="0.2">
      <c r="A2631" s="39"/>
      <c r="B2631" s="34"/>
      <c r="C2631" s="39" t="s">
        <v>137</v>
      </c>
      <c r="D2631" s="7">
        <v>1</v>
      </c>
      <c r="E2631" s="9">
        <v>0</v>
      </c>
      <c r="F2631" s="10">
        <f t="shared" si="105"/>
        <v>1</v>
      </c>
    </row>
    <row r="2632" spans="1:6" x14ac:dyDescent="0.2">
      <c r="A2632" s="39"/>
      <c r="B2632" s="34" t="s">
        <v>1128</v>
      </c>
      <c r="C2632" s="39" t="s">
        <v>124</v>
      </c>
      <c r="D2632" s="7">
        <v>1</v>
      </c>
      <c r="E2632" s="9">
        <v>0</v>
      </c>
      <c r="F2632" s="10">
        <f t="shared" si="105"/>
        <v>1</v>
      </c>
    </row>
    <row r="2633" spans="1:6" x14ac:dyDescent="0.2">
      <c r="A2633" s="39"/>
      <c r="B2633" s="34" t="s">
        <v>911</v>
      </c>
      <c r="C2633" s="39" t="s">
        <v>127</v>
      </c>
      <c r="D2633" s="7">
        <v>1</v>
      </c>
      <c r="E2633" s="9">
        <v>6</v>
      </c>
      <c r="F2633" s="10">
        <f t="shared" si="105"/>
        <v>7</v>
      </c>
    </row>
    <row r="2634" spans="1:6" x14ac:dyDescent="0.2">
      <c r="A2634" s="39"/>
      <c r="B2634" s="34" t="s">
        <v>578</v>
      </c>
      <c r="C2634" s="39" t="s">
        <v>124</v>
      </c>
      <c r="D2634" s="7">
        <v>8</v>
      </c>
      <c r="E2634" s="9">
        <v>3</v>
      </c>
      <c r="F2634" s="10">
        <f t="shared" si="105"/>
        <v>11</v>
      </c>
    </row>
    <row r="2635" spans="1:6" x14ac:dyDescent="0.2">
      <c r="A2635" s="39"/>
      <c r="B2635" s="34"/>
      <c r="C2635" s="39" t="s">
        <v>3</v>
      </c>
      <c r="D2635" s="7">
        <v>3</v>
      </c>
      <c r="E2635" s="9">
        <v>24</v>
      </c>
      <c r="F2635" s="10">
        <f t="shared" si="105"/>
        <v>27</v>
      </c>
    </row>
    <row r="2636" spans="1:6" x14ac:dyDescent="0.2">
      <c r="A2636" s="39"/>
      <c r="B2636" s="34"/>
      <c r="C2636" s="39" t="s">
        <v>125</v>
      </c>
      <c r="D2636" s="7">
        <v>1</v>
      </c>
      <c r="E2636" s="9">
        <v>11</v>
      </c>
      <c r="F2636" s="10">
        <f t="shared" si="105"/>
        <v>12</v>
      </c>
    </row>
    <row r="2637" spans="1:6" x14ac:dyDescent="0.2">
      <c r="A2637" s="39"/>
      <c r="B2637" s="34"/>
      <c r="C2637" s="39" t="s">
        <v>127</v>
      </c>
      <c r="D2637" s="7">
        <v>3</v>
      </c>
      <c r="E2637" s="9">
        <v>8</v>
      </c>
      <c r="F2637" s="10">
        <f t="shared" si="105"/>
        <v>11</v>
      </c>
    </row>
    <row r="2638" spans="1:6" x14ac:dyDescent="0.2">
      <c r="A2638" s="39"/>
      <c r="B2638" s="34"/>
      <c r="C2638" s="39" t="s">
        <v>128</v>
      </c>
      <c r="D2638" s="7">
        <v>21</v>
      </c>
      <c r="E2638" s="9">
        <v>55</v>
      </c>
      <c r="F2638" s="10">
        <f t="shared" si="105"/>
        <v>76</v>
      </c>
    </row>
    <row r="2639" spans="1:6" x14ac:dyDescent="0.2">
      <c r="A2639" s="39"/>
      <c r="B2639" s="34"/>
      <c r="C2639" s="39" t="s">
        <v>135</v>
      </c>
      <c r="D2639" s="7">
        <v>6</v>
      </c>
      <c r="E2639" s="9">
        <v>18</v>
      </c>
      <c r="F2639" s="10">
        <f t="shared" si="105"/>
        <v>24</v>
      </c>
    </row>
    <row r="2640" spans="1:6" x14ac:dyDescent="0.2">
      <c r="A2640" s="39"/>
      <c r="B2640" s="34"/>
      <c r="C2640" s="39" t="s">
        <v>136</v>
      </c>
      <c r="D2640" s="7">
        <v>2</v>
      </c>
      <c r="E2640" s="9">
        <v>4</v>
      </c>
      <c r="F2640" s="10">
        <f t="shared" si="105"/>
        <v>6</v>
      </c>
    </row>
    <row r="2641" spans="1:6" x14ac:dyDescent="0.2">
      <c r="A2641" s="39"/>
      <c r="B2641" s="34"/>
      <c r="C2641" s="39" t="s">
        <v>137</v>
      </c>
      <c r="D2641" s="7">
        <v>10</v>
      </c>
      <c r="E2641" s="9">
        <v>0</v>
      </c>
      <c r="F2641" s="10">
        <f t="shared" si="105"/>
        <v>10</v>
      </c>
    </row>
    <row r="2642" spans="1:6" x14ac:dyDescent="0.2">
      <c r="A2642" s="39"/>
      <c r="B2642" s="34"/>
      <c r="C2642" s="39" t="s">
        <v>139</v>
      </c>
      <c r="D2642" s="7">
        <v>76</v>
      </c>
      <c r="E2642" s="9">
        <v>192</v>
      </c>
      <c r="F2642" s="10">
        <f t="shared" si="105"/>
        <v>268</v>
      </c>
    </row>
    <row r="2643" spans="1:6" x14ac:dyDescent="0.2">
      <c r="A2643" s="39"/>
      <c r="B2643" s="34"/>
      <c r="C2643" s="39" t="s">
        <v>141</v>
      </c>
      <c r="D2643" s="7">
        <v>0</v>
      </c>
      <c r="E2643" s="9">
        <v>3</v>
      </c>
      <c r="F2643" s="10">
        <f t="shared" si="105"/>
        <v>3</v>
      </c>
    </row>
    <row r="2644" spans="1:6" x14ac:dyDescent="0.2">
      <c r="A2644" s="39"/>
      <c r="B2644" s="34"/>
      <c r="C2644" s="39" t="s">
        <v>149</v>
      </c>
      <c r="D2644" s="7">
        <v>1</v>
      </c>
      <c r="E2644" s="9">
        <v>2</v>
      </c>
      <c r="F2644" s="10">
        <f t="shared" si="105"/>
        <v>3</v>
      </c>
    </row>
    <row r="2645" spans="1:6" x14ac:dyDescent="0.2">
      <c r="A2645" s="39"/>
      <c r="B2645" s="34" t="s">
        <v>495</v>
      </c>
      <c r="C2645" s="39" t="s">
        <v>128</v>
      </c>
      <c r="D2645" s="7">
        <v>0</v>
      </c>
      <c r="E2645" s="9">
        <v>2</v>
      </c>
      <c r="F2645" s="10">
        <f t="shared" si="105"/>
        <v>2</v>
      </c>
    </row>
    <row r="2646" spans="1:6" x14ac:dyDescent="0.2">
      <c r="A2646" s="39"/>
      <c r="B2646" s="34" t="s">
        <v>1129</v>
      </c>
      <c r="C2646" s="39" t="s">
        <v>124</v>
      </c>
      <c r="D2646" s="7">
        <v>1</v>
      </c>
      <c r="E2646" s="9">
        <v>0</v>
      </c>
      <c r="F2646" s="10">
        <f t="shared" si="105"/>
        <v>1</v>
      </c>
    </row>
    <row r="2647" spans="1:6" x14ac:dyDescent="0.2">
      <c r="A2647" s="39"/>
      <c r="B2647" s="34" t="s">
        <v>1130</v>
      </c>
      <c r="C2647" s="39" t="s">
        <v>124</v>
      </c>
      <c r="D2647" s="7">
        <v>2</v>
      </c>
      <c r="E2647" s="9">
        <v>0</v>
      </c>
      <c r="F2647" s="10">
        <f t="shared" si="105"/>
        <v>2</v>
      </c>
    </row>
    <row r="2648" spans="1:6" x14ac:dyDescent="0.2">
      <c r="A2648" s="39"/>
      <c r="B2648" s="34"/>
      <c r="C2648" s="39" t="s">
        <v>128</v>
      </c>
      <c r="D2648" s="7">
        <v>9</v>
      </c>
      <c r="E2648" s="9">
        <v>18</v>
      </c>
      <c r="F2648" s="10">
        <f t="shared" si="105"/>
        <v>27</v>
      </c>
    </row>
    <row r="2649" spans="1:6" x14ac:dyDescent="0.2">
      <c r="A2649" s="39"/>
      <c r="B2649" s="34"/>
      <c r="C2649" s="39"/>
      <c r="D2649" s="7"/>
      <c r="E2649" s="9"/>
      <c r="F2649" s="40"/>
    </row>
    <row r="2650" spans="1:6" x14ac:dyDescent="0.2">
      <c r="A2650" s="65" t="s">
        <v>286</v>
      </c>
      <c r="B2650" s="42"/>
      <c r="C2650" s="72" t="s">
        <v>2</v>
      </c>
      <c r="D2650" s="73">
        <v>1</v>
      </c>
      <c r="E2650" s="48">
        <v>6</v>
      </c>
      <c r="F2650" s="63">
        <v>7</v>
      </c>
    </row>
    <row r="2651" spans="1:6" x14ac:dyDescent="0.2">
      <c r="A2651" s="39"/>
      <c r="B2651" s="34" t="s">
        <v>579</v>
      </c>
      <c r="C2651" s="39" t="s">
        <v>124</v>
      </c>
      <c r="D2651" s="7">
        <v>0</v>
      </c>
      <c r="E2651" s="9">
        <v>1</v>
      </c>
      <c r="F2651" s="10">
        <f>D2651+E2651</f>
        <v>1</v>
      </c>
    </row>
    <row r="2652" spans="1:6" x14ac:dyDescent="0.2">
      <c r="A2652" s="39"/>
      <c r="B2652" s="34"/>
      <c r="C2652" s="39" t="s">
        <v>127</v>
      </c>
      <c r="D2652" s="7">
        <v>1</v>
      </c>
      <c r="E2652" s="9">
        <v>4</v>
      </c>
      <c r="F2652" s="10">
        <f>D2652+E2652</f>
        <v>5</v>
      </c>
    </row>
    <row r="2653" spans="1:6" x14ac:dyDescent="0.2">
      <c r="A2653" s="39"/>
      <c r="B2653" s="34"/>
      <c r="C2653" s="39" t="s">
        <v>139</v>
      </c>
      <c r="D2653" s="7">
        <v>0</v>
      </c>
      <c r="E2653" s="9">
        <v>1</v>
      </c>
      <c r="F2653" s="10">
        <f>D2653+E2653</f>
        <v>1</v>
      </c>
    </row>
    <row r="2654" spans="1:6" x14ac:dyDescent="0.2">
      <c r="A2654" s="39"/>
      <c r="B2654" s="34"/>
      <c r="C2654" s="39"/>
      <c r="D2654" s="7"/>
      <c r="E2654" s="9"/>
      <c r="F2654" s="40"/>
    </row>
    <row r="2655" spans="1:6" x14ac:dyDescent="0.2">
      <c r="A2655" s="65" t="s">
        <v>287</v>
      </c>
      <c r="B2655" s="42"/>
      <c r="C2655" s="72" t="s">
        <v>2</v>
      </c>
      <c r="D2655" s="73">
        <v>2</v>
      </c>
      <c r="E2655" s="48">
        <v>0</v>
      </c>
      <c r="F2655" s="63">
        <v>2</v>
      </c>
    </row>
    <row r="2656" spans="1:6" x14ac:dyDescent="0.2">
      <c r="A2656" s="39"/>
      <c r="B2656" s="34" t="s">
        <v>912</v>
      </c>
      <c r="C2656" s="39" t="s">
        <v>134</v>
      </c>
      <c r="D2656" s="7">
        <v>1</v>
      </c>
      <c r="E2656" s="9">
        <v>0</v>
      </c>
      <c r="F2656" s="10">
        <f>D2656+E2656</f>
        <v>1</v>
      </c>
    </row>
    <row r="2657" spans="1:6" x14ac:dyDescent="0.2">
      <c r="A2657" s="39"/>
      <c r="B2657" s="34"/>
      <c r="C2657" s="39" t="s">
        <v>136</v>
      </c>
      <c r="D2657" s="7">
        <v>1</v>
      </c>
      <c r="E2657" s="9">
        <v>0</v>
      </c>
      <c r="F2657" s="10">
        <f>D2657+E2657</f>
        <v>1</v>
      </c>
    </row>
    <row r="2658" spans="1:6" x14ac:dyDescent="0.2">
      <c r="A2658" s="39"/>
      <c r="B2658" s="34"/>
      <c r="C2658" s="39"/>
      <c r="D2658" s="7"/>
      <c r="E2658" s="9"/>
      <c r="F2658" s="40"/>
    </row>
    <row r="2659" spans="1:6" x14ac:dyDescent="0.2">
      <c r="A2659" s="65" t="s">
        <v>288</v>
      </c>
      <c r="B2659" s="42"/>
      <c r="C2659" s="72" t="s">
        <v>2</v>
      </c>
      <c r="D2659" s="73">
        <v>12</v>
      </c>
      <c r="E2659" s="48">
        <v>6</v>
      </c>
      <c r="F2659" s="63">
        <v>18</v>
      </c>
    </row>
    <row r="2660" spans="1:6" x14ac:dyDescent="0.2">
      <c r="A2660" s="39"/>
      <c r="B2660" s="34" t="s">
        <v>580</v>
      </c>
      <c r="C2660" s="39" t="s">
        <v>124</v>
      </c>
      <c r="D2660" s="7">
        <v>6</v>
      </c>
      <c r="E2660" s="9">
        <v>2</v>
      </c>
      <c r="F2660" s="10">
        <f>D2660+E2660</f>
        <v>8</v>
      </c>
    </row>
    <row r="2661" spans="1:6" x14ac:dyDescent="0.2">
      <c r="A2661" s="39"/>
      <c r="B2661" s="34"/>
      <c r="C2661" s="39" t="s">
        <v>138</v>
      </c>
      <c r="D2661" s="7">
        <v>6</v>
      </c>
      <c r="E2661" s="9">
        <v>4</v>
      </c>
      <c r="F2661" s="10">
        <f>D2661+E2661</f>
        <v>10</v>
      </c>
    </row>
    <row r="2662" spans="1:6" x14ac:dyDescent="0.2">
      <c r="A2662" s="39"/>
      <c r="B2662" s="34"/>
      <c r="C2662" s="39"/>
      <c r="D2662" s="7"/>
      <c r="E2662" s="9"/>
      <c r="F2662" s="40"/>
    </row>
    <row r="2663" spans="1:6" x14ac:dyDescent="0.2">
      <c r="A2663" s="65" t="s">
        <v>289</v>
      </c>
      <c r="B2663" s="42"/>
      <c r="C2663" s="72" t="s">
        <v>2</v>
      </c>
      <c r="D2663" s="73">
        <v>94</v>
      </c>
      <c r="E2663" s="48">
        <v>202</v>
      </c>
      <c r="F2663" s="63">
        <v>296</v>
      </c>
    </row>
    <row r="2664" spans="1:6" x14ac:dyDescent="0.2">
      <c r="A2664" s="39"/>
      <c r="B2664" s="34" t="s">
        <v>1131</v>
      </c>
      <c r="C2664" s="39" t="s">
        <v>127</v>
      </c>
      <c r="D2664" s="7">
        <v>3</v>
      </c>
      <c r="E2664" s="9">
        <v>0</v>
      </c>
      <c r="F2664" s="10">
        <f t="shared" ref="F2664:F2684" si="106">D2664+E2664</f>
        <v>3</v>
      </c>
    </row>
    <row r="2665" spans="1:6" x14ac:dyDescent="0.2">
      <c r="A2665" s="39"/>
      <c r="B2665" s="34" t="s">
        <v>913</v>
      </c>
      <c r="C2665" s="39" t="s">
        <v>127</v>
      </c>
      <c r="D2665" s="7">
        <v>5</v>
      </c>
      <c r="E2665" s="9">
        <v>13</v>
      </c>
      <c r="F2665" s="10">
        <f t="shared" si="106"/>
        <v>18</v>
      </c>
    </row>
    <row r="2666" spans="1:6" x14ac:dyDescent="0.2">
      <c r="A2666" s="39"/>
      <c r="B2666" s="34"/>
      <c r="C2666" s="39" t="s">
        <v>128</v>
      </c>
      <c r="D2666" s="7">
        <v>1</v>
      </c>
      <c r="E2666" s="9">
        <v>4</v>
      </c>
      <c r="F2666" s="10">
        <f t="shared" si="106"/>
        <v>5</v>
      </c>
    </row>
    <row r="2667" spans="1:6" x14ac:dyDescent="0.2">
      <c r="A2667" s="39"/>
      <c r="B2667" s="34" t="s">
        <v>711</v>
      </c>
      <c r="C2667" s="39" t="s">
        <v>124</v>
      </c>
      <c r="D2667" s="7">
        <v>1</v>
      </c>
      <c r="E2667" s="9">
        <v>1</v>
      </c>
      <c r="F2667" s="10">
        <f t="shared" si="106"/>
        <v>2</v>
      </c>
    </row>
    <row r="2668" spans="1:6" x14ac:dyDescent="0.2">
      <c r="A2668" s="39"/>
      <c r="B2668" s="34"/>
      <c r="C2668" s="39" t="s">
        <v>127</v>
      </c>
      <c r="D2668" s="7">
        <v>2</v>
      </c>
      <c r="E2668" s="9">
        <v>6</v>
      </c>
      <c r="F2668" s="10">
        <f t="shared" si="106"/>
        <v>8</v>
      </c>
    </row>
    <row r="2669" spans="1:6" x14ac:dyDescent="0.2">
      <c r="A2669" s="39"/>
      <c r="B2669" s="34"/>
      <c r="C2669" s="39" t="s">
        <v>128</v>
      </c>
      <c r="D2669" s="7">
        <v>1</v>
      </c>
      <c r="E2669" s="9">
        <v>2</v>
      </c>
      <c r="F2669" s="10">
        <f t="shared" si="106"/>
        <v>3</v>
      </c>
    </row>
    <row r="2670" spans="1:6" x14ac:dyDescent="0.2">
      <c r="A2670" s="39"/>
      <c r="B2670" s="34"/>
      <c r="C2670" s="39" t="s">
        <v>137</v>
      </c>
      <c r="D2670" s="7">
        <v>1</v>
      </c>
      <c r="E2670" s="9">
        <v>3</v>
      </c>
      <c r="F2670" s="10">
        <f t="shared" si="106"/>
        <v>4</v>
      </c>
    </row>
    <row r="2671" spans="1:6" x14ac:dyDescent="0.2">
      <c r="A2671" s="39"/>
      <c r="B2671" s="34" t="s">
        <v>1192</v>
      </c>
      <c r="C2671" s="39" t="s">
        <v>137</v>
      </c>
      <c r="D2671" s="7">
        <v>0</v>
      </c>
      <c r="E2671" s="9">
        <v>4</v>
      </c>
      <c r="F2671" s="10">
        <f t="shared" si="106"/>
        <v>4</v>
      </c>
    </row>
    <row r="2672" spans="1:6" x14ac:dyDescent="0.2">
      <c r="A2672" s="39"/>
      <c r="B2672" s="34" t="s">
        <v>1132</v>
      </c>
      <c r="C2672" s="39" t="s">
        <v>127</v>
      </c>
      <c r="D2672" s="7">
        <v>0</v>
      </c>
      <c r="E2672" s="9">
        <v>3</v>
      </c>
      <c r="F2672" s="10">
        <f t="shared" si="106"/>
        <v>3</v>
      </c>
    </row>
    <row r="2673" spans="1:6" x14ac:dyDescent="0.2">
      <c r="A2673" s="39"/>
      <c r="B2673" s="34"/>
      <c r="C2673" s="39" t="s">
        <v>128</v>
      </c>
      <c r="D2673" s="7">
        <v>2</v>
      </c>
      <c r="E2673" s="9">
        <v>3</v>
      </c>
      <c r="F2673" s="10">
        <f t="shared" si="106"/>
        <v>5</v>
      </c>
    </row>
    <row r="2674" spans="1:6" x14ac:dyDescent="0.2">
      <c r="A2674" s="39"/>
      <c r="B2674" s="34" t="s">
        <v>821</v>
      </c>
      <c r="C2674" s="39" t="s">
        <v>127</v>
      </c>
      <c r="D2674" s="7">
        <v>3</v>
      </c>
      <c r="E2674" s="9">
        <v>9</v>
      </c>
      <c r="F2674" s="10">
        <f t="shared" si="106"/>
        <v>12</v>
      </c>
    </row>
    <row r="2675" spans="1:6" x14ac:dyDescent="0.2">
      <c r="A2675" s="39"/>
      <c r="B2675" s="34" t="s">
        <v>581</v>
      </c>
      <c r="C2675" s="39" t="s">
        <v>124</v>
      </c>
      <c r="D2675" s="7">
        <v>11</v>
      </c>
      <c r="E2675" s="9">
        <v>9</v>
      </c>
      <c r="F2675" s="10">
        <f t="shared" si="106"/>
        <v>20</v>
      </c>
    </row>
    <row r="2676" spans="1:6" x14ac:dyDescent="0.2">
      <c r="A2676" s="39"/>
      <c r="B2676" s="34"/>
      <c r="C2676" s="39" t="s">
        <v>3</v>
      </c>
      <c r="D2676" s="7">
        <v>4</v>
      </c>
      <c r="E2676" s="9">
        <v>29</v>
      </c>
      <c r="F2676" s="10">
        <f t="shared" si="106"/>
        <v>33</v>
      </c>
    </row>
    <row r="2677" spans="1:6" x14ac:dyDescent="0.2">
      <c r="A2677" s="39"/>
      <c r="B2677" s="34"/>
      <c r="C2677" s="39" t="s">
        <v>125</v>
      </c>
      <c r="D2677" s="7">
        <v>4</v>
      </c>
      <c r="E2677" s="9">
        <v>11</v>
      </c>
      <c r="F2677" s="10">
        <f t="shared" si="106"/>
        <v>15</v>
      </c>
    </row>
    <row r="2678" spans="1:6" x14ac:dyDescent="0.2">
      <c r="A2678" s="39"/>
      <c r="B2678" s="34"/>
      <c r="C2678" s="39" t="s">
        <v>127</v>
      </c>
      <c r="D2678" s="7">
        <v>12</v>
      </c>
      <c r="E2678" s="9">
        <v>10</v>
      </c>
      <c r="F2678" s="10">
        <f t="shared" si="106"/>
        <v>22</v>
      </c>
    </row>
    <row r="2679" spans="1:6" x14ac:dyDescent="0.2">
      <c r="A2679" s="39"/>
      <c r="B2679" s="34"/>
      <c r="C2679" s="39" t="s">
        <v>128</v>
      </c>
      <c r="D2679" s="7">
        <v>14</v>
      </c>
      <c r="E2679" s="9">
        <v>34</v>
      </c>
      <c r="F2679" s="10">
        <f t="shared" si="106"/>
        <v>48</v>
      </c>
    </row>
    <row r="2680" spans="1:6" x14ac:dyDescent="0.2">
      <c r="A2680" s="39"/>
      <c r="B2680" s="34"/>
      <c r="C2680" s="39" t="s">
        <v>931</v>
      </c>
      <c r="D2680" s="7">
        <v>1</v>
      </c>
      <c r="E2680" s="9">
        <v>3</v>
      </c>
      <c r="F2680" s="10">
        <f t="shared" si="106"/>
        <v>4</v>
      </c>
    </row>
    <row r="2681" spans="1:6" x14ac:dyDescent="0.2">
      <c r="A2681" s="39"/>
      <c r="B2681" s="34"/>
      <c r="C2681" s="39" t="s">
        <v>135</v>
      </c>
      <c r="D2681" s="7">
        <v>7</v>
      </c>
      <c r="E2681" s="9">
        <v>14</v>
      </c>
      <c r="F2681" s="10">
        <f t="shared" si="106"/>
        <v>21</v>
      </c>
    </row>
    <row r="2682" spans="1:6" x14ac:dyDescent="0.2">
      <c r="A2682" s="39"/>
      <c r="B2682" s="34"/>
      <c r="C2682" s="39" t="s">
        <v>136</v>
      </c>
      <c r="D2682" s="7">
        <v>1</v>
      </c>
      <c r="E2682" s="9">
        <v>9</v>
      </c>
      <c r="F2682" s="10">
        <f t="shared" si="106"/>
        <v>10</v>
      </c>
    </row>
    <row r="2683" spans="1:6" x14ac:dyDescent="0.2">
      <c r="A2683" s="39"/>
      <c r="B2683" s="34"/>
      <c r="C2683" s="39" t="s">
        <v>137</v>
      </c>
      <c r="D2683" s="7">
        <v>8</v>
      </c>
      <c r="E2683" s="9">
        <v>14</v>
      </c>
      <c r="F2683" s="10">
        <f t="shared" si="106"/>
        <v>22</v>
      </c>
    </row>
    <row r="2684" spans="1:6" x14ac:dyDescent="0.2">
      <c r="A2684" s="39"/>
      <c r="B2684" s="34"/>
      <c r="C2684" s="39" t="s">
        <v>138</v>
      </c>
      <c r="D2684" s="7">
        <v>6</v>
      </c>
      <c r="E2684" s="9">
        <v>2</v>
      </c>
      <c r="F2684" s="10">
        <f t="shared" si="106"/>
        <v>8</v>
      </c>
    </row>
    <row r="2685" spans="1:6" ht="12" thickBot="1" x14ac:dyDescent="0.25">
      <c r="A2685" s="52"/>
      <c r="B2685" s="68"/>
      <c r="C2685" s="52"/>
      <c r="D2685" s="24"/>
      <c r="E2685" s="26"/>
      <c r="F2685" s="53"/>
    </row>
    <row r="2693" spans="1:6" ht="12" x14ac:dyDescent="0.2">
      <c r="A2693" s="85" t="s">
        <v>113</v>
      </c>
      <c r="B2693" s="85"/>
      <c r="C2693" s="85"/>
      <c r="D2693" s="85"/>
      <c r="E2693" s="85"/>
      <c r="F2693" s="85"/>
    </row>
    <row r="2694" spans="1:6" x14ac:dyDescent="0.2">
      <c r="A2694" s="86" t="s">
        <v>39</v>
      </c>
      <c r="B2694" s="86"/>
      <c r="C2694" s="86"/>
      <c r="D2694" s="86"/>
      <c r="E2694" s="86"/>
      <c r="F2694" s="86"/>
    </row>
    <row r="2695" spans="1:6" x14ac:dyDescent="0.2">
      <c r="A2695" s="86" t="s">
        <v>1066</v>
      </c>
      <c r="B2695" s="86"/>
      <c r="C2695" s="86"/>
      <c r="D2695" s="86"/>
      <c r="E2695" s="86"/>
      <c r="F2695" s="86"/>
    </row>
    <row r="2696" spans="1:6" ht="12" thickBot="1" x14ac:dyDescent="0.25"/>
    <row r="2697" spans="1:6" x14ac:dyDescent="0.2">
      <c r="A2697" s="141" t="s">
        <v>123</v>
      </c>
      <c r="B2697" s="138"/>
      <c r="C2697" s="151" t="s">
        <v>43</v>
      </c>
      <c r="D2697" s="141" t="s">
        <v>44</v>
      </c>
      <c r="E2697" s="178" t="s">
        <v>45</v>
      </c>
      <c r="F2697" s="180" t="s">
        <v>2</v>
      </c>
    </row>
    <row r="2698" spans="1:6" x14ac:dyDescent="0.2">
      <c r="A2698" s="142"/>
      <c r="B2698" s="139"/>
      <c r="C2698" s="152"/>
      <c r="D2698" s="142"/>
      <c r="E2698" s="179"/>
      <c r="F2698" s="181"/>
    </row>
    <row r="2699" spans="1:6" x14ac:dyDescent="0.2">
      <c r="A2699" s="142"/>
      <c r="B2699" s="139"/>
      <c r="C2699" s="152"/>
      <c r="D2699" s="142"/>
      <c r="E2699" s="179"/>
      <c r="F2699" s="181"/>
    </row>
    <row r="2700" spans="1:6" ht="12" thickBot="1" x14ac:dyDescent="0.25">
      <c r="A2700" s="142"/>
      <c r="B2700" s="139"/>
      <c r="C2700" s="152"/>
      <c r="D2700" s="142"/>
      <c r="E2700" s="179"/>
      <c r="F2700" s="181"/>
    </row>
    <row r="2701" spans="1:6" x14ac:dyDescent="0.2">
      <c r="A2701" s="35"/>
      <c r="B2701" s="36"/>
      <c r="C2701" s="35" t="s">
        <v>139</v>
      </c>
      <c r="D2701" s="3">
        <v>1</v>
      </c>
      <c r="E2701" s="5">
        <v>14</v>
      </c>
      <c r="F2701" s="6">
        <f>D2701+E2701</f>
        <v>15</v>
      </c>
    </row>
    <row r="2702" spans="1:6" x14ac:dyDescent="0.2">
      <c r="A2702" s="39"/>
      <c r="B2702" s="34"/>
      <c r="C2702" s="39" t="s">
        <v>141</v>
      </c>
      <c r="D2702" s="7">
        <v>3</v>
      </c>
      <c r="E2702" s="9">
        <v>2</v>
      </c>
      <c r="F2702" s="10">
        <f>D2702+E2702</f>
        <v>5</v>
      </c>
    </row>
    <row r="2703" spans="1:6" x14ac:dyDescent="0.2">
      <c r="A2703" s="39"/>
      <c r="B2703" s="34"/>
      <c r="C2703" s="39" t="s">
        <v>144</v>
      </c>
      <c r="D2703" s="7">
        <v>2</v>
      </c>
      <c r="E2703" s="9">
        <v>1</v>
      </c>
      <c r="F2703" s="10">
        <f>D2703+E2703</f>
        <v>3</v>
      </c>
    </row>
    <row r="2704" spans="1:6" x14ac:dyDescent="0.2">
      <c r="A2704" s="39"/>
      <c r="B2704" s="34"/>
      <c r="C2704" s="39" t="s">
        <v>148</v>
      </c>
      <c r="D2704" s="7">
        <v>1</v>
      </c>
      <c r="E2704" s="9">
        <v>1</v>
      </c>
      <c r="F2704" s="10">
        <f>D2704+E2704</f>
        <v>2</v>
      </c>
    </row>
    <row r="2705" spans="1:6" x14ac:dyDescent="0.2">
      <c r="A2705" s="39"/>
      <c r="B2705" s="34"/>
      <c r="C2705" s="39" t="s">
        <v>149</v>
      </c>
      <c r="D2705" s="7">
        <v>0</v>
      </c>
      <c r="E2705" s="9">
        <v>1</v>
      </c>
      <c r="F2705" s="10">
        <f>D2705+E2705</f>
        <v>1</v>
      </c>
    </row>
    <row r="2706" spans="1:6" x14ac:dyDescent="0.2">
      <c r="A2706" s="39"/>
      <c r="B2706" s="34"/>
      <c r="C2706" s="39"/>
      <c r="D2706" s="7"/>
      <c r="E2706" s="9"/>
      <c r="F2706" s="40"/>
    </row>
    <row r="2707" spans="1:6" x14ac:dyDescent="0.2">
      <c r="A2707" s="65" t="s">
        <v>290</v>
      </c>
      <c r="B2707" s="42"/>
      <c r="C2707" s="72" t="s">
        <v>2</v>
      </c>
      <c r="D2707" s="73">
        <v>25</v>
      </c>
      <c r="E2707" s="48">
        <v>29</v>
      </c>
      <c r="F2707" s="63">
        <v>54</v>
      </c>
    </row>
    <row r="2708" spans="1:6" x14ac:dyDescent="0.2">
      <c r="A2708" s="39"/>
      <c r="B2708" s="34" t="s">
        <v>712</v>
      </c>
      <c r="C2708" s="39" t="s">
        <v>124</v>
      </c>
      <c r="D2708" s="7">
        <v>16</v>
      </c>
      <c r="E2708" s="9">
        <v>18</v>
      </c>
      <c r="F2708" s="10">
        <f t="shared" ref="F2708:F2713" si="107">D2708+E2708</f>
        <v>34</v>
      </c>
    </row>
    <row r="2709" spans="1:6" x14ac:dyDescent="0.2">
      <c r="A2709" s="39"/>
      <c r="B2709" s="34" t="s">
        <v>582</v>
      </c>
      <c r="C2709" s="39" t="s">
        <v>124</v>
      </c>
      <c r="D2709" s="7">
        <v>4</v>
      </c>
      <c r="E2709" s="9">
        <v>2</v>
      </c>
      <c r="F2709" s="10">
        <f t="shared" si="107"/>
        <v>6</v>
      </c>
    </row>
    <row r="2710" spans="1:6" x14ac:dyDescent="0.2">
      <c r="A2710" s="39"/>
      <c r="B2710" s="34"/>
      <c r="C2710" s="39" t="s">
        <v>3</v>
      </c>
      <c r="D2710" s="7">
        <v>1</v>
      </c>
      <c r="E2710" s="9">
        <v>2</v>
      </c>
      <c r="F2710" s="10">
        <f t="shared" si="107"/>
        <v>3</v>
      </c>
    </row>
    <row r="2711" spans="1:6" x14ac:dyDescent="0.2">
      <c r="A2711" s="39"/>
      <c r="B2711" s="34"/>
      <c r="C2711" s="39" t="s">
        <v>127</v>
      </c>
      <c r="D2711" s="7">
        <v>2</v>
      </c>
      <c r="E2711" s="9">
        <v>7</v>
      </c>
      <c r="F2711" s="10">
        <f t="shared" si="107"/>
        <v>9</v>
      </c>
    </row>
    <row r="2712" spans="1:6" x14ac:dyDescent="0.2">
      <c r="A2712" s="39"/>
      <c r="B2712" s="34"/>
      <c r="C2712" s="39" t="s">
        <v>128</v>
      </c>
      <c r="D2712" s="7">
        <v>1</v>
      </c>
      <c r="E2712" s="9">
        <v>0</v>
      </c>
      <c r="F2712" s="10">
        <f t="shared" si="107"/>
        <v>1</v>
      </c>
    </row>
    <row r="2713" spans="1:6" x14ac:dyDescent="0.2">
      <c r="A2713" s="39"/>
      <c r="B2713" s="34"/>
      <c r="C2713" s="39" t="s">
        <v>137</v>
      </c>
      <c r="D2713" s="7">
        <v>1</v>
      </c>
      <c r="E2713" s="9">
        <v>0</v>
      </c>
      <c r="F2713" s="10">
        <f t="shared" si="107"/>
        <v>1</v>
      </c>
    </row>
    <row r="2714" spans="1:6" x14ac:dyDescent="0.2">
      <c r="A2714" s="39"/>
      <c r="B2714" s="34"/>
      <c r="C2714" s="39"/>
      <c r="D2714" s="7"/>
      <c r="E2714" s="9"/>
      <c r="F2714" s="40"/>
    </row>
    <row r="2715" spans="1:6" x14ac:dyDescent="0.2">
      <c r="A2715" s="65" t="s">
        <v>291</v>
      </c>
      <c r="B2715" s="42"/>
      <c r="C2715" s="72" t="s">
        <v>2</v>
      </c>
      <c r="D2715" s="73">
        <v>13</v>
      </c>
      <c r="E2715" s="48">
        <v>39</v>
      </c>
      <c r="F2715" s="63">
        <v>52</v>
      </c>
    </row>
    <row r="2716" spans="1:6" x14ac:dyDescent="0.2">
      <c r="A2716" s="39"/>
      <c r="B2716" s="34" t="s">
        <v>583</v>
      </c>
      <c r="C2716" s="39" t="s">
        <v>124</v>
      </c>
      <c r="D2716" s="7">
        <v>1</v>
      </c>
      <c r="E2716" s="9">
        <v>0</v>
      </c>
      <c r="F2716" s="10">
        <f t="shared" ref="F2716:F2722" si="108">D2716+E2716</f>
        <v>1</v>
      </c>
    </row>
    <row r="2717" spans="1:6" x14ac:dyDescent="0.2">
      <c r="A2717" s="39"/>
      <c r="B2717" s="34"/>
      <c r="C2717" s="39" t="s">
        <v>3</v>
      </c>
      <c r="D2717" s="7">
        <v>7</v>
      </c>
      <c r="E2717" s="9">
        <v>18</v>
      </c>
      <c r="F2717" s="10">
        <f t="shared" si="108"/>
        <v>25</v>
      </c>
    </row>
    <row r="2718" spans="1:6" x14ac:dyDescent="0.2">
      <c r="A2718" s="39"/>
      <c r="B2718" s="34"/>
      <c r="C2718" s="39" t="s">
        <v>125</v>
      </c>
      <c r="D2718" s="7">
        <v>1</v>
      </c>
      <c r="E2718" s="9">
        <v>3</v>
      </c>
      <c r="F2718" s="10">
        <f t="shared" si="108"/>
        <v>4</v>
      </c>
    </row>
    <row r="2719" spans="1:6" x14ac:dyDescent="0.2">
      <c r="A2719" s="39"/>
      <c r="B2719" s="34"/>
      <c r="C2719" s="39" t="s">
        <v>127</v>
      </c>
      <c r="D2719" s="7">
        <v>0</v>
      </c>
      <c r="E2719" s="9">
        <v>3</v>
      </c>
      <c r="F2719" s="10">
        <f t="shared" si="108"/>
        <v>3</v>
      </c>
    </row>
    <row r="2720" spans="1:6" x14ac:dyDescent="0.2">
      <c r="A2720" s="39"/>
      <c r="B2720" s="34"/>
      <c r="C2720" s="39" t="s">
        <v>128</v>
      </c>
      <c r="D2720" s="7">
        <v>3</v>
      </c>
      <c r="E2720" s="9">
        <v>10</v>
      </c>
      <c r="F2720" s="10">
        <f t="shared" si="108"/>
        <v>13</v>
      </c>
    </row>
    <row r="2721" spans="1:6" x14ac:dyDescent="0.2">
      <c r="A2721" s="39"/>
      <c r="B2721" s="34"/>
      <c r="C2721" s="39" t="s">
        <v>931</v>
      </c>
      <c r="D2721" s="7">
        <v>0</v>
      </c>
      <c r="E2721" s="9">
        <v>1</v>
      </c>
      <c r="F2721" s="10">
        <f t="shared" si="108"/>
        <v>1</v>
      </c>
    </row>
    <row r="2722" spans="1:6" x14ac:dyDescent="0.2">
      <c r="A2722" s="39"/>
      <c r="B2722" s="34"/>
      <c r="C2722" s="39" t="s">
        <v>139</v>
      </c>
      <c r="D2722" s="7">
        <v>1</v>
      </c>
      <c r="E2722" s="9">
        <v>4</v>
      </c>
      <c r="F2722" s="10">
        <f t="shared" si="108"/>
        <v>5</v>
      </c>
    </row>
    <row r="2723" spans="1:6" x14ac:dyDescent="0.2">
      <c r="A2723" s="39"/>
      <c r="B2723" s="34"/>
      <c r="C2723" s="39"/>
      <c r="D2723" s="7"/>
      <c r="E2723" s="9"/>
      <c r="F2723" s="40"/>
    </row>
    <row r="2724" spans="1:6" x14ac:dyDescent="0.2">
      <c r="A2724" s="65" t="s">
        <v>292</v>
      </c>
      <c r="B2724" s="42"/>
      <c r="C2724" s="72" t="s">
        <v>2</v>
      </c>
      <c r="D2724" s="73">
        <v>154</v>
      </c>
      <c r="E2724" s="48">
        <v>313</v>
      </c>
      <c r="F2724" s="63">
        <v>467</v>
      </c>
    </row>
    <row r="2725" spans="1:6" x14ac:dyDescent="0.2">
      <c r="A2725" s="39"/>
      <c r="B2725" s="34" t="s">
        <v>914</v>
      </c>
      <c r="C2725" s="39" t="s">
        <v>127</v>
      </c>
      <c r="D2725" s="7">
        <v>0</v>
      </c>
      <c r="E2725" s="9">
        <v>11</v>
      </c>
      <c r="F2725" s="10">
        <f t="shared" ref="F2725:F2741" si="109">D2725+E2725</f>
        <v>11</v>
      </c>
    </row>
    <row r="2726" spans="1:6" x14ac:dyDescent="0.2">
      <c r="A2726" s="39"/>
      <c r="B2726" s="34" t="s">
        <v>584</v>
      </c>
      <c r="C2726" s="39" t="s">
        <v>124</v>
      </c>
      <c r="D2726" s="7">
        <v>0</v>
      </c>
      <c r="E2726" s="9">
        <v>1</v>
      </c>
      <c r="F2726" s="10">
        <f t="shared" si="109"/>
        <v>1</v>
      </c>
    </row>
    <row r="2727" spans="1:6" x14ac:dyDescent="0.2">
      <c r="A2727" s="39"/>
      <c r="B2727" s="34"/>
      <c r="C2727" s="39" t="s">
        <v>3</v>
      </c>
      <c r="D2727" s="7">
        <v>6</v>
      </c>
      <c r="E2727" s="9">
        <v>16</v>
      </c>
      <c r="F2727" s="10">
        <f t="shared" si="109"/>
        <v>22</v>
      </c>
    </row>
    <row r="2728" spans="1:6" x14ac:dyDescent="0.2">
      <c r="A2728" s="39"/>
      <c r="B2728" s="34"/>
      <c r="C2728" s="39" t="s">
        <v>125</v>
      </c>
      <c r="D2728" s="7">
        <v>1</v>
      </c>
      <c r="E2728" s="9">
        <v>10</v>
      </c>
      <c r="F2728" s="10">
        <f t="shared" si="109"/>
        <v>11</v>
      </c>
    </row>
    <row r="2729" spans="1:6" x14ac:dyDescent="0.2">
      <c r="A2729" s="39"/>
      <c r="B2729" s="34"/>
      <c r="C2729" s="39" t="s">
        <v>127</v>
      </c>
      <c r="D2729" s="7">
        <v>7</v>
      </c>
      <c r="E2729" s="9">
        <v>16</v>
      </c>
      <c r="F2729" s="10">
        <f t="shared" si="109"/>
        <v>23</v>
      </c>
    </row>
    <row r="2730" spans="1:6" x14ac:dyDescent="0.2">
      <c r="A2730" s="39"/>
      <c r="B2730" s="34"/>
      <c r="C2730" s="39" t="s">
        <v>128</v>
      </c>
      <c r="D2730" s="7">
        <v>5</v>
      </c>
      <c r="E2730" s="9">
        <v>16</v>
      </c>
      <c r="F2730" s="10">
        <f t="shared" si="109"/>
        <v>21</v>
      </c>
    </row>
    <row r="2731" spans="1:6" x14ac:dyDescent="0.2">
      <c r="A2731" s="39"/>
      <c r="B2731" s="34"/>
      <c r="C2731" s="39" t="s">
        <v>136</v>
      </c>
      <c r="D2731" s="7">
        <v>0</v>
      </c>
      <c r="E2731" s="9">
        <v>3</v>
      </c>
      <c r="F2731" s="10">
        <f t="shared" si="109"/>
        <v>3</v>
      </c>
    </row>
    <row r="2732" spans="1:6" x14ac:dyDescent="0.2">
      <c r="A2732" s="39"/>
      <c r="B2732" s="34"/>
      <c r="C2732" s="39" t="s">
        <v>137</v>
      </c>
      <c r="D2732" s="7">
        <v>3</v>
      </c>
      <c r="E2732" s="9">
        <v>7</v>
      </c>
      <c r="F2732" s="10">
        <f t="shared" si="109"/>
        <v>10</v>
      </c>
    </row>
    <row r="2733" spans="1:6" x14ac:dyDescent="0.2">
      <c r="A2733" s="39"/>
      <c r="B2733" s="34"/>
      <c r="C2733" s="39" t="s">
        <v>138</v>
      </c>
      <c r="D2733" s="7">
        <v>1</v>
      </c>
      <c r="E2733" s="9">
        <v>3</v>
      </c>
      <c r="F2733" s="10">
        <f t="shared" si="109"/>
        <v>4</v>
      </c>
    </row>
    <row r="2734" spans="1:6" x14ac:dyDescent="0.2">
      <c r="A2734" s="39"/>
      <c r="B2734" s="34"/>
      <c r="C2734" s="39" t="s">
        <v>139</v>
      </c>
      <c r="D2734" s="7">
        <v>128</v>
      </c>
      <c r="E2734" s="9">
        <v>216</v>
      </c>
      <c r="F2734" s="10">
        <f t="shared" si="109"/>
        <v>344</v>
      </c>
    </row>
    <row r="2735" spans="1:6" x14ac:dyDescent="0.2">
      <c r="A2735" s="39"/>
      <c r="B2735" s="34"/>
      <c r="C2735" s="39" t="s">
        <v>141</v>
      </c>
      <c r="D2735" s="7">
        <v>1</v>
      </c>
      <c r="E2735" s="9">
        <v>2</v>
      </c>
      <c r="F2735" s="10">
        <f t="shared" si="109"/>
        <v>3</v>
      </c>
    </row>
    <row r="2736" spans="1:6" x14ac:dyDescent="0.2">
      <c r="A2736" s="39"/>
      <c r="B2736" s="34"/>
      <c r="C2736" s="39" t="s">
        <v>142</v>
      </c>
      <c r="D2736" s="7">
        <v>1</v>
      </c>
      <c r="E2736" s="9">
        <v>0</v>
      </c>
      <c r="F2736" s="10">
        <f t="shared" si="109"/>
        <v>1</v>
      </c>
    </row>
    <row r="2737" spans="1:6" x14ac:dyDescent="0.2">
      <c r="A2737" s="39"/>
      <c r="B2737" s="34"/>
      <c r="C2737" s="39" t="s">
        <v>148</v>
      </c>
      <c r="D2737" s="7">
        <v>0</v>
      </c>
      <c r="E2737" s="9">
        <v>1</v>
      </c>
      <c r="F2737" s="10">
        <f t="shared" si="109"/>
        <v>1</v>
      </c>
    </row>
    <row r="2738" spans="1:6" x14ac:dyDescent="0.2">
      <c r="A2738" s="39"/>
      <c r="B2738" s="34" t="s">
        <v>585</v>
      </c>
      <c r="C2738" s="39" t="s">
        <v>127</v>
      </c>
      <c r="D2738" s="7">
        <v>1</v>
      </c>
      <c r="E2738" s="9">
        <v>7</v>
      </c>
      <c r="F2738" s="10">
        <f t="shared" si="109"/>
        <v>8</v>
      </c>
    </row>
    <row r="2739" spans="1:6" x14ac:dyDescent="0.2">
      <c r="A2739" s="39"/>
      <c r="B2739" s="34" t="s">
        <v>1041</v>
      </c>
      <c r="C2739" s="39" t="s">
        <v>127</v>
      </c>
      <c r="D2739" s="7">
        <v>0</v>
      </c>
      <c r="E2739" s="9">
        <v>2</v>
      </c>
      <c r="F2739" s="10">
        <f t="shared" si="109"/>
        <v>2</v>
      </c>
    </row>
    <row r="2740" spans="1:6" x14ac:dyDescent="0.2">
      <c r="A2740" s="39"/>
      <c r="B2740" s="34" t="s">
        <v>822</v>
      </c>
      <c r="C2740" s="39" t="s">
        <v>128</v>
      </c>
      <c r="D2740" s="7">
        <v>0</v>
      </c>
      <c r="E2740" s="9">
        <v>1</v>
      </c>
      <c r="F2740" s="10">
        <f t="shared" si="109"/>
        <v>1</v>
      </c>
    </row>
    <row r="2741" spans="1:6" x14ac:dyDescent="0.2">
      <c r="A2741" s="39"/>
      <c r="B2741" s="34"/>
      <c r="C2741" s="39" t="s">
        <v>137</v>
      </c>
      <c r="D2741" s="7">
        <v>0</v>
      </c>
      <c r="E2741" s="9">
        <v>1</v>
      </c>
      <c r="F2741" s="10">
        <f t="shared" si="109"/>
        <v>1</v>
      </c>
    </row>
    <row r="2742" spans="1:6" x14ac:dyDescent="0.2">
      <c r="A2742" s="39"/>
      <c r="B2742" s="34"/>
      <c r="C2742" s="39"/>
      <c r="D2742" s="7"/>
      <c r="E2742" s="9"/>
      <c r="F2742" s="40"/>
    </row>
    <row r="2743" spans="1:6" x14ac:dyDescent="0.2">
      <c r="A2743" s="65" t="s">
        <v>293</v>
      </c>
      <c r="B2743" s="42"/>
      <c r="C2743" s="72" t="s">
        <v>2</v>
      </c>
      <c r="D2743" s="73">
        <v>106</v>
      </c>
      <c r="E2743" s="48">
        <v>227</v>
      </c>
      <c r="F2743" s="63">
        <v>333</v>
      </c>
    </row>
    <row r="2744" spans="1:6" x14ac:dyDescent="0.2">
      <c r="A2744" s="39"/>
      <c r="B2744" s="34" t="s">
        <v>586</v>
      </c>
      <c r="C2744" s="39" t="s">
        <v>3</v>
      </c>
      <c r="D2744" s="7">
        <v>1</v>
      </c>
      <c r="E2744" s="9">
        <v>3</v>
      </c>
      <c r="F2744" s="10">
        <f t="shared" ref="F2744:F2755" si="110">D2744+E2744</f>
        <v>4</v>
      </c>
    </row>
    <row r="2745" spans="1:6" x14ac:dyDescent="0.2">
      <c r="A2745" s="39"/>
      <c r="B2745" s="34"/>
      <c r="C2745" s="39" t="s">
        <v>127</v>
      </c>
      <c r="D2745" s="7">
        <v>3</v>
      </c>
      <c r="E2745" s="9">
        <v>20</v>
      </c>
      <c r="F2745" s="10">
        <f t="shared" si="110"/>
        <v>23</v>
      </c>
    </row>
    <row r="2746" spans="1:6" x14ac:dyDescent="0.2">
      <c r="A2746" s="39"/>
      <c r="B2746" s="34"/>
      <c r="C2746" s="39" t="s">
        <v>128</v>
      </c>
      <c r="D2746" s="7">
        <v>1</v>
      </c>
      <c r="E2746" s="9">
        <v>2</v>
      </c>
      <c r="F2746" s="10">
        <f t="shared" si="110"/>
        <v>3</v>
      </c>
    </row>
    <row r="2747" spans="1:6" x14ac:dyDescent="0.2">
      <c r="A2747" s="39"/>
      <c r="B2747" s="34"/>
      <c r="C2747" s="39" t="s">
        <v>137</v>
      </c>
      <c r="D2747" s="7">
        <v>0</v>
      </c>
      <c r="E2747" s="9">
        <v>7</v>
      </c>
      <c r="F2747" s="10">
        <f t="shared" si="110"/>
        <v>7</v>
      </c>
    </row>
    <row r="2748" spans="1:6" x14ac:dyDescent="0.2">
      <c r="A2748" s="39"/>
      <c r="B2748" s="34" t="s">
        <v>857</v>
      </c>
      <c r="C2748" s="39" t="s">
        <v>127</v>
      </c>
      <c r="D2748" s="7">
        <v>0</v>
      </c>
      <c r="E2748" s="9">
        <v>2</v>
      </c>
      <c r="F2748" s="10">
        <f t="shared" si="110"/>
        <v>2</v>
      </c>
    </row>
    <row r="2749" spans="1:6" x14ac:dyDescent="0.2">
      <c r="A2749" s="39"/>
      <c r="B2749" s="34" t="s">
        <v>823</v>
      </c>
      <c r="C2749" s="39" t="s">
        <v>127</v>
      </c>
      <c r="D2749" s="7">
        <v>1</v>
      </c>
      <c r="E2749" s="9">
        <v>4</v>
      </c>
      <c r="F2749" s="10">
        <f t="shared" si="110"/>
        <v>5</v>
      </c>
    </row>
    <row r="2750" spans="1:6" x14ac:dyDescent="0.2">
      <c r="A2750" s="39"/>
      <c r="B2750" s="34" t="s">
        <v>915</v>
      </c>
      <c r="C2750" s="39" t="s">
        <v>127</v>
      </c>
      <c r="D2750" s="7">
        <v>0</v>
      </c>
      <c r="E2750" s="9">
        <v>1</v>
      </c>
      <c r="F2750" s="10">
        <f t="shared" si="110"/>
        <v>1</v>
      </c>
    </row>
    <row r="2751" spans="1:6" x14ac:dyDescent="0.2">
      <c r="A2751" s="39"/>
      <c r="B2751" s="34" t="s">
        <v>1133</v>
      </c>
      <c r="C2751" s="39" t="s">
        <v>124</v>
      </c>
      <c r="D2751" s="7">
        <v>1</v>
      </c>
      <c r="E2751" s="9">
        <v>0</v>
      </c>
      <c r="F2751" s="10">
        <f t="shared" si="110"/>
        <v>1</v>
      </c>
    </row>
    <row r="2752" spans="1:6" x14ac:dyDescent="0.2">
      <c r="A2752" s="39"/>
      <c r="B2752" s="34" t="s">
        <v>916</v>
      </c>
      <c r="C2752" s="39" t="s">
        <v>127</v>
      </c>
      <c r="D2752" s="7">
        <v>1</v>
      </c>
      <c r="E2752" s="9">
        <v>6</v>
      </c>
      <c r="F2752" s="10">
        <f t="shared" si="110"/>
        <v>7</v>
      </c>
    </row>
    <row r="2753" spans="1:6" x14ac:dyDescent="0.2">
      <c r="A2753" s="39"/>
      <c r="B2753" s="34" t="s">
        <v>824</v>
      </c>
      <c r="C2753" s="39" t="s">
        <v>128</v>
      </c>
      <c r="D2753" s="7">
        <v>0</v>
      </c>
      <c r="E2753" s="9">
        <v>1</v>
      </c>
      <c r="F2753" s="10">
        <f t="shared" si="110"/>
        <v>1</v>
      </c>
    </row>
    <row r="2754" spans="1:6" x14ac:dyDescent="0.2">
      <c r="A2754" s="39"/>
      <c r="B2754" s="34" t="s">
        <v>858</v>
      </c>
      <c r="C2754" s="39" t="s">
        <v>127</v>
      </c>
      <c r="D2754" s="7">
        <v>0</v>
      </c>
      <c r="E2754" s="9">
        <v>1</v>
      </c>
      <c r="F2754" s="10">
        <f t="shared" si="110"/>
        <v>1</v>
      </c>
    </row>
    <row r="2755" spans="1:6" x14ac:dyDescent="0.2">
      <c r="A2755" s="39"/>
      <c r="B2755" s="34" t="s">
        <v>825</v>
      </c>
      <c r="C2755" s="39" t="s">
        <v>124</v>
      </c>
      <c r="D2755" s="7">
        <v>1</v>
      </c>
      <c r="E2755" s="9">
        <v>0</v>
      </c>
      <c r="F2755" s="10">
        <f t="shared" si="110"/>
        <v>1</v>
      </c>
    </row>
    <row r="2756" spans="1:6" ht="12" thickBot="1" x14ac:dyDescent="0.25">
      <c r="A2756" s="52"/>
      <c r="B2756" s="68"/>
      <c r="C2756" s="52"/>
      <c r="D2756" s="24"/>
      <c r="E2756" s="26"/>
      <c r="F2756" s="53"/>
    </row>
    <row r="2764" spans="1:6" ht="12" x14ac:dyDescent="0.2">
      <c r="A2764" s="85" t="s">
        <v>113</v>
      </c>
      <c r="B2764" s="85"/>
      <c r="C2764" s="85"/>
      <c r="D2764" s="85"/>
      <c r="E2764" s="85"/>
      <c r="F2764" s="85"/>
    </row>
    <row r="2765" spans="1:6" x14ac:dyDescent="0.2">
      <c r="A2765" s="86" t="s">
        <v>39</v>
      </c>
      <c r="B2765" s="86"/>
      <c r="C2765" s="86"/>
      <c r="D2765" s="86"/>
      <c r="E2765" s="86"/>
      <c r="F2765" s="86"/>
    </row>
    <row r="2766" spans="1:6" x14ac:dyDescent="0.2">
      <c r="A2766" s="86" t="s">
        <v>1066</v>
      </c>
      <c r="B2766" s="86"/>
      <c r="C2766" s="86"/>
      <c r="D2766" s="86"/>
      <c r="E2766" s="86"/>
      <c r="F2766" s="86"/>
    </row>
    <row r="2767" spans="1:6" ht="12" thickBot="1" x14ac:dyDescent="0.25"/>
    <row r="2768" spans="1:6" x14ac:dyDescent="0.2">
      <c r="A2768" s="141" t="s">
        <v>123</v>
      </c>
      <c r="B2768" s="138"/>
      <c r="C2768" s="151" t="s">
        <v>43</v>
      </c>
      <c r="D2768" s="141" t="s">
        <v>44</v>
      </c>
      <c r="E2768" s="178" t="s">
        <v>45</v>
      </c>
      <c r="F2768" s="180" t="s">
        <v>2</v>
      </c>
    </row>
    <row r="2769" spans="1:6" x14ac:dyDescent="0.2">
      <c r="A2769" s="142"/>
      <c r="B2769" s="139"/>
      <c r="C2769" s="152"/>
      <c r="D2769" s="142"/>
      <c r="E2769" s="179"/>
      <c r="F2769" s="181"/>
    </row>
    <row r="2770" spans="1:6" x14ac:dyDescent="0.2">
      <c r="A2770" s="142"/>
      <c r="B2770" s="139"/>
      <c r="C2770" s="152"/>
      <c r="D2770" s="142"/>
      <c r="E2770" s="179"/>
      <c r="F2770" s="181"/>
    </row>
    <row r="2771" spans="1:6" ht="12" thickBot="1" x14ac:dyDescent="0.25">
      <c r="A2771" s="142"/>
      <c r="B2771" s="139"/>
      <c r="C2771" s="152"/>
      <c r="D2771" s="142"/>
      <c r="E2771" s="179"/>
      <c r="F2771" s="181"/>
    </row>
    <row r="2772" spans="1:6" x14ac:dyDescent="0.2">
      <c r="A2772" s="35"/>
      <c r="B2772" s="36"/>
      <c r="C2772" s="35" t="s">
        <v>3</v>
      </c>
      <c r="D2772" s="3">
        <v>1</v>
      </c>
      <c r="E2772" s="5">
        <v>2</v>
      </c>
      <c r="F2772" s="6">
        <f t="shared" ref="F2772:F2786" si="111">D2772+E2772</f>
        <v>3</v>
      </c>
    </row>
    <row r="2773" spans="1:6" x14ac:dyDescent="0.2">
      <c r="A2773" s="39"/>
      <c r="B2773" s="34"/>
      <c r="C2773" s="39" t="s">
        <v>127</v>
      </c>
      <c r="D2773" s="7">
        <v>0</v>
      </c>
      <c r="E2773" s="9">
        <v>2</v>
      </c>
      <c r="F2773" s="10">
        <f t="shared" si="111"/>
        <v>2</v>
      </c>
    </row>
    <row r="2774" spans="1:6" x14ac:dyDescent="0.2">
      <c r="A2774" s="39"/>
      <c r="B2774" s="34"/>
      <c r="C2774" s="39" t="s">
        <v>128</v>
      </c>
      <c r="D2774" s="7">
        <v>1</v>
      </c>
      <c r="E2774" s="9">
        <v>1</v>
      </c>
      <c r="F2774" s="10">
        <f t="shared" si="111"/>
        <v>2</v>
      </c>
    </row>
    <row r="2775" spans="1:6" x14ac:dyDescent="0.2">
      <c r="A2775" s="39"/>
      <c r="B2775" s="34" t="s">
        <v>587</v>
      </c>
      <c r="C2775" s="39" t="s">
        <v>124</v>
      </c>
      <c r="D2775" s="7">
        <v>15</v>
      </c>
      <c r="E2775" s="9">
        <v>11</v>
      </c>
      <c r="F2775" s="10">
        <f t="shared" si="111"/>
        <v>26</v>
      </c>
    </row>
    <row r="2776" spans="1:6" x14ac:dyDescent="0.2">
      <c r="A2776" s="39"/>
      <c r="B2776" s="34"/>
      <c r="C2776" s="39" t="s">
        <v>3</v>
      </c>
      <c r="D2776" s="7">
        <v>26</v>
      </c>
      <c r="E2776" s="9">
        <v>45</v>
      </c>
      <c r="F2776" s="10">
        <f t="shared" si="111"/>
        <v>71</v>
      </c>
    </row>
    <row r="2777" spans="1:6" x14ac:dyDescent="0.2">
      <c r="A2777" s="39"/>
      <c r="B2777" s="34"/>
      <c r="C2777" s="39" t="s">
        <v>125</v>
      </c>
      <c r="D2777" s="7">
        <v>2</v>
      </c>
      <c r="E2777" s="9">
        <v>12</v>
      </c>
      <c r="F2777" s="10">
        <f t="shared" si="111"/>
        <v>14</v>
      </c>
    </row>
    <row r="2778" spans="1:6" x14ac:dyDescent="0.2">
      <c r="A2778" s="39"/>
      <c r="B2778" s="34"/>
      <c r="C2778" s="39" t="s">
        <v>126</v>
      </c>
      <c r="D2778" s="7">
        <v>2</v>
      </c>
      <c r="E2778" s="9">
        <v>0</v>
      </c>
      <c r="F2778" s="10">
        <f t="shared" si="111"/>
        <v>2</v>
      </c>
    </row>
    <row r="2779" spans="1:6" x14ac:dyDescent="0.2">
      <c r="A2779" s="39"/>
      <c r="B2779" s="34"/>
      <c r="C2779" s="39" t="s">
        <v>127</v>
      </c>
      <c r="D2779" s="7">
        <v>7</v>
      </c>
      <c r="E2779" s="9">
        <v>32</v>
      </c>
      <c r="F2779" s="10">
        <f t="shared" si="111"/>
        <v>39</v>
      </c>
    </row>
    <row r="2780" spans="1:6" x14ac:dyDescent="0.2">
      <c r="A2780" s="39"/>
      <c r="B2780" s="34"/>
      <c r="C2780" s="39" t="s">
        <v>128</v>
      </c>
      <c r="D2780" s="7">
        <v>30</v>
      </c>
      <c r="E2780" s="9">
        <v>35</v>
      </c>
      <c r="F2780" s="10">
        <f t="shared" si="111"/>
        <v>65</v>
      </c>
    </row>
    <row r="2781" spans="1:6" x14ac:dyDescent="0.2">
      <c r="A2781" s="39"/>
      <c r="B2781" s="34"/>
      <c r="C2781" s="39" t="s">
        <v>931</v>
      </c>
      <c r="D2781" s="7">
        <v>1</v>
      </c>
      <c r="E2781" s="9">
        <v>0</v>
      </c>
      <c r="F2781" s="10">
        <f t="shared" si="111"/>
        <v>1</v>
      </c>
    </row>
    <row r="2782" spans="1:6" x14ac:dyDescent="0.2">
      <c r="A2782" s="39"/>
      <c r="B2782" s="34"/>
      <c r="C2782" s="39" t="s">
        <v>135</v>
      </c>
      <c r="D2782" s="7">
        <v>0</v>
      </c>
      <c r="E2782" s="9">
        <v>2</v>
      </c>
      <c r="F2782" s="10">
        <f t="shared" si="111"/>
        <v>2</v>
      </c>
    </row>
    <row r="2783" spans="1:6" x14ac:dyDescent="0.2">
      <c r="A2783" s="39"/>
      <c r="B2783" s="34"/>
      <c r="C2783" s="39" t="s">
        <v>136</v>
      </c>
      <c r="D2783" s="7">
        <v>5</v>
      </c>
      <c r="E2783" s="9">
        <v>4</v>
      </c>
      <c r="F2783" s="10">
        <f t="shared" si="111"/>
        <v>9</v>
      </c>
    </row>
    <row r="2784" spans="1:6" x14ac:dyDescent="0.2">
      <c r="A2784" s="39"/>
      <c r="B2784" s="34"/>
      <c r="C2784" s="39" t="s">
        <v>137</v>
      </c>
      <c r="D2784" s="7">
        <v>3</v>
      </c>
      <c r="E2784" s="9">
        <v>20</v>
      </c>
      <c r="F2784" s="10">
        <f t="shared" si="111"/>
        <v>23</v>
      </c>
    </row>
    <row r="2785" spans="1:6" x14ac:dyDescent="0.2">
      <c r="A2785" s="39"/>
      <c r="B2785" s="34"/>
      <c r="C2785" s="39" t="s">
        <v>139</v>
      </c>
      <c r="D2785" s="7">
        <v>4</v>
      </c>
      <c r="E2785" s="9">
        <v>11</v>
      </c>
      <c r="F2785" s="10">
        <f t="shared" si="111"/>
        <v>15</v>
      </c>
    </row>
    <row r="2786" spans="1:6" x14ac:dyDescent="0.2">
      <c r="A2786" s="39"/>
      <c r="B2786" s="34" t="s">
        <v>762</v>
      </c>
      <c r="C2786" s="39" t="s">
        <v>128</v>
      </c>
      <c r="D2786" s="7">
        <v>0</v>
      </c>
      <c r="E2786" s="9">
        <v>3</v>
      </c>
      <c r="F2786" s="10">
        <f t="shared" si="111"/>
        <v>3</v>
      </c>
    </row>
    <row r="2787" spans="1:6" x14ac:dyDescent="0.2">
      <c r="A2787" s="39"/>
      <c r="B2787" s="34"/>
      <c r="C2787" s="39"/>
      <c r="D2787" s="7"/>
      <c r="E2787" s="9"/>
      <c r="F2787" s="40"/>
    </row>
    <row r="2788" spans="1:6" x14ac:dyDescent="0.2">
      <c r="A2788" s="65" t="s">
        <v>294</v>
      </c>
      <c r="B2788" s="42"/>
      <c r="C2788" s="72" t="s">
        <v>2</v>
      </c>
      <c r="D2788" s="73">
        <v>3</v>
      </c>
      <c r="E2788" s="48">
        <v>19</v>
      </c>
      <c r="F2788" s="63">
        <v>22</v>
      </c>
    </row>
    <row r="2789" spans="1:6" x14ac:dyDescent="0.2">
      <c r="A2789" s="39"/>
      <c r="B2789" s="34" t="s">
        <v>588</v>
      </c>
      <c r="C2789" s="39" t="s">
        <v>3</v>
      </c>
      <c r="D2789" s="7">
        <v>0</v>
      </c>
      <c r="E2789" s="9">
        <v>4</v>
      </c>
      <c r="F2789" s="10">
        <f>D2789+E2789</f>
        <v>4</v>
      </c>
    </row>
    <row r="2790" spans="1:6" x14ac:dyDescent="0.2">
      <c r="A2790" s="39"/>
      <c r="B2790" s="34"/>
      <c r="C2790" s="39" t="s">
        <v>127</v>
      </c>
      <c r="D2790" s="7">
        <v>2</v>
      </c>
      <c r="E2790" s="9">
        <v>5</v>
      </c>
      <c r="F2790" s="10">
        <f>D2790+E2790</f>
        <v>7</v>
      </c>
    </row>
    <row r="2791" spans="1:6" x14ac:dyDescent="0.2">
      <c r="A2791" s="39"/>
      <c r="B2791" s="34"/>
      <c r="C2791" s="39" t="s">
        <v>128</v>
      </c>
      <c r="D2791" s="7">
        <v>1</v>
      </c>
      <c r="E2791" s="9">
        <v>8</v>
      </c>
      <c r="F2791" s="10">
        <f>D2791+E2791</f>
        <v>9</v>
      </c>
    </row>
    <row r="2792" spans="1:6" x14ac:dyDescent="0.2">
      <c r="A2792" s="39"/>
      <c r="B2792" s="34" t="s">
        <v>917</v>
      </c>
      <c r="C2792" s="39" t="s">
        <v>127</v>
      </c>
      <c r="D2792" s="7">
        <v>0</v>
      </c>
      <c r="E2792" s="9">
        <v>2</v>
      </c>
      <c r="F2792" s="10">
        <f>D2792+E2792</f>
        <v>2</v>
      </c>
    </row>
    <row r="2793" spans="1:6" x14ac:dyDescent="0.2">
      <c r="A2793" s="39"/>
      <c r="B2793" s="34"/>
      <c r="C2793" s="39"/>
      <c r="D2793" s="7"/>
      <c r="E2793" s="9"/>
      <c r="F2793" s="40"/>
    </row>
    <row r="2794" spans="1:6" x14ac:dyDescent="0.2">
      <c r="A2794" s="65" t="s">
        <v>295</v>
      </c>
      <c r="B2794" s="42"/>
      <c r="C2794" s="72" t="s">
        <v>2</v>
      </c>
      <c r="D2794" s="73">
        <v>33</v>
      </c>
      <c r="E2794" s="48">
        <v>43</v>
      </c>
      <c r="F2794" s="63">
        <v>76</v>
      </c>
    </row>
    <row r="2795" spans="1:6" x14ac:dyDescent="0.2">
      <c r="A2795" s="39"/>
      <c r="B2795" s="34" t="s">
        <v>589</v>
      </c>
      <c r="C2795" s="39" t="s">
        <v>124</v>
      </c>
      <c r="D2795" s="7">
        <v>2</v>
      </c>
      <c r="E2795" s="9">
        <v>5</v>
      </c>
      <c r="F2795" s="10">
        <f t="shared" ref="F2795:F2802" si="112">D2795+E2795</f>
        <v>7</v>
      </c>
    </row>
    <row r="2796" spans="1:6" x14ac:dyDescent="0.2">
      <c r="A2796" s="39"/>
      <c r="B2796" s="34"/>
      <c r="C2796" s="39" t="s">
        <v>3</v>
      </c>
      <c r="D2796" s="7">
        <v>0</v>
      </c>
      <c r="E2796" s="9">
        <v>2</v>
      </c>
      <c r="F2796" s="10">
        <f t="shared" si="112"/>
        <v>2</v>
      </c>
    </row>
    <row r="2797" spans="1:6" x14ac:dyDescent="0.2">
      <c r="A2797" s="39"/>
      <c r="B2797" s="34"/>
      <c r="C2797" s="39" t="s">
        <v>127</v>
      </c>
      <c r="D2797" s="7">
        <v>6</v>
      </c>
      <c r="E2797" s="9">
        <v>12</v>
      </c>
      <c r="F2797" s="10">
        <f t="shared" si="112"/>
        <v>18</v>
      </c>
    </row>
    <row r="2798" spans="1:6" x14ac:dyDescent="0.2">
      <c r="A2798" s="39"/>
      <c r="B2798" s="34"/>
      <c r="C2798" s="39" t="s">
        <v>135</v>
      </c>
      <c r="D2798" s="7">
        <v>10</v>
      </c>
      <c r="E2798" s="9">
        <v>13</v>
      </c>
      <c r="F2798" s="10">
        <f t="shared" si="112"/>
        <v>23</v>
      </c>
    </row>
    <row r="2799" spans="1:6" x14ac:dyDescent="0.2">
      <c r="A2799" s="39"/>
      <c r="B2799" s="34"/>
      <c r="C2799" s="39" t="s">
        <v>138</v>
      </c>
      <c r="D2799" s="7">
        <v>1</v>
      </c>
      <c r="E2799" s="9">
        <v>3</v>
      </c>
      <c r="F2799" s="10">
        <f t="shared" si="112"/>
        <v>4</v>
      </c>
    </row>
    <row r="2800" spans="1:6" x14ac:dyDescent="0.2">
      <c r="A2800" s="39"/>
      <c r="B2800" s="34"/>
      <c r="C2800" s="39" t="s">
        <v>139</v>
      </c>
      <c r="D2800" s="7">
        <v>2</v>
      </c>
      <c r="E2800" s="9">
        <v>2</v>
      </c>
      <c r="F2800" s="10">
        <f t="shared" si="112"/>
        <v>4</v>
      </c>
    </row>
    <row r="2801" spans="1:6" x14ac:dyDescent="0.2">
      <c r="A2801" s="39"/>
      <c r="B2801" s="34"/>
      <c r="C2801" s="39" t="s">
        <v>141</v>
      </c>
      <c r="D2801" s="7">
        <v>10</v>
      </c>
      <c r="E2801" s="9">
        <v>5</v>
      </c>
      <c r="F2801" s="10">
        <f t="shared" si="112"/>
        <v>15</v>
      </c>
    </row>
    <row r="2802" spans="1:6" x14ac:dyDescent="0.2">
      <c r="A2802" s="39"/>
      <c r="B2802" s="34"/>
      <c r="C2802" s="39" t="s">
        <v>144</v>
      </c>
      <c r="D2802" s="7">
        <v>2</v>
      </c>
      <c r="E2802" s="9">
        <v>1</v>
      </c>
      <c r="F2802" s="10">
        <f t="shared" si="112"/>
        <v>3</v>
      </c>
    </row>
    <row r="2803" spans="1:6" x14ac:dyDescent="0.2">
      <c r="A2803" s="39"/>
      <c r="B2803" s="34"/>
      <c r="C2803" s="39"/>
      <c r="D2803" s="7"/>
      <c r="E2803" s="9"/>
      <c r="F2803" s="40"/>
    </row>
    <row r="2804" spans="1:6" x14ac:dyDescent="0.2">
      <c r="A2804" s="65" t="s">
        <v>296</v>
      </c>
      <c r="B2804" s="42"/>
      <c r="C2804" s="72" t="s">
        <v>2</v>
      </c>
      <c r="D2804" s="73">
        <v>76</v>
      </c>
      <c r="E2804" s="48">
        <v>193</v>
      </c>
      <c r="F2804" s="63">
        <v>269</v>
      </c>
    </row>
    <row r="2805" spans="1:6" x14ac:dyDescent="0.2">
      <c r="A2805" s="39"/>
      <c r="B2805" s="34" t="s">
        <v>1134</v>
      </c>
      <c r="C2805" s="39" t="s">
        <v>127</v>
      </c>
      <c r="D2805" s="7">
        <v>2</v>
      </c>
      <c r="E2805" s="9">
        <v>8</v>
      </c>
      <c r="F2805" s="10">
        <f t="shared" ref="F2805:F2820" si="113">D2805+E2805</f>
        <v>10</v>
      </c>
    </row>
    <row r="2806" spans="1:6" x14ac:dyDescent="0.2">
      <c r="A2806" s="39"/>
      <c r="B2806" s="34"/>
      <c r="C2806" s="39" t="s">
        <v>137</v>
      </c>
      <c r="D2806" s="7">
        <v>0</v>
      </c>
      <c r="E2806" s="9">
        <v>5</v>
      </c>
      <c r="F2806" s="10">
        <f t="shared" si="113"/>
        <v>5</v>
      </c>
    </row>
    <row r="2807" spans="1:6" x14ac:dyDescent="0.2">
      <c r="A2807" s="39"/>
      <c r="B2807" s="34" t="s">
        <v>859</v>
      </c>
      <c r="C2807" s="39" t="s">
        <v>127</v>
      </c>
      <c r="D2807" s="7">
        <v>1</v>
      </c>
      <c r="E2807" s="9">
        <v>10</v>
      </c>
      <c r="F2807" s="10">
        <f t="shared" si="113"/>
        <v>11</v>
      </c>
    </row>
    <row r="2808" spans="1:6" x14ac:dyDescent="0.2">
      <c r="A2808" s="39"/>
      <c r="B2808" s="34" t="s">
        <v>590</v>
      </c>
      <c r="C2808" s="39" t="s">
        <v>127</v>
      </c>
      <c r="D2808" s="7">
        <v>0</v>
      </c>
      <c r="E2808" s="9">
        <v>2</v>
      </c>
      <c r="F2808" s="10">
        <f t="shared" si="113"/>
        <v>2</v>
      </c>
    </row>
    <row r="2809" spans="1:6" x14ac:dyDescent="0.2">
      <c r="A2809" s="39"/>
      <c r="B2809" s="34" t="s">
        <v>591</v>
      </c>
      <c r="C2809" s="39" t="s">
        <v>127</v>
      </c>
      <c r="D2809" s="7">
        <v>1</v>
      </c>
      <c r="E2809" s="9">
        <v>3</v>
      </c>
      <c r="F2809" s="10">
        <f t="shared" si="113"/>
        <v>4</v>
      </c>
    </row>
    <row r="2810" spans="1:6" x14ac:dyDescent="0.2">
      <c r="A2810" s="39"/>
      <c r="B2810" s="34" t="s">
        <v>592</v>
      </c>
      <c r="C2810" s="39" t="s">
        <v>127</v>
      </c>
      <c r="D2810" s="7">
        <v>1</v>
      </c>
      <c r="E2810" s="9">
        <v>11</v>
      </c>
      <c r="F2810" s="10">
        <f t="shared" si="113"/>
        <v>12</v>
      </c>
    </row>
    <row r="2811" spans="1:6" x14ac:dyDescent="0.2">
      <c r="A2811" s="39"/>
      <c r="B2811" s="34" t="s">
        <v>593</v>
      </c>
      <c r="C2811" s="39" t="s">
        <v>124</v>
      </c>
      <c r="D2811" s="7">
        <v>13</v>
      </c>
      <c r="E2811" s="9">
        <v>19</v>
      </c>
      <c r="F2811" s="10">
        <f t="shared" si="113"/>
        <v>32</v>
      </c>
    </row>
    <row r="2812" spans="1:6" x14ac:dyDescent="0.2">
      <c r="A2812" s="39"/>
      <c r="B2812" s="34"/>
      <c r="C2812" s="39" t="s">
        <v>3</v>
      </c>
      <c r="D2812" s="7">
        <v>12</v>
      </c>
      <c r="E2812" s="9">
        <v>27</v>
      </c>
      <c r="F2812" s="10">
        <f t="shared" si="113"/>
        <v>39</v>
      </c>
    </row>
    <row r="2813" spans="1:6" x14ac:dyDescent="0.2">
      <c r="A2813" s="39"/>
      <c r="B2813" s="34"/>
      <c r="C2813" s="39" t="s">
        <v>125</v>
      </c>
      <c r="D2813" s="7">
        <v>2</v>
      </c>
      <c r="E2813" s="9">
        <v>9</v>
      </c>
      <c r="F2813" s="10">
        <f t="shared" si="113"/>
        <v>11</v>
      </c>
    </row>
    <row r="2814" spans="1:6" x14ac:dyDescent="0.2">
      <c r="A2814" s="39"/>
      <c r="B2814" s="34"/>
      <c r="C2814" s="39" t="s">
        <v>127</v>
      </c>
      <c r="D2814" s="7">
        <v>10</v>
      </c>
      <c r="E2814" s="9">
        <v>15</v>
      </c>
      <c r="F2814" s="10">
        <f t="shared" si="113"/>
        <v>25</v>
      </c>
    </row>
    <row r="2815" spans="1:6" x14ac:dyDescent="0.2">
      <c r="A2815" s="39"/>
      <c r="B2815" s="34"/>
      <c r="C2815" s="39" t="s">
        <v>128</v>
      </c>
      <c r="D2815" s="7">
        <v>20</v>
      </c>
      <c r="E2815" s="9">
        <v>22</v>
      </c>
      <c r="F2815" s="10">
        <f t="shared" si="113"/>
        <v>42</v>
      </c>
    </row>
    <row r="2816" spans="1:6" x14ac:dyDescent="0.2">
      <c r="A2816" s="39"/>
      <c r="B2816" s="34"/>
      <c r="C2816" s="39" t="s">
        <v>931</v>
      </c>
      <c r="D2816" s="7">
        <v>2</v>
      </c>
      <c r="E2816" s="9">
        <v>3</v>
      </c>
      <c r="F2816" s="10">
        <f t="shared" si="113"/>
        <v>5</v>
      </c>
    </row>
    <row r="2817" spans="1:6" x14ac:dyDescent="0.2">
      <c r="A2817" s="39"/>
      <c r="B2817" s="34"/>
      <c r="C2817" s="39" t="s">
        <v>136</v>
      </c>
      <c r="D2817" s="7">
        <v>0</v>
      </c>
      <c r="E2817" s="9">
        <v>6</v>
      </c>
      <c r="F2817" s="10">
        <f t="shared" si="113"/>
        <v>6</v>
      </c>
    </row>
    <row r="2818" spans="1:6" x14ac:dyDescent="0.2">
      <c r="A2818" s="39"/>
      <c r="B2818" s="34"/>
      <c r="C2818" s="39" t="s">
        <v>137</v>
      </c>
      <c r="D2818" s="7">
        <v>8</v>
      </c>
      <c r="E2818" s="9">
        <v>38</v>
      </c>
      <c r="F2818" s="10">
        <f t="shared" si="113"/>
        <v>46</v>
      </c>
    </row>
    <row r="2819" spans="1:6" x14ac:dyDescent="0.2">
      <c r="A2819" s="39"/>
      <c r="B2819" s="34"/>
      <c r="C2819" s="39" t="s">
        <v>139</v>
      </c>
      <c r="D2819" s="7">
        <v>2</v>
      </c>
      <c r="E2819" s="9">
        <v>12</v>
      </c>
      <c r="F2819" s="10">
        <f t="shared" si="113"/>
        <v>14</v>
      </c>
    </row>
    <row r="2820" spans="1:6" x14ac:dyDescent="0.2">
      <c r="A2820" s="39"/>
      <c r="B2820" s="34"/>
      <c r="C2820" s="39" t="s">
        <v>141</v>
      </c>
      <c r="D2820" s="7">
        <v>2</v>
      </c>
      <c r="E2820" s="9">
        <v>3</v>
      </c>
      <c r="F2820" s="10">
        <f t="shared" si="113"/>
        <v>5</v>
      </c>
    </row>
    <row r="2821" spans="1:6" x14ac:dyDescent="0.2">
      <c r="A2821" s="39"/>
      <c r="B2821" s="34"/>
      <c r="C2821" s="39"/>
      <c r="D2821" s="7"/>
      <c r="E2821" s="9"/>
      <c r="F2821" s="40"/>
    </row>
    <row r="2822" spans="1:6" x14ac:dyDescent="0.2">
      <c r="A2822" s="65" t="s">
        <v>300</v>
      </c>
      <c r="B2822" s="42"/>
      <c r="C2822" s="72" t="s">
        <v>2</v>
      </c>
      <c r="D2822" s="73">
        <v>21</v>
      </c>
      <c r="E2822" s="48">
        <v>25</v>
      </c>
      <c r="F2822" s="63">
        <v>46</v>
      </c>
    </row>
    <row r="2823" spans="1:6" x14ac:dyDescent="0.2">
      <c r="A2823" s="39"/>
      <c r="B2823" s="34" t="s">
        <v>594</v>
      </c>
      <c r="C2823" s="39" t="s">
        <v>3</v>
      </c>
      <c r="D2823" s="7">
        <v>4</v>
      </c>
      <c r="E2823" s="9">
        <v>10</v>
      </c>
      <c r="F2823" s="10">
        <f>D2823+E2823</f>
        <v>14</v>
      </c>
    </row>
    <row r="2824" spans="1:6" x14ac:dyDescent="0.2">
      <c r="A2824" s="39"/>
      <c r="B2824" s="34"/>
      <c r="C2824" s="39" t="s">
        <v>136</v>
      </c>
      <c r="D2824" s="7">
        <v>9</v>
      </c>
      <c r="E2824" s="9">
        <v>5</v>
      </c>
      <c r="F2824" s="10">
        <f>D2824+E2824</f>
        <v>14</v>
      </c>
    </row>
    <row r="2825" spans="1:6" x14ac:dyDescent="0.2">
      <c r="A2825" s="39"/>
      <c r="B2825" s="34"/>
      <c r="C2825" s="39" t="s">
        <v>138</v>
      </c>
      <c r="D2825" s="7">
        <v>5</v>
      </c>
      <c r="E2825" s="9">
        <v>5</v>
      </c>
      <c r="F2825" s="10">
        <f>D2825+E2825</f>
        <v>10</v>
      </c>
    </row>
    <row r="2826" spans="1:6" x14ac:dyDescent="0.2">
      <c r="A2826" s="39"/>
      <c r="B2826" s="34"/>
      <c r="C2826" s="39" t="s">
        <v>139</v>
      </c>
      <c r="D2826" s="7">
        <v>2</v>
      </c>
      <c r="E2826" s="9">
        <v>5</v>
      </c>
      <c r="F2826" s="10">
        <f>D2826+E2826</f>
        <v>7</v>
      </c>
    </row>
    <row r="2827" spans="1:6" ht="12" thickBot="1" x14ac:dyDescent="0.25">
      <c r="A2827" s="52"/>
      <c r="B2827" s="68"/>
      <c r="C2827" s="52"/>
      <c r="D2827" s="24"/>
      <c r="E2827" s="26"/>
      <c r="F2827" s="53"/>
    </row>
    <row r="2835" spans="1:6" ht="12" x14ac:dyDescent="0.2">
      <c r="A2835" s="85" t="s">
        <v>113</v>
      </c>
      <c r="B2835" s="85"/>
      <c r="C2835" s="85"/>
      <c r="D2835" s="85"/>
      <c r="E2835" s="85"/>
      <c r="F2835" s="85"/>
    </row>
    <row r="2836" spans="1:6" x14ac:dyDescent="0.2">
      <c r="A2836" s="86" t="s">
        <v>39</v>
      </c>
      <c r="B2836" s="86"/>
      <c r="C2836" s="86"/>
      <c r="D2836" s="86"/>
      <c r="E2836" s="86"/>
      <c r="F2836" s="86"/>
    </row>
    <row r="2837" spans="1:6" x14ac:dyDescent="0.2">
      <c r="A2837" s="86" t="s">
        <v>1066</v>
      </c>
      <c r="B2837" s="86"/>
      <c r="C2837" s="86"/>
      <c r="D2837" s="86"/>
      <c r="E2837" s="86"/>
      <c r="F2837" s="86"/>
    </row>
    <row r="2838" spans="1:6" ht="12" thickBot="1" x14ac:dyDescent="0.25"/>
    <row r="2839" spans="1:6" x14ac:dyDescent="0.2">
      <c r="A2839" s="141" t="s">
        <v>123</v>
      </c>
      <c r="B2839" s="138"/>
      <c r="C2839" s="151" t="s">
        <v>43</v>
      </c>
      <c r="D2839" s="141" t="s">
        <v>44</v>
      </c>
      <c r="E2839" s="178" t="s">
        <v>45</v>
      </c>
      <c r="F2839" s="180" t="s">
        <v>2</v>
      </c>
    </row>
    <row r="2840" spans="1:6" x14ac:dyDescent="0.2">
      <c r="A2840" s="142"/>
      <c r="B2840" s="139"/>
      <c r="C2840" s="152"/>
      <c r="D2840" s="142"/>
      <c r="E2840" s="179"/>
      <c r="F2840" s="181"/>
    </row>
    <row r="2841" spans="1:6" x14ac:dyDescent="0.2">
      <c r="A2841" s="142"/>
      <c r="B2841" s="139"/>
      <c r="C2841" s="152"/>
      <c r="D2841" s="142"/>
      <c r="E2841" s="179"/>
      <c r="F2841" s="181"/>
    </row>
    <row r="2842" spans="1:6" ht="12" thickBot="1" x14ac:dyDescent="0.25">
      <c r="A2842" s="142"/>
      <c r="B2842" s="139"/>
      <c r="C2842" s="152"/>
      <c r="D2842" s="142"/>
      <c r="E2842" s="179"/>
      <c r="F2842" s="181"/>
    </row>
    <row r="2843" spans="1:6" x14ac:dyDescent="0.2">
      <c r="A2843" s="35"/>
      <c r="B2843" s="36"/>
      <c r="C2843" s="35" t="s">
        <v>145</v>
      </c>
      <c r="D2843" s="3">
        <v>1</v>
      </c>
      <c r="E2843" s="5">
        <v>0</v>
      </c>
      <c r="F2843" s="6">
        <f>D2843+E2843</f>
        <v>1</v>
      </c>
    </row>
    <row r="2844" spans="1:6" x14ac:dyDescent="0.2">
      <c r="A2844" s="39"/>
      <c r="B2844" s="34"/>
      <c r="C2844" s="39"/>
      <c r="D2844" s="7"/>
      <c r="E2844" s="9"/>
      <c r="F2844" s="40"/>
    </row>
    <row r="2845" spans="1:6" x14ac:dyDescent="0.2">
      <c r="A2845" s="65" t="s">
        <v>301</v>
      </c>
      <c r="B2845" s="42"/>
      <c r="C2845" s="72" t="s">
        <v>2</v>
      </c>
      <c r="D2845" s="73">
        <v>5</v>
      </c>
      <c r="E2845" s="48">
        <v>28</v>
      </c>
      <c r="F2845" s="63">
        <v>33</v>
      </c>
    </row>
    <row r="2846" spans="1:6" x14ac:dyDescent="0.2">
      <c r="A2846" s="39"/>
      <c r="B2846" s="34" t="s">
        <v>595</v>
      </c>
      <c r="C2846" s="39" t="s">
        <v>3</v>
      </c>
      <c r="D2846" s="7">
        <v>2</v>
      </c>
      <c r="E2846" s="9">
        <v>12</v>
      </c>
      <c r="F2846" s="10">
        <f>D2846+E2846</f>
        <v>14</v>
      </c>
    </row>
    <row r="2847" spans="1:6" x14ac:dyDescent="0.2">
      <c r="A2847" s="39"/>
      <c r="B2847" s="34"/>
      <c r="C2847" s="39" t="s">
        <v>125</v>
      </c>
      <c r="D2847" s="7">
        <v>0</v>
      </c>
      <c r="E2847" s="9">
        <v>3</v>
      </c>
      <c r="F2847" s="10">
        <f>D2847+E2847</f>
        <v>3</v>
      </c>
    </row>
    <row r="2848" spans="1:6" x14ac:dyDescent="0.2">
      <c r="A2848" s="39"/>
      <c r="B2848" s="34"/>
      <c r="C2848" s="39" t="s">
        <v>128</v>
      </c>
      <c r="D2848" s="7">
        <v>1</v>
      </c>
      <c r="E2848" s="9">
        <v>5</v>
      </c>
      <c r="F2848" s="10">
        <f>D2848+E2848</f>
        <v>6</v>
      </c>
    </row>
    <row r="2849" spans="1:6" x14ac:dyDescent="0.2">
      <c r="A2849" s="39"/>
      <c r="B2849" s="34"/>
      <c r="C2849" s="39" t="s">
        <v>137</v>
      </c>
      <c r="D2849" s="7">
        <v>1</v>
      </c>
      <c r="E2849" s="9">
        <v>3</v>
      </c>
      <c r="F2849" s="10">
        <f>D2849+E2849</f>
        <v>4</v>
      </c>
    </row>
    <row r="2850" spans="1:6" x14ac:dyDescent="0.2">
      <c r="A2850" s="39"/>
      <c r="B2850" s="34"/>
      <c r="C2850" s="39" t="s">
        <v>139</v>
      </c>
      <c r="D2850" s="7">
        <v>1</v>
      </c>
      <c r="E2850" s="9">
        <v>5</v>
      </c>
      <c r="F2850" s="10">
        <f>D2850+E2850</f>
        <v>6</v>
      </c>
    </row>
    <row r="2851" spans="1:6" x14ac:dyDescent="0.2">
      <c r="A2851" s="39"/>
      <c r="B2851" s="34"/>
      <c r="C2851" s="39"/>
      <c r="D2851" s="7"/>
      <c r="E2851" s="9"/>
      <c r="F2851" s="40"/>
    </row>
    <row r="2852" spans="1:6" x14ac:dyDescent="0.2">
      <c r="A2852" s="65" t="s">
        <v>302</v>
      </c>
      <c r="B2852" s="42"/>
      <c r="C2852" s="72" t="s">
        <v>2</v>
      </c>
      <c r="D2852" s="73">
        <v>47</v>
      </c>
      <c r="E2852" s="48">
        <v>53</v>
      </c>
      <c r="F2852" s="63">
        <v>100</v>
      </c>
    </row>
    <row r="2853" spans="1:6" x14ac:dyDescent="0.2">
      <c r="A2853" s="39"/>
      <c r="B2853" s="34" t="s">
        <v>596</v>
      </c>
      <c r="C2853" s="39" t="s">
        <v>136</v>
      </c>
      <c r="D2853" s="7">
        <v>2</v>
      </c>
      <c r="E2853" s="9">
        <v>0</v>
      </c>
      <c r="F2853" s="10">
        <f t="shared" ref="F2853:F2865" si="114">D2853+E2853</f>
        <v>2</v>
      </c>
    </row>
    <row r="2854" spans="1:6" x14ac:dyDescent="0.2">
      <c r="A2854" s="39"/>
      <c r="B2854" s="34" t="s">
        <v>725</v>
      </c>
      <c r="C2854" s="39" t="s">
        <v>136</v>
      </c>
      <c r="D2854" s="7">
        <v>1</v>
      </c>
      <c r="E2854" s="9">
        <v>0</v>
      </c>
      <c r="F2854" s="10">
        <f t="shared" si="114"/>
        <v>1</v>
      </c>
    </row>
    <row r="2855" spans="1:6" x14ac:dyDescent="0.2">
      <c r="A2855" s="39"/>
      <c r="B2855" s="34" t="s">
        <v>763</v>
      </c>
      <c r="C2855" s="39" t="s">
        <v>128</v>
      </c>
      <c r="D2855" s="7">
        <v>2</v>
      </c>
      <c r="E2855" s="9">
        <v>10</v>
      </c>
      <c r="F2855" s="10">
        <f t="shared" si="114"/>
        <v>12</v>
      </c>
    </row>
    <row r="2856" spans="1:6" x14ac:dyDescent="0.2">
      <c r="A2856" s="39"/>
      <c r="B2856" s="34" t="s">
        <v>1135</v>
      </c>
      <c r="C2856" s="39" t="s">
        <v>128</v>
      </c>
      <c r="D2856" s="7">
        <v>1</v>
      </c>
      <c r="E2856" s="9">
        <v>0</v>
      </c>
      <c r="F2856" s="10">
        <f t="shared" si="114"/>
        <v>1</v>
      </c>
    </row>
    <row r="2857" spans="1:6" x14ac:dyDescent="0.2">
      <c r="A2857" s="39"/>
      <c r="B2857" s="34" t="s">
        <v>984</v>
      </c>
      <c r="C2857" s="39" t="s">
        <v>136</v>
      </c>
      <c r="D2857" s="7">
        <v>1</v>
      </c>
      <c r="E2857" s="9">
        <v>0</v>
      </c>
      <c r="F2857" s="10">
        <f t="shared" si="114"/>
        <v>1</v>
      </c>
    </row>
    <row r="2858" spans="1:6" x14ac:dyDescent="0.2">
      <c r="A2858" s="39"/>
      <c r="B2858" s="34"/>
      <c r="C2858" s="39" t="s">
        <v>142</v>
      </c>
      <c r="D2858" s="7">
        <v>17</v>
      </c>
      <c r="E2858" s="9">
        <v>0</v>
      </c>
      <c r="F2858" s="10">
        <f t="shared" si="114"/>
        <v>17</v>
      </c>
    </row>
    <row r="2859" spans="1:6" x14ac:dyDescent="0.2">
      <c r="A2859" s="39"/>
      <c r="B2859" s="34" t="s">
        <v>597</v>
      </c>
      <c r="C2859" s="39" t="s">
        <v>124</v>
      </c>
      <c r="D2859" s="7">
        <v>4</v>
      </c>
      <c r="E2859" s="9">
        <v>0</v>
      </c>
      <c r="F2859" s="10">
        <f t="shared" si="114"/>
        <v>4</v>
      </c>
    </row>
    <row r="2860" spans="1:6" x14ac:dyDescent="0.2">
      <c r="A2860" s="39"/>
      <c r="B2860" s="34"/>
      <c r="C2860" s="39" t="s">
        <v>3</v>
      </c>
      <c r="D2860" s="7">
        <v>3</v>
      </c>
      <c r="E2860" s="9">
        <v>18</v>
      </c>
      <c r="F2860" s="10">
        <f t="shared" si="114"/>
        <v>21</v>
      </c>
    </row>
    <row r="2861" spans="1:6" x14ac:dyDescent="0.2">
      <c r="A2861" s="39"/>
      <c r="B2861" s="34"/>
      <c r="C2861" s="39" t="s">
        <v>127</v>
      </c>
      <c r="D2861" s="7">
        <v>4</v>
      </c>
      <c r="E2861" s="9">
        <v>9</v>
      </c>
      <c r="F2861" s="10">
        <f t="shared" si="114"/>
        <v>13</v>
      </c>
    </row>
    <row r="2862" spans="1:6" x14ac:dyDescent="0.2">
      <c r="A2862" s="39"/>
      <c r="B2862" s="34"/>
      <c r="C2862" s="39" t="s">
        <v>128</v>
      </c>
      <c r="D2862" s="7">
        <v>1</v>
      </c>
      <c r="E2862" s="9">
        <v>3</v>
      </c>
      <c r="F2862" s="10">
        <f t="shared" si="114"/>
        <v>4</v>
      </c>
    </row>
    <row r="2863" spans="1:6" x14ac:dyDescent="0.2">
      <c r="A2863" s="39"/>
      <c r="B2863" s="34"/>
      <c r="C2863" s="39" t="s">
        <v>136</v>
      </c>
      <c r="D2863" s="7">
        <v>7</v>
      </c>
      <c r="E2863" s="9">
        <v>8</v>
      </c>
      <c r="F2863" s="10">
        <f t="shared" si="114"/>
        <v>15</v>
      </c>
    </row>
    <row r="2864" spans="1:6" x14ac:dyDescent="0.2">
      <c r="A2864" s="39"/>
      <c r="B2864" s="34"/>
      <c r="C2864" s="39" t="s">
        <v>139</v>
      </c>
      <c r="D2864" s="7">
        <v>1</v>
      </c>
      <c r="E2864" s="9">
        <v>4</v>
      </c>
      <c r="F2864" s="10">
        <f t="shared" si="114"/>
        <v>5</v>
      </c>
    </row>
    <row r="2865" spans="1:6" x14ac:dyDescent="0.2">
      <c r="A2865" s="39"/>
      <c r="B2865" s="34"/>
      <c r="C2865" s="39" t="s">
        <v>144</v>
      </c>
      <c r="D2865" s="7">
        <v>3</v>
      </c>
      <c r="E2865" s="9">
        <v>1</v>
      </c>
      <c r="F2865" s="10">
        <f t="shared" si="114"/>
        <v>4</v>
      </c>
    </row>
    <row r="2866" spans="1:6" x14ac:dyDescent="0.2">
      <c r="A2866" s="39"/>
      <c r="B2866" s="34"/>
      <c r="C2866" s="39"/>
      <c r="D2866" s="7"/>
      <c r="E2866" s="9"/>
      <c r="F2866" s="40"/>
    </row>
    <row r="2867" spans="1:6" x14ac:dyDescent="0.2">
      <c r="A2867" s="65" t="s">
        <v>303</v>
      </c>
      <c r="B2867" s="42"/>
      <c r="C2867" s="72" t="s">
        <v>2</v>
      </c>
      <c r="D2867" s="73">
        <v>383</v>
      </c>
      <c r="E2867" s="48">
        <v>297</v>
      </c>
      <c r="F2867" s="63">
        <v>680</v>
      </c>
    </row>
    <row r="2868" spans="1:6" x14ac:dyDescent="0.2">
      <c r="A2868" s="39"/>
      <c r="B2868" s="34" t="s">
        <v>598</v>
      </c>
      <c r="C2868" s="39" t="s">
        <v>124</v>
      </c>
      <c r="D2868" s="7">
        <v>64</v>
      </c>
      <c r="E2868" s="9">
        <v>23</v>
      </c>
      <c r="F2868" s="10">
        <f t="shared" ref="F2868:F2886" si="115">D2868+E2868</f>
        <v>87</v>
      </c>
    </row>
    <row r="2869" spans="1:6" x14ac:dyDescent="0.2">
      <c r="A2869" s="39"/>
      <c r="B2869" s="34"/>
      <c r="C2869" s="39" t="s">
        <v>3</v>
      </c>
      <c r="D2869" s="7">
        <v>31</v>
      </c>
      <c r="E2869" s="9">
        <v>27</v>
      </c>
      <c r="F2869" s="10">
        <f t="shared" si="115"/>
        <v>58</v>
      </c>
    </row>
    <row r="2870" spans="1:6" x14ac:dyDescent="0.2">
      <c r="A2870" s="39"/>
      <c r="B2870" s="34"/>
      <c r="C2870" s="39" t="s">
        <v>125</v>
      </c>
      <c r="D2870" s="7">
        <v>21</v>
      </c>
      <c r="E2870" s="9">
        <v>23</v>
      </c>
      <c r="F2870" s="10">
        <f t="shared" si="115"/>
        <v>44</v>
      </c>
    </row>
    <row r="2871" spans="1:6" x14ac:dyDescent="0.2">
      <c r="A2871" s="39"/>
      <c r="B2871" s="34"/>
      <c r="C2871" s="39" t="s">
        <v>126</v>
      </c>
      <c r="D2871" s="7">
        <v>3</v>
      </c>
      <c r="E2871" s="9">
        <v>7</v>
      </c>
      <c r="F2871" s="10">
        <f t="shared" si="115"/>
        <v>10</v>
      </c>
    </row>
    <row r="2872" spans="1:6" x14ac:dyDescent="0.2">
      <c r="A2872" s="39"/>
      <c r="B2872" s="34"/>
      <c r="C2872" s="39" t="s">
        <v>127</v>
      </c>
      <c r="D2872" s="7">
        <v>28</v>
      </c>
      <c r="E2872" s="9">
        <v>37</v>
      </c>
      <c r="F2872" s="10">
        <f t="shared" si="115"/>
        <v>65</v>
      </c>
    </row>
    <row r="2873" spans="1:6" x14ac:dyDescent="0.2">
      <c r="A2873" s="39"/>
      <c r="B2873" s="34"/>
      <c r="C2873" s="39" t="s">
        <v>128</v>
      </c>
      <c r="D2873" s="7">
        <v>96</v>
      </c>
      <c r="E2873" s="9">
        <v>58</v>
      </c>
      <c r="F2873" s="10">
        <f t="shared" si="115"/>
        <v>154</v>
      </c>
    </row>
    <row r="2874" spans="1:6" x14ac:dyDescent="0.2">
      <c r="A2874" s="39"/>
      <c r="B2874" s="34"/>
      <c r="C2874" s="39" t="s">
        <v>931</v>
      </c>
      <c r="D2874" s="7">
        <v>5</v>
      </c>
      <c r="E2874" s="9">
        <v>8</v>
      </c>
      <c r="F2874" s="10">
        <f t="shared" si="115"/>
        <v>13</v>
      </c>
    </row>
    <row r="2875" spans="1:6" x14ac:dyDescent="0.2">
      <c r="A2875" s="39"/>
      <c r="B2875" s="34"/>
      <c r="C2875" s="39" t="s">
        <v>135</v>
      </c>
      <c r="D2875" s="7">
        <v>15</v>
      </c>
      <c r="E2875" s="9">
        <v>20</v>
      </c>
      <c r="F2875" s="10">
        <f t="shared" si="115"/>
        <v>35</v>
      </c>
    </row>
    <row r="2876" spans="1:6" x14ac:dyDescent="0.2">
      <c r="A2876" s="39"/>
      <c r="B2876" s="34"/>
      <c r="C2876" s="39" t="s">
        <v>136</v>
      </c>
      <c r="D2876" s="7">
        <v>3</v>
      </c>
      <c r="E2876" s="9">
        <v>12</v>
      </c>
      <c r="F2876" s="10">
        <f t="shared" si="115"/>
        <v>15</v>
      </c>
    </row>
    <row r="2877" spans="1:6" x14ac:dyDescent="0.2">
      <c r="A2877" s="39"/>
      <c r="B2877" s="34"/>
      <c r="C2877" s="39" t="s">
        <v>137</v>
      </c>
      <c r="D2877" s="7">
        <v>53</v>
      </c>
      <c r="E2877" s="9">
        <v>33</v>
      </c>
      <c r="F2877" s="10">
        <f t="shared" si="115"/>
        <v>86</v>
      </c>
    </row>
    <row r="2878" spans="1:6" x14ac:dyDescent="0.2">
      <c r="A2878" s="39"/>
      <c r="B2878" s="34"/>
      <c r="C2878" s="39" t="s">
        <v>138</v>
      </c>
      <c r="D2878" s="7">
        <v>29</v>
      </c>
      <c r="E2878" s="9">
        <v>14</v>
      </c>
      <c r="F2878" s="10">
        <f t="shared" si="115"/>
        <v>43</v>
      </c>
    </row>
    <row r="2879" spans="1:6" x14ac:dyDescent="0.2">
      <c r="A2879" s="39"/>
      <c r="B2879" s="34"/>
      <c r="C2879" s="39" t="s">
        <v>139</v>
      </c>
      <c r="D2879" s="7">
        <v>2</v>
      </c>
      <c r="E2879" s="9">
        <v>11</v>
      </c>
      <c r="F2879" s="10">
        <f t="shared" si="115"/>
        <v>13</v>
      </c>
    </row>
    <row r="2880" spans="1:6" x14ac:dyDescent="0.2">
      <c r="A2880" s="39"/>
      <c r="B2880" s="34"/>
      <c r="C2880" s="39" t="s">
        <v>141</v>
      </c>
      <c r="D2880" s="7">
        <v>13</v>
      </c>
      <c r="E2880" s="9">
        <v>7</v>
      </c>
      <c r="F2880" s="10">
        <f t="shared" si="115"/>
        <v>20</v>
      </c>
    </row>
    <row r="2881" spans="1:6" x14ac:dyDescent="0.2">
      <c r="A2881" s="39"/>
      <c r="B2881" s="34"/>
      <c r="C2881" s="39" t="s">
        <v>142</v>
      </c>
      <c r="D2881" s="7">
        <v>14</v>
      </c>
      <c r="E2881" s="9">
        <v>6</v>
      </c>
      <c r="F2881" s="10">
        <f t="shared" si="115"/>
        <v>20</v>
      </c>
    </row>
    <row r="2882" spans="1:6" x14ac:dyDescent="0.2">
      <c r="A2882" s="39"/>
      <c r="B2882" s="34"/>
      <c r="C2882" s="39" t="s">
        <v>144</v>
      </c>
      <c r="D2882" s="7">
        <v>2</v>
      </c>
      <c r="E2882" s="9">
        <v>2</v>
      </c>
      <c r="F2882" s="10">
        <f t="shared" si="115"/>
        <v>4</v>
      </c>
    </row>
    <row r="2883" spans="1:6" x14ac:dyDescent="0.2">
      <c r="A2883" s="39"/>
      <c r="B2883" s="34"/>
      <c r="C2883" s="39" t="s">
        <v>148</v>
      </c>
      <c r="D2883" s="7">
        <v>1</v>
      </c>
      <c r="E2883" s="9">
        <v>1</v>
      </c>
      <c r="F2883" s="10">
        <f t="shared" si="115"/>
        <v>2</v>
      </c>
    </row>
    <row r="2884" spans="1:6" x14ac:dyDescent="0.2">
      <c r="A2884" s="39"/>
      <c r="B2884" s="34"/>
      <c r="C2884" s="39" t="s">
        <v>149</v>
      </c>
      <c r="D2884" s="7">
        <v>1</v>
      </c>
      <c r="E2884" s="9">
        <v>2</v>
      </c>
      <c r="F2884" s="10">
        <f t="shared" si="115"/>
        <v>3</v>
      </c>
    </row>
    <row r="2885" spans="1:6" x14ac:dyDescent="0.2">
      <c r="A2885" s="39"/>
      <c r="B2885" s="34" t="s">
        <v>713</v>
      </c>
      <c r="C2885" s="39" t="s">
        <v>128</v>
      </c>
      <c r="D2885" s="7">
        <v>1</v>
      </c>
      <c r="E2885" s="9">
        <v>5</v>
      </c>
      <c r="F2885" s="10">
        <f t="shared" si="115"/>
        <v>6</v>
      </c>
    </row>
    <row r="2886" spans="1:6" x14ac:dyDescent="0.2">
      <c r="A2886" s="39"/>
      <c r="B2886" s="34"/>
      <c r="C2886" s="39" t="s">
        <v>137</v>
      </c>
      <c r="D2886" s="7">
        <v>1</v>
      </c>
      <c r="E2886" s="9">
        <v>1</v>
      </c>
      <c r="F2886" s="10">
        <f t="shared" si="115"/>
        <v>2</v>
      </c>
    </row>
    <row r="2887" spans="1:6" x14ac:dyDescent="0.2">
      <c r="A2887" s="39"/>
      <c r="B2887" s="34"/>
      <c r="C2887" s="39"/>
      <c r="D2887" s="7"/>
      <c r="E2887" s="9"/>
      <c r="F2887" s="40"/>
    </row>
    <row r="2888" spans="1:6" x14ac:dyDescent="0.2">
      <c r="A2888" s="65" t="s">
        <v>765</v>
      </c>
      <c r="B2888" s="42"/>
      <c r="C2888" s="72" t="s">
        <v>2</v>
      </c>
      <c r="D2888" s="73">
        <v>12</v>
      </c>
      <c r="E2888" s="48">
        <v>56</v>
      </c>
      <c r="F2888" s="63">
        <v>68</v>
      </c>
    </row>
    <row r="2889" spans="1:6" x14ac:dyDescent="0.2">
      <c r="A2889" s="39"/>
      <c r="B2889" s="34" t="s">
        <v>671</v>
      </c>
      <c r="C2889" s="39" t="s">
        <v>124</v>
      </c>
      <c r="D2889" s="7">
        <v>4</v>
      </c>
      <c r="E2889" s="9">
        <v>7</v>
      </c>
      <c r="F2889" s="10">
        <f t="shared" ref="F2889:F2896" si="116">D2889+E2889</f>
        <v>11</v>
      </c>
    </row>
    <row r="2890" spans="1:6" x14ac:dyDescent="0.2">
      <c r="A2890" s="39"/>
      <c r="B2890" s="34"/>
      <c r="C2890" s="39" t="s">
        <v>3</v>
      </c>
      <c r="D2890" s="7">
        <v>2</v>
      </c>
      <c r="E2890" s="9">
        <v>14</v>
      </c>
      <c r="F2890" s="10">
        <f t="shared" si="116"/>
        <v>16</v>
      </c>
    </row>
    <row r="2891" spans="1:6" x14ac:dyDescent="0.2">
      <c r="A2891" s="39"/>
      <c r="B2891" s="34"/>
      <c r="C2891" s="39" t="s">
        <v>126</v>
      </c>
      <c r="D2891" s="7">
        <v>1</v>
      </c>
      <c r="E2891" s="9">
        <v>0</v>
      </c>
      <c r="F2891" s="10">
        <f t="shared" si="116"/>
        <v>1</v>
      </c>
    </row>
    <row r="2892" spans="1:6" x14ac:dyDescent="0.2">
      <c r="A2892" s="39"/>
      <c r="B2892" s="34"/>
      <c r="C2892" s="39" t="s">
        <v>127</v>
      </c>
      <c r="D2892" s="7">
        <v>2</v>
      </c>
      <c r="E2892" s="9">
        <v>21</v>
      </c>
      <c r="F2892" s="10">
        <f t="shared" si="116"/>
        <v>23</v>
      </c>
    </row>
    <row r="2893" spans="1:6" x14ac:dyDescent="0.2">
      <c r="A2893" s="39"/>
      <c r="B2893" s="34"/>
      <c r="C2893" s="39" t="s">
        <v>128</v>
      </c>
      <c r="D2893" s="7">
        <v>1</v>
      </c>
      <c r="E2893" s="9">
        <v>9</v>
      </c>
      <c r="F2893" s="10">
        <f t="shared" si="116"/>
        <v>10</v>
      </c>
    </row>
    <row r="2894" spans="1:6" x14ac:dyDescent="0.2">
      <c r="A2894" s="39"/>
      <c r="B2894" s="34"/>
      <c r="C2894" s="39" t="s">
        <v>931</v>
      </c>
      <c r="D2894" s="7">
        <v>1</v>
      </c>
      <c r="E2894" s="9">
        <v>0</v>
      </c>
      <c r="F2894" s="10">
        <f t="shared" si="116"/>
        <v>1</v>
      </c>
    </row>
    <row r="2895" spans="1:6" x14ac:dyDescent="0.2">
      <c r="A2895" s="39"/>
      <c r="B2895" s="34"/>
      <c r="C2895" s="39" t="s">
        <v>136</v>
      </c>
      <c r="D2895" s="7">
        <v>1</v>
      </c>
      <c r="E2895" s="9">
        <v>2</v>
      </c>
      <c r="F2895" s="10">
        <f t="shared" si="116"/>
        <v>3</v>
      </c>
    </row>
    <row r="2896" spans="1:6" x14ac:dyDescent="0.2">
      <c r="A2896" s="39"/>
      <c r="B2896" s="34"/>
      <c r="C2896" s="39" t="s">
        <v>139</v>
      </c>
      <c r="D2896" s="7">
        <v>0</v>
      </c>
      <c r="E2896" s="9">
        <v>3</v>
      </c>
      <c r="F2896" s="10">
        <f t="shared" si="116"/>
        <v>3</v>
      </c>
    </row>
    <row r="2897" spans="1:6" x14ac:dyDescent="0.2">
      <c r="A2897" s="39"/>
      <c r="B2897" s="34"/>
      <c r="C2897" s="39"/>
      <c r="D2897" s="7"/>
      <c r="E2897" s="9"/>
      <c r="F2897" s="40"/>
    </row>
    <row r="2898" spans="1:6" x14ac:dyDescent="0.2">
      <c r="A2898" s="65" t="s">
        <v>304</v>
      </c>
      <c r="B2898" s="42"/>
      <c r="C2898" s="72" t="s">
        <v>2</v>
      </c>
      <c r="D2898" s="73">
        <v>9</v>
      </c>
      <c r="E2898" s="48">
        <v>8</v>
      </c>
      <c r="F2898" s="63">
        <v>17</v>
      </c>
    </row>
    <row r="2899" spans="1:6" x14ac:dyDescent="0.2">
      <c r="A2899" s="39"/>
      <c r="B2899" s="34" t="s">
        <v>599</v>
      </c>
      <c r="C2899" s="39" t="s">
        <v>136</v>
      </c>
      <c r="D2899" s="7">
        <v>8</v>
      </c>
      <c r="E2899" s="9">
        <v>5</v>
      </c>
      <c r="F2899" s="10">
        <f>D2899+E2899</f>
        <v>13</v>
      </c>
    </row>
    <row r="2900" spans="1:6" ht="12" thickBot="1" x14ac:dyDescent="0.25">
      <c r="A2900" s="52"/>
      <c r="B2900" s="68"/>
      <c r="C2900" s="52"/>
      <c r="D2900" s="24"/>
      <c r="E2900" s="26"/>
      <c r="F2900" s="53"/>
    </row>
    <row r="2906" spans="1:6" ht="12" x14ac:dyDescent="0.2">
      <c r="A2906" s="85" t="s">
        <v>113</v>
      </c>
      <c r="B2906" s="85"/>
      <c r="C2906" s="85"/>
      <c r="D2906" s="85"/>
      <c r="E2906" s="85"/>
      <c r="F2906" s="85"/>
    </row>
    <row r="2907" spans="1:6" x14ac:dyDescent="0.2">
      <c r="A2907" s="86" t="s">
        <v>39</v>
      </c>
      <c r="B2907" s="86"/>
      <c r="C2907" s="86"/>
      <c r="D2907" s="86"/>
      <c r="E2907" s="86"/>
      <c r="F2907" s="86"/>
    </row>
    <row r="2908" spans="1:6" x14ac:dyDescent="0.2">
      <c r="A2908" s="86" t="s">
        <v>1066</v>
      </c>
      <c r="B2908" s="86"/>
      <c r="C2908" s="86"/>
      <c r="D2908" s="86"/>
      <c r="E2908" s="86"/>
      <c r="F2908" s="86"/>
    </row>
    <row r="2909" spans="1:6" ht="12" thickBot="1" x14ac:dyDescent="0.25"/>
    <row r="2910" spans="1:6" x14ac:dyDescent="0.2">
      <c r="A2910" s="141" t="s">
        <v>123</v>
      </c>
      <c r="B2910" s="138"/>
      <c r="C2910" s="151" t="s">
        <v>43</v>
      </c>
      <c r="D2910" s="141" t="s">
        <v>44</v>
      </c>
      <c r="E2910" s="178" t="s">
        <v>45</v>
      </c>
      <c r="F2910" s="180" t="s">
        <v>2</v>
      </c>
    </row>
    <row r="2911" spans="1:6" x14ac:dyDescent="0.2">
      <c r="A2911" s="142"/>
      <c r="B2911" s="139"/>
      <c r="C2911" s="152"/>
      <c r="D2911" s="142"/>
      <c r="E2911" s="179"/>
      <c r="F2911" s="181"/>
    </row>
    <row r="2912" spans="1:6" x14ac:dyDescent="0.2">
      <c r="A2912" s="142"/>
      <c r="B2912" s="139"/>
      <c r="C2912" s="152"/>
      <c r="D2912" s="142"/>
      <c r="E2912" s="179"/>
      <c r="F2912" s="181"/>
    </row>
    <row r="2913" spans="1:6" ht="12" thickBot="1" x14ac:dyDescent="0.25">
      <c r="A2913" s="142"/>
      <c r="B2913" s="139"/>
      <c r="C2913" s="152"/>
      <c r="D2913" s="142"/>
      <c r="E2913" s="179"/>
      <c r="F2913" s="181"/>
    </row>
    <row r="2914" spans="1:6" x14ac:dyDescent="0.2">
      <c r="A2914" s="35"/>
      <c r="B2914" s="36"/>
      <c r="C2914" s="35" t="s">
        <v>139</v>
      </c>
      <c r="D2914" s="3">
        <v>1</v>
      </c>
      <c r="E2914" s="5">
        <v>3</v>
      </c>
      <c r="F2914" s="6">
        <f>D2914+E2914</f>
        <v>4</v>
      </c>
    </row>
    <row r="2915" spans="1:6" x14ac:dyDescent="0.2">
      <c r="A2915" s="39"/>
      <c r="B2915" s="34"/>
      <c r="C2915" s="39"/>
      <c r="D2915" s="7"/>
      <c r="E2915" s="9"/>
      <c r="F2915" s="40"/>
    </row>
    <row r="2916" spans="1:6" x14ac:dyDescent="0.2">
      <c r="A2916" s="65" t="s">
        <v>305</v>
      </c>
      <c r="B2916" s="42"/>
      <c r="C2916" s="72" t="s">
        <v>2</v>
      </c>
      <c r="D2916" s="73">
        <v>80</v>
      </c>
      <c r="E2916" s="48">
        <v>172</v>
      </c>
      <c r="F2916" s="63">
        <v>252</v>
      </c>
    </row>
    <row r="2917" spans="1:6" x14ac:dyDescent="0.2">
      <c r="A2917" s="39"/>
      <c r="B2917" s="34" t="s">
        <v>600</v>
      </c>
      <c r="C2917" s="39" t="s">
        <v>124</v>
      </c>
      <c r="D2917" s="7">
        <v>4</v>
      </c>
      <c r="E2917" s="9">
        <v>1</v>
      </c>
      <c r="F2917" s="10">
        <f t="shared" ref="F2917:F2930" si="117">D2917+E2917</f>
        <v>5</v>
      </c>
    </row>
    <row r="2918" spans="1:6" x14ac:dyDescent="0.2">
      <c r="A2918" s="39"/>
      <c r="B2918" s="34"/>
      <c r="C2918" s="39" t="s">
        <v>3</v>
      </c>
      <c r="D2918" s="7">
        <v>18</v>
      </c>
      <c r="E2918" s="9">
        <v>33</v>
      </c>
      <c r="F2918" s="10">
        <f t="shared" si="117"/>
        <v>51</v>
      </c>
    </row>
    <row r="2919" spans="1:6" x14ac:dyDescent="0.2">
      <c r="A2919" s="39"/>
      <c r="B2919" s="34"/>
      <c r="C2919" s="39" t="s">
        <v>125</v>
      </c>
      <c r="D2919" s="7">
        <v>7</v>
      </c>
      <c r="E2919" s="9">
        <v>14</v>
      </c>
      <c r="F2919" s="10">
        <f t="shared" si="117"/>
        <v>21</v>
      </c>
    </row>
    <row r="2920" spans="1:6" x14ac:dyDescent="0.2">
      <c r="A2920" s="39"/>
      <c r="B2920" s="34"/>
      <c r="C2920" s="39" t="s">
        <v>127</v>
      </c>
      <c r="D2920" s="7">
        <v>0</v>
      </c>
      <c r="E2920" s="9">
        <v>5</v>
      </c>
      <c r="F2920" s="10">
        <f t="shared" si="117"/>
        <v>5</v>
      </c>
    </row>
    <row r="2921" spans="1:6" x14ac:dyDescent="0.2">
      <c r="A2921" s="39"/>
      <c r="B2921" s="34"/>
      <c r="C2921" s="39" t="s">
        <v>128</v>
      </c>
      <c r="D2921" s="7">
        <v>38</v>
      </c>
      <c r="E2921" s="9">
        <v>53</v>
      </c>
      <c r="F2921" s="10">
        <f t="shared" si="117"/>
        <v>91</v>
      </c>
    </row>
    <row r="2922" spans="1:6" x14ac:dyDescent="0.2">
      <c r="A2922" s="39"/>
      <c r="B2922" s="34"/>
      <c r="C2922" s="39" t="s">
        <v>931</v>
      </c>
      <c r="D2922" s="7">
        <v>1</v>
      </c>
      <c r="E2922" s="9">
        <v>1</v>
      </c>
      <c r="F2922" s="10">
        <f t="shared" si="117"/>
        <v>2</v>
      </c>
    </row>
    <row r="2923" spans="1:6" x14ac:dyDescent="0.2">
      <c r="A2923" s="39"/>
      <c r="B2923" s="34"/>
      <c r="C2923" s="39" t="s">
        <v>136</v>
      </c>
      <c r="D2923" s="7">
        <v>1</v>
      </c>
      <c r="E2923" s="9">
        <v>3</v>
      </c>
      <c r="F2923" s="10">
        <f t="shared" si="117"/>
        <v>4</v>
      </c>
    </row>
    <row r="2924" spans="1:6" x14ac:dyDescent="0.2">
      <c r="A2924" s="39"/>
      <c r="B2924" s="34"/>
      <c r="C2924" s="39" t="s">
        <v>137</v>
      </c>
      <c r="D2924" s="7">
        <v>6</v>
      </c>
      <c r="E2924" s="9">
        <v>28</v>
      </c>
      <c r="F2924" s="10">
        <f t="shared" si="117"/>
        <v>34</v>
      </c>
    </row>
    <row r="2925" spans="1:6" x14ac:dyDescent="0.2">
      <c r="A2925" s="39"/>
      <c r="B2925" s="34"/>
      <c r="C2925" s="39" t="s">
        <v>139</v>
      </c>
      <c r="D2925" s="7">
        <v>2</v>
      </c>
      <c r="E2925" s="9">
        <v>16</v>
      </c>
      <c r="F2925" s="10">
        <f t="shared" si="117"/>
        <v>18</v>
      </c>
    </row>
    <row r="2926" spans="1:6" x14ac:dyDescent="0.2">
      <c r="A2926" s="39"/>
      <c r="B2926" s="34"/>
      <c r="C2926" s="39" t="s">
        <v>141</v>
      </c>
      <c r="D2926" s="7">
        <v>2</v>
      </c>
      <c r="E2926" s="9">
        <v>2</v>
      </c>
      <c r="F2926" s="10">
        <f t="shared" si="117"/>
        <v>4</v>
      </c>
    </row>
    <row r="2927" spans="1:6" x14ac:dyDescent="0.2">
      <c r="A2927" s="39"/>
      <c r="B2927" s="34"/>
      <c r="C2927" s="39" t="s">
        <v>149</v>
      </c>
      <c r="D2927" s="7">
        <v>0</v>
      </c>
      <c r="E2927" s="9">
        <v>1</v>
      </c>
      <c r="F2927" s="10">
        <f t="shared" si="117"/>
        <v>1</v>
      </c>
    </row>
    <row r="2928" spans="1:6" x14ac:dyDescent="0.2">
      <c r="A2928" s="39"/>
      <c r="B2928" s="34" t="s">
        <v>601</v>
      </c>
      <c r="C2928" s="39" t="s">
        <v>128</v>
      </c>
      <c r="D2928" s="7">
        <v>0</v>
      </c>
      <c r="E2928" s="9">
        <v>3</v>
      </c>
      <c r="F2928" s="10">
        <f t="shared" si="117"/>
        <v>3</v>
      </c>
    </row>
    <row r="2929" spans="1:6" x14ac:dyDescent="0.2">
      <c r="A2929" s="39"/>
      <c r="B2929" s="34"/>
      <c r="C2929" s="39" t="s">
        <v>137</v>
      </c>
      <c r="D2929" s="7">
        <v>0</v>
      </c>
      <c r="E2929" s="9">
        <v>8</v>
      </c>
      <c r="F2929" s="10">
        <f t="shared" si="117"/>
        <v>8</v>
      </c>
    </row>
    <row r="2930" spans="1:6" x14ac:dyDescent="0.2">
      <c r="A2930" s="39"/>
      <c r="B2930" s="34" t="s">
        <v>826</v>
      </c>
      <c r="C2930" s="39" t="s">
        <v>128</v>
      </c>
      <c r="D2930" s="7">
        <v>1</v>
      </c>
      <c r="E2930" s="9">
        <v>4</v>
      </c>
      <c r="F2930" s="10">
        <f t="shared" si="117"/>
        <v>5</v>
      </c>
    </row>
    <row r="2931" spans="1:6" x14ac:dyDescent="0.2">
      <c r="A2931" s="39"/>
      <c r="B2931" s="34"/>
      <c r="C2931" s="39"/>
      <c r="D2931" s="7"/>
      <c r="E2931" s="9"/>
      <c r="F2931" s="40"/>
    </row>
    <row r="2932" spans="1:6" x14ac:dyDescent="0.2">
      <c r="A2932" s="65" t="s">
        <v>306</v>
      </c>
      <c r="B2932" s="42"/>
      <c r="C2932" s="72" t="s">
        <v>2</v>
      </c>
      <c r="D2932" s="73">
        <v>4</v>
      </c>
      <c r="E2932" s="48">
        <v>1</v>
      </c>
      <c r="F2932" s="63">
        <v>5</v>
      </c>
    </row>
    <row r="2933" spans="1:6" x14ac:dyDescent="0.2">
      <c r="A2933" s="39"/>
      <c r="B2933" s="34" t="s">
        <v>690</v>
      </c>
      <c r="C2933" s="39" t="s">
        <v>3</v>
      </c>
      <c r="D2933" s="7">
        <v>1</v>
      </c>
      <c r="E2933" s="9">
        <v>0</v>
      </c>
      <c r="F2933" s="10">
        <f>D2933+E2933</f>
        <v>1</v>
      </c>
    </row>
    <row r="2934" spans="1:6" x14ac:dyDescent="0.2">
      <c r="A2934" s="39"/>
      <c r="B2934" s="34"/>
      <c r="C2934" s="39" t="s">
        <v>147</v>
      </c>
      <c r="D2934" s="7">
        <v>3</v>
      </c>
      <c r="E2934" s="9">
        <v>1</v>
      </c>
      <c r="F2934" s="10">
        <f>D2934+E2934</f>
        <v>4</v>
      </c>
    </row>
    <row r="2935" spans="1:6" x14ac:dyDescent="0.2">
      <c r="A2935" s="39"/>
      <c r="B2935" s="34"/>
      <c r="C2935" s="39"/>
      <c r="D2935" s="7"/>
      <c r="E2935" s="9"/>
      <c r="F2935" s="40"/>
    </row>
    <row r="2936" spans="1:6" x14ac:dyDescent="0.2">
      <c r="A2936" s="65" t="s">
        <v>307</v>
      </c>
      <c r="B2936" s="42"/>
      <c r="C2936" s="72" t="s">
        <v>2</v>
      </c>
      <c r="D2936" s="73">
        <v>1</v>
      </c>
      <c r="E2936" s="48">
        <v>9</v>
      </c>
      <c r="F2936" s="63">
        <v>10</v>
      </c>
    </row>
    <row r="2937" spans="1:6" x14ac:dyDescent="0.2">
      <c r="A2937" s="39"/>
      <c r="B2937" s="34" t="s">
        <v>602</v>
      </c>
      <c r="C2937" s="39" t="s">
        <v>3</v>
      </c>
      <c r="D2937" s="7">
        <v>1</v>
      </c>
      <c r="E2937" s="9">
        <v>7</v>
      </c>
      <c r="F2937" s="10">
        <f>D2937+E2937</f>
        <v>8</v>
      </c>
    </row>
    <row r="2938" spans="1:6" x14ac:dyDescent="0.2">
      <c r="A2938" s="39"/>
      <c r="B2938" s="34"/>
      <c r="C2938" s="39" t="s">
        <v>931</v>
      </c>
      <c r="D2938" s="7">
        <v>0</v>
      </c>
      <c r="E2938" s="9">
        <v>1</v>
      </c>
      <c r="F2938" s="10">
        <f>D2938+E2938</f>
        <v>1</v>
      </c>
    </row>
    <row r="2939" spans="1:6" x14ac:dyDescent="0.2">
      <c r="A2939" s="39"/>
      <c r="B2939" s="34"/>
      <c r="C2939" s="39" t="s">
        <v>139</v>
      </c>
      <c r="D2939" s="7">
        <v>0</v>
      </c>
      <c r="E2939" s="9">
        <v>1</v>
      </c>
      <c r="F2939" s="10">
        <f>D2939+E2939</f>
        <v>1</v>
      </c>
    </row>
    <row r="2940" spans="1:6" x14ac:dyDescent="0.2">
      <c r="A2940" s="39"/>
      <c r="B2940" s="34"/>
      <c r="C2940" s="39"/>
      <c r="D2940" s="7"/>
      <c r="E2940" s="9"/>
      <c r="F2940" s="40"/>
    </row>
    <row r="2941" spans="1:6" x14ac:dyDescent="0.2">
      <c r="A2941" s="65" t="s">
        <v>308</v>
      </c>
      <c r="B2941" s="42"/>
      <c r="C2941" s="72" t="s">
        <v>2</v>
      </c>
      <c r="D2941" s="73">
        <v>0</v>
      </c>
      <c r="E2941" s="48">
        <v>1</v>
      </c>
      <c r="F2941" s="63">
        <v>1</v>
      </c>
    </row>
    <row r="2942" spans="1:6" x14ac:dyDescent="0.2">
      <c r="A2942" s="39"/>
      <c r="B2942" s="34" t="s">
        <v>868</v>
      </c>
      <c r="C2942" s="39" t="s">
        <v>139</v>
      </c>
      <c r="D2942" s="7">
        <v>0</v>
      </c>
      <c r="E2942" s="9">
        <v>1</v>
      </c>
      <c r="F2942" s="10">
        <f>D2942+E2942</f>
        <v>1</v>
      </c>
    </row>
    <row r="2943" spans="1:6" x14ac:dyDescent="0.2">
      <c r="A2943" s="39"/>
      <c r="B2943" s="34"/>
      <c r="C2943" s="39"/>
      <c r="D2943" s="7"/>
      <c r="E2943" s="9"/>
      <c r="F2943" s="40"/>
    </row>
    <row r="2944" spans="1:6" x14ac:dyDescent="0.2">
      <c r="A2944" s="65" t="s">
        <v>309</v>
      </c>
      <c r="B2944" s="42"/>
      <c r="C2944" s="72" t="s">
        <v>2</v>
      </c>
      <c r="D2944" s="73">
        <v>9</v>
      </c>
      <c r="E2944" s="48">
        <v>20</v>
      </c>
      <c r="F2944" s="63">
        <v>29</v>
      </c>
    </row>
    <row r="2945" spans="1:6" x14ac:dyDescent="0.2">
      <c r="A2945" s="39"/>
      <c r="B2945" s="34" t="s">
        <v>603</v>
      </c>
      <c r="C2945" s="39" t="s">
        <v>3</v>
      </c>
      <c r="D2945" s="7">
        <v>5</v>
      </c>
      <c r="E2945" s="9">
        <v>10</v>
      </c>
      <c r="F2945" s="10">
        <f>D2945+E2945</f>
        <v>15</v>
      </c>
    </row>
    <row r="2946" spans="1:6" x14ac:dyDescent="0.2">
      <c r="A2946" s="39"/>
      <c r="B2946" s="34"/>
      <c r="C2946" s="39" t="s">
        <v>128</v>
      </c>
      <c r="D2946" s="7">
        <v>2</v>
      </c>
      <c r="E2946" s="9">
        <v>4</v>
      </c>
      <c r="F2946" s="10">
        <f>D2946+E2946</f>
        <v>6</v>
      </c>
    </row>
    <row r="2947" spans="1:6" x14ac:dyDescent="0.2">
      <c r="A2947" s="39"/>
      <c r="B2947" s="34"/>
      <c r="C2947" s="39" t="s">
        <v>139</v>
      </c>
      <c r="D2947" s="7">
        <v>2</v>
      </c>
      <c r="E2947" s="9">
        <v>6</v>
      </c>
      <c r="F2947" s="10">
        <f>D2947+E2947</f>
        <v>8</v>
      </c>
    </row>
    <row r="2948" spans="1:6" x14ac:dyDescent="0.2">
      <c r="A2948" s="39"/>
      <c r="B2948" s="34"/>
      <c r="C2948" s="39"/>
      <c r="D2948" s="7"/>
      <c r="E2948" s="9"/>
      <c r="F2948" s="40"/>
    </row>
    <row r="2949" spans="1:6" x14ac:dyDescent="0.2">
      <c r="A2949" s="65" t="s">
        <v>310</v>
      </c>
      <c r="B2949" s="42"/>
      <c r="C2949" s="72" t="s">
        <v>2</v>
      </c>
      <c r="D2949" s="73">
        <v>196</v>
      </c>
      <c r="E2949" s="48">
        <v>380</v>
      </c>
      <c r="F2949" s="63">
        <v>576</v>
      </c>
    </row>
    <row r="2950" spans="1:6" x14ac:dyDescent="0.2">
      <c r="A2950" s="39"/>
      <c r="B2950" s="34" t="s">
        <v>604</v>
      </c>
      <c r="C2950" s="39" t="s">
        <v>124</v>
      </c>
      <c r="D2950" s="7">
        <v>2</v>
      </c>
      <c r="E2950" s="9">
        <v>0</v>
      </c>
      <c r="F2950" s="10">
        <f t="shared" ref="F2950:F2968" si="118">D2950+E2950</f>
        <v>2</v>
      </c>
    </row>
    <row r="2951" spans="1:6" x14ac:dyDescent="0.2">
      <c r="A2951" s="39"/>
      <c r="B2951" s="34"/>
      <c r="C2951" s="39" t="s">
        <v>126</v>
      </c>
      <c r="D2951" s="7">
        <v>2</v>
      </c>
      <c r="E2951" s="9">
        <v>0</v>
      </c>
      <c r="F2951" s="10">
        <f t="shared" si="118"/>
        <v>2</v>
      </c>
    </row>
    <row r="2952" spans="1:6" x14ac:dyDescent="0.2">
      <c r="A2952" s="39"/>
      <c r="B2952" s="34"/>
      <c r="C2952" s="39" t="s">
        <v>128</v>
      </c>
      <c r="D2952" s="7">
        <v>4</v>
      </c>
      <c r="E2952" s="9">
        <v>9</v>
      </c>
      <c r="F2952" s="10">
        <f t="shared" si="118"/>
        <v>13</v>
      </c>
    </row>
    <row r="2953" spans="1:6" x14ac:dyDescent="0.2">
      <c r="A2953" s="39"/>
      <c r="B2953" s="34" t="s">
        <v>1193</v>
      </c>
      <c r="C2953" s="39" t="s">
        <v>137</v>
      </c>
      <c r="D2953" s="7">
        <v>0</v>
      </c>
      <c r="E2953" s="9">
        <v>4</v>
      </c>
      <c r="F2953" s="10">
        <f t="shared" si="118"/>
        <v>4</v>
      </c>
    </row>
    <row r="2954" spans="1:6" x14ac:dyDescent="0.2">
      <c r="A2954" s="39"/>
      <c r="B2954" s="34" t="s">
        <v>605</v>
      </c>
      <c r="C2954" s="39" t="s">
        <v>3</v>
      </c>
      <c r="D2954" s="7">
        <v>1</v>
      </c>
      <c r="E2954" s="9">
        <v>0</v>
      </c>
      <c r="F2954" s="10">
        <f t="shared" si="118"/>
        <v>1</v>
      </c>
    </row>
    <row r="2955" spans="1:6" x14ac:dyDescent="0.2">
      <c r="A2955" s="39"/>
      <c r="B2955" s="34"/>
      <c r="C2955" s="39" t="s">
        <v>127</v>
      </c>
      <c r="D2955" s="7">
        <v>1</v>
      </c>
      <c r="E2955" s="9">
        <v>10</v>
      </c>
      <c r="F2955" s="10">
        <f t="shared" si="118"/>
        <v>11</v>
      </c>
    </row>
    <row r="2956" spans="1:6" x14ac:dyDescent="0.2">
      <c r="A2956" s="39"/>
      <c r="B2956" s="34"/>
      <c r="C2956" s="39" t="s">
        <v>128</v>
      </c>
      <c r="D2956" s="7">
        <v>0</v>
      </c>
      <c r="E2956" s="9">
        <v>1</v>
      </c>
      <c r="F2956" s="10">
        <f t="shared" si="118"/>
        <v>1</v>
      </c>
    </row>
    <row r="2957" spans="1:6" x14ac:dyDescent="0.2">
      <c r="A2957" s="39"/>
      <c r="B2957" s="34"/>
      <c r="C2957" s="39" t="s">
        <v>137</v>
      </c>
      <c r="D2957" s="7">
        <v>1</v>
      </c>
      <c r="E2957" s="9">
        <v>15</v>
      </c>
      <c r="F2957" s="10">
        <f t="shared" si="118"/>
        <v>16</v>
      </c>
    </row>
    <row r="2958" spans="1:6" x14ac:dyDescent="0.2">
      <c r="A2958" s="39"/>
      <c r="B2958" s="34"/>
      <c r="C2958" s="39" t="s">
        <v>139</v>
      </c>
      <c r="D2958" s="7">
        <v>0</v>
      </c>
      <c r="E2958" s="9">
        <v>1</v>
      </c>
      <c r="F2958" s="10">
        <f t="shared" si="118"/>
        <v>1</v>
      </c>
    </row>
    <row r="2959" spans="1:6" x14ac:dyDescent="0.2">
      <c r="A2959" s="39"/>
      <c r="B2959" s="34" t="s">
        <v>1136</v>
      </c>
      <c r="C2959" s="39" t="s">
        <v>126</v>
      </c>
      <c r="D2959" s="7">
        <v>22</v>
      </c>
      <c r="E2959" s="9">
        <v>0</v>
      </c>
      <c r="F2959" s="10">
        <f t="shared" si="118"/>
        <v>22</v>
      </c>
    </row>
    <row r="2960" spans="1:6" x14ac:dyDescent="0.2">
      <c r="A2960" s="39"/>
      <c r="B2960" s="34"/>
      <c r="C2960" s="39" t="s">
        <v>127</v>
      </c>
      <c r="D2960" s="7">
        <v>0</v>
      </c>
      <c r="E2960" s="9">
        <v>1</v>
      </c>
      <c r="F2960" s="10">
        <f t="shared" si="118"/>
        <v>1</v>
      </c>
    </row>
    <row r="2961" spans="1:6" x14ac:dyDescent="0.2">
      <c r="A2961" s="39"/>
      <c r="B2961" s="34" t="s">
        <v>985</v>
      </c>
      <c r="C2961" s="39" t="s">
        <v>126</v>
      </c>
      <c r="D2961" s="7">
        <v>5</v>
      </c>
      <c r="E2961" s="9">
        <v>0</v>
      </c>
      <c r="F2961" s="10">
        <f t="shared" si="118"/>
        <v>5</v>
      </c>
    </row>
    <row r="2962" spans="1:6" x14ac:dyDescent="0.2">
      <c r="A2962" s="39"/>
      <c r="B2962" s="34" t="s">
        <v>1042</v>
      </c>
      <c r="C2962" s="39" t="s">
        <v>124</v>
      </c>
      <c r="D2962" s="7">
        <v>1</v>
      </c>
      <c r="E2962" s="9">
        <v>0</v>
      </c>
      <c r="F2962" s="10">
        <f t="shared" si="118"/>
        <v>1</v>
      </c>
    </row>
    <row r="2963" spans="1:6" x14ac:dyDescent="0.2">
      <c r="A2963" s="39"/>
      <c r="B2963" s="34"/>
      <c r="C2963" s="39" t="s">
        <v>136</v>
      </c>
      <c r="D2963" s="7">
        <v>2</v>
      </c>
      <c r="E2963" s="9">
        <v>0</v>
      </c>
      <c r="F2963" s="10">
        <f t="shared" si="118"/>
        <v>2</v>
      </c>
    </row>
    <row r="2964" spans="1:6" x14ac:dyDescent="0.2">
      <c r="A2964" s="39"/>
      <c r="B2964" s="34"/>
      <c r="C2964" s="39" t="s">
        <v>137</v>
      </c>
      <c r="D2964" s="7">
        <v>1</v>
      </c>
      <c r="E2964" s="9">
        <v>0</v>
      </c>
      <c r="F2964" s="10">
        <f t="shared" si="118"/>
        <v>1</v>
      </c>
    </row>
    <row r="2965" spans="1:6" x14ac:dyDescent="0.2">
      <c r="A2965" s="39"/>
      <c r="B2965" s="34" t="s">
        <v>827</v>
      </c>
      <c r="C2965" s="39" t="s">
        <v>127</v>
      </c>
      <c r="D2965" s="7">
        <v>0</v>
      </c>
      <c r="E2965" s="9">
        <v>11</v>
      </c>
      <c r="F2965" s="10">
        <f t="shared" si="118"/>
        <v>11</v>
      </c>
    </row>
    <row r="2966" spans="1:6" x14ac:dyDescent="0.2">
      <c r="A2966" s="39"/>
      <c r="B2966" s="34"/>
      <c r="C2966" s="39" t="s">
        <v>128</v>
      </c>
      <c r="D2966" s="7">
        <v>1</v>
      </c>
      <c r="E2966" s="9">
        <v>13</v>
      </c>
      <c r="F2966" s="10">
        <f t="shared" si="118"/>
        <v>14</v>
      </c>
    </row>
    <row r="2967" spans="1:6" x14ac:dyDescent="0.2">
      <c r="A2967" s="39"/>
      <c r="B2967" s="34"/>
      <c r="C2967" s="39" t="s">
        <v>137</v>
      </c>
      <c r="D2967" s="7">
        <v>1</v>
      </c>
      <c r="E2967" s="9">
        <v>7</v>
      </c>
      <c r="F2967" s="10">
        <f t="shared" si="118"/>
        <v>8</v>
      </c>
    </row>
    <row r="2968" spans="1:6" x14ac:dyDescent="0.2">
      <c r="A2968" s="39"/>
      <c r="B2968" s="34" t="s">
        <v>783</v>
      </c>
      <c r="C2968" s="39" t="s">
        <v>124</v>
      </c>
      <c r="D2968" s="7">
        <v>7</v>
      </c>
      <c r="E2968" s="9">
        <v>6</v>
      </c>
      <c r="F2968" s="10">
        <f t="shared" si="118"/>
        <v>13</v>
      </c>
    </row>
    <row r="2969" spans="1:6" ht="12" thickBot="1" x14ac:dyDescent="0.25">
      <c r="A2969" s="52"/>
      <c r="B2969" s="68"/>
      <c r="C2969" s="52"/>
      <c r="D2969" s="24"/>
      <c r="E2969" s="26"/>
      <c r="F2969" s="53"/>
    </row>
    <row r="2977" spans="1:6" ht="12" x14ac:dyDescent="0.2">
      <c r="A2977" s="85" t="s">
        <v>113</v>
      </c>
      <c r="B2977" s="85"/>
      <c r="C2977" s="85"/>
      <c r="D2977" s="85"/>
      <c r="E2977" s="85"/>
      <c r="F2977" s="85"/>
    </row>
    <row r="2978" spans="1:6" x14ac:dyDescent="0.2">
      <c r="A2978" s="86" t="s">
        <v>39</v>
      </c>
      <c r="B2978" s="86"/>
      <c r="C2978" s="86"/>
      <c r="D2978" s="86"/>
      <c r="E2978" s="86"/>
      <c r="F2978" s="86"/>
    </row>
    <row r="2979" spans="1:6" x14ac:dyDescent="0.2">
      <c r="A2979" s="86" t="s">
        <v>1066</v>
      </c>
      <c r="B2979" s="86"/>
      <c r="C2979" s="86"/>
      <c r="D2979" s="86"/>
      <c r="E2979" s="86"/>
      <c r="F2979" s="86"/>
    </row>
    <row r="2980" spans="1:6" ht="12" thickBot="1" x14ac:dyDescent="0.25"/>
    <row r="2981" spans="1:6" x14ac:dyDescent="0.2">
      <c r="A2981" s="141" t="s">
        <v>123</v>
      </c>
      <c r="B2981" s="138"/>
      <c r="C2981" s="151" t="s">
        <v>43</v>
      </c>
      <c r="D2981" s="141" t="s">
        <v>44</v>
      </c>
      <c r="E2981" s="178" t="s">
        <v>45</v>
      </c>
      <c r="F2981" s="180" t="s">
        <v>2</v>
      </c>
    </row>
    <row r="2982" spans="1:6" x14ac:dyDescent="0.2">
      <c r="A2982" s="142"/>
      <c r="B2982" s="139"/>
      <c r="C2982" s="152"/>
      <c r="D2982" s="142"/>
      <c r="E2982" s="179"/>
      <c r="F2982" s="181"/>
    </row>
    <row r="2983" spans="1:6" x14ac:dyDescent="0.2">
      <c r="A2983" s="142"/>
      <c r="B2983" s="139"/>
      <c r="C2983" s="152"/>
      <c r="D2983" s="142"/>
      <c r="E2983" s="179"/>
      <c r="F2983" s="181"/>
    </row>
    <row r="2984" spans="1:6" ht="12" thickBot="1" x14ac:dyDescent="0.25">
      <c r="A2984" s="142"/>
      <c r="B2984" s="139"/>
      <c r="C2984" s="152"/>
      <c r="D2984" s="142"/>
      <c r="E2984" s="179"/>
      <c r="F2984" s="181"/>
    </row>
    <row r="2985" spans="1:6" x14ac:dyDescent="0.2">
      <c r="A2985" s="35"/>
      <c r="B2985" s="36"/>
      <c r="C2985" s="35" t="s">
        <v>3</v>
      </c>
      <c r="D2985" s="3">
        <v>6</v>
      </c>
      <c r="E2985" s="5">
        <v>5</v>
      </c>
      <c r="F2985" s="6">
        <f t="shared" ref="F2985:F3007" si="119">D2985+E2985</f>
        <v>11</v>
      </c>
    </row>
    <row r="2986" spans="1:6" x14ac:dyDescent="0.2">
      <c r="A2986" s="39"/>
      <c r="B2986" s="34"/>
      <c r="C2986" s="39" t="s">
        <v>125</v>
      </c>
      <c r="D2986" s="7">
        <v>1</v>
      </c>
      <c r="E2986" s="9">
        <v>2</v>
      </c>
      <c r="F2986" s="10">
        <f t="shared" si="119"/>
        <v>3</v>
      </c>
    </row>
    <row r="2987" spans="1:6" x14ac:dyDescent="0.2">
      <c r="A2987" s="39"/>
      <c r="B2987" s="34"/>
      <c r="C2987" s="39" t="s">
        <v>127</v>
      </c>
      <c r="D2987" s="7">
        <v>0</v>
      </c>
      <c r="E2987" s="9">
        <v>2</v>
      </c>
      <c r="F2987" s="10">
        <f t="shared" si="119"/>
        <v>2</v>
      </c>
    </row>
    <row r="2988" spans="1:6" x14ac:dyDescent="0.2">
      <c r="A2988" s="39"/>
      <c r="B2988" s="34"/>
      <c r="C2988" s="39" t="s">
        <v>128</v>
      </c>
      <c r="D2988" s="7">
        <v>8</v>
      </c>
      <c r="E2988" s="9">
        <v>19</v>
      </c>
      <c r="F2988" s="10">
        <f t="shared" si="119"/>
        <v>27</v>
      </c>
    </row>
    <row r="2989" spans="1:6" x14ac:dyDescent="0.2">
      <c r="A2989" s="39"/>
      <c r="B2989" s="34" t="s">
        <v>1043</v>
      </c>
      <c r="C2989" s="39" t="s">
        <v>136</v>
      </c>
      <c r="D2989" s="7">
        <v>1</v>
      </c>
      <c r="E2989" s="9">
        <v>0</v>
      </c>
      <c r="F2989" s="10">
        <f t="shared" si="119"/>
        <v>1</v>
      </c>
    </row>
    <row r="2990" spans="1:6" x14ac:dyDescent="0.2">
      <c r="A2990" s="39"/>
      <c r="B2990" s="34"/>
      <c r="C2990" s="39" t="s">
        <v>139</v>
      </c>
      <c r="D2990" s="7">
        <v>1</v>
      </c>
      <c r="E2990" s="9">
        <v>1</v>
      </c>
      <c r="F2990" s="10">
        <f t="shared" si="119"/>
        <v>2</v>
      </c>
    </row>
    <row r="2991" spans="1:6" x14ac:dyDescent="0.2">
      <c r="A2991" s="39"/>
      <c r="B2991" s="34" t="s">
        <v>606</v>
      </c>
      <c r="C2991" s="39" t="s">
        <v>124</v>
      </c>
      <c r="D2991" s="7">
        <v>0</v>
      </c>
      <c r="E2991" s="9">
        <v>3</v>
      </c>
      <c r="F2991" s="10">
        <f t="shared" si="119"/>
        <v>3</v>
      </c>
    </row>
    <row r="2992" spans="1:6" x14ac:dyDescent="0.2">
      <c r="A2992" s="39"/>
      <c r="B2992" s="34"/>
      <c r="C2992" s="39" t="s">
        <v>3</v>
      </c>
      <c r="D2992" s="7">
        <v>6</v>
      </c>
      <c r="E2992" s="9">
        <v>6</v>
      </c>
      <c r="F2992" s="10">
        <f t="shared" si="119"/>
        <v>12</v>
      </c>
    </row>
    <row r="2993" spans="1:6" x14ac:dyDescent="0.2">
      <c r="A2993" s="39"/>
      <c r="B2993" s="34"/>
      <c r="C2993" s="39" t="s">
        <v>125</v>
      </c>
      <c r="D2993" s="7">
        <v>0</v>
      </c>
      <c r="E2993" s="9">
        <v>4</v>
      </c>
      <c r="F2993" s="10">
        <f t="shared" si="119"/>
        <v>4</v>
      </c>
    </row>
    <row r="2994" spans="1:6" x14ac:dyDescent="0.2">
      <c r="A2994" s="39"/>
      <c r="B2994" s="34"/>
      <c r="C2994" s="39" t="s">
        <v>127</v>
      </c>
      <c r="D2994" s="7">
        <v>2</v>
      </c>
      <c r="E2994" s="9">
        <v>13</v>
      </c>
      <c r="F2994" s="10">
        <f t="shared" si="119"/>
        <v>15</v>
      </c>
    </row>
    <row r="2995" spans="1:6" x14ac:dyDescent="0.2">
      <c r="A2995" s="39"/>
      <c r="B2995" s="34"/>
      <c r="C2995" s="39" t="s">
        <v>128</v>
      </c>
      <c r="D2995" s="7">
        <v>14</v>
      </c>
      <c r="E2995" s="9">
        <v>23</v>
      </c>
      <c r="F2995" s="10">
        <f t="shared" si="119"/>
        <v>37</v>
      </c>
    </row>
    <row r="2996" spans="1:6" x14ac:dyDescent="0.2">
      <c r="A2996" s="39"/>
      <c r="B2996" s="34"/>
      <c r="C2996" s="39" t="s">
        <v>136</v>
      </c>
      <c r="D2996" s="7">
        <v>2</v>
      </c>
      <c r="E2996" s="9">
        <v>0</v>
      </c>
      <c r="F2996" s="10">
        <f t="shared" si="119"/>
        <v>2</v>
      </c>
    </row>
    <row r="2997" spans="1:6" x14ac:dyDescent="0.2">
      <c r="A2997" s="39"/>
      <c r="B2997" s="34"/>
      <c r="C2997" s="39" t="s">
        <v>137</v>
      </c>
      <c r="D2997" s="7">
        <v>0</v>
      </c>
      <c r="E2997" s="9">
        <v>19</v>
      </c>
      <c r="F2997" s="10">
        <f t="shared" si="119"/>
        <v>19</v>
      </c>
    </row>
    <row r="2998" spans="1:6" x14ac:dyDescent="0.2">
      <c r="A2998" s="39"/>
      <c r="B2998" s="34"/>
      <c r="C2998" s="39" t="s">
        <v>139</v>
      </c>
      <c r="D2998" s="7">
        <v>0</v>
      </c>
      <c r="E2998" s="9">
        <v>8</v>
      </c>
      <c r="F2998" s="10">
        <f t="shared" si="119"/>
        <v>8</v>
      </c>
    </row>
    <row r="2999" spans="1:6" x14ac:dyDescent="0.2">
      <c r="A2999" s="39"/>
      <c r="B2999" s="34" t="s">
        <v>1044</v>
      </c>
      <c r="C2999" s="39" t="s">
        <v>124</v>
      </c>
      <c r="D2999" s="7">
        <v>1</v>
      </c>
      <c r="E2999" s="9">
        <v>1</v>
      </c>
      <c r="F2999" s="10">
        <f t="shared" si="119"/>
        <v>2</v>
      </c>
    </row>
    <row r="3000" spans="1:6" x14ac:dyDescent="0.2">
      <c r="A3000" s="39"/>
      <c r="B3000" s="34" t="s">
        <v>607</v>
      </c>
      <c r="C3000" s="39" t="s">
        <v>124</v>
      </c>
      <c r="D3000" s="7">
        <v>63</v>
      </c>
      <c r="E3000" s="9">
        <v>146</v>
      </c>
      <c r="F3000" s="10">
        <f t="shared" si="119"/>
        <v>209</v>
      </c>
    </row>
    <row r="3001" spans="1:6" x14ac:dyDescent="0.2">
      <c r="A3001" s="39"/>
      <c r="B3001" s="34"/>
      <c r="C3001" s="39" t="s">
        <v>3</v>
      </c>
      <c r="D3001" s="7">
        <v>20</v>
      </c>
      <c r="E3001" s="9">
        <v>14</v>
      </c>
      <c r="F3001" s="10">
        <f t="shared" si="119"/>
        <v>34</v>
      </c>
    </row>
    <row r="3002" spans="1:6" x14ac:dyDescent="0.2">
      <c r="A3002" s="39"/>
      <c r="B3002" s="34"/>
      <c r="C3002" s="39" t="s">
        <v>125</v>
      </c>
      <c r="D3002" s="7">
        <v>1</v>
      </c>
      <c r="E3002" s="9">
        <v>4</v>
      </c>
      <c r="F3002" s="10">
        <f t="shared" si="119"/>
        <v>5</v>
      </c>
    </row>
    <row r="3003" spans="1:6" x14ac:dyDescent="0.2">
      <c r="A3003" s="39"/>
      <c r="B3003" s="34"/>
      <c r="C3003" s="39" t="s">
        <v>127</v>
      </c>
      <c r="D3003" s="7">
        <v>3</v>
      </c>
      <c r="E3003" s="9">
        <v>7</v>
      </c>
      <c r="F3003" s="10">
        <f t="shared" si="119"/>
        <v>10</v>
      </c>
    </row>
    <row r="3004" spans="1:6" x14ac:dyDescent="0.2">
      <c r="A3004" s="39"/>
      <c r="B3004" s="34"/>
      <c r="C3004" s="39" t="s">
        <v>128</v>
      </c>
      <c r="D3004" s="7">
        <v>10</v>
      </c>
      <c r="E3004" s="9">
        <v>21</v>
      </c>
      <c r="F3004" s="10">
        <f t="shared" si="119"/>
        <v>31</v>
      </c>
    </row>
    <row r="3005" spans="1:6" x14ac:dyDescent="0.2">
      <c r="A3005" s="39"/>
      <c r="B3005" s="34"/>
      <c r="C3005" s="39" t="s">
        <v>136</v>
      </c>
      <c r="D3005" s="7">
        <v>2</v>
      </c>
      <c r="E3005" s="9">
        <v>0</v>
      </c>
      <c r="F3005" s="10">
        <f t="shared" si="119"/>
        <v>2</v>
      </c>
    </row>
    <row r="3006" spans="1:6" x14ac:dyDescent="0.2">
      <c r="A3006" s="39"/>
      <c r="B3006" s="34"/>
      <c r="C3006" s="39" t="s">
        <v>137</v>
      </c>
      <c r="D3006" s="7">
        <v>1</v>
      </c>
      <c r="E3006" s="9">
        <v>3</v>
      </c>
      <c r="F3006" s="10">
        <f t="shared" si="119"/>
        <v>4</v>
      </c>
    </row>
    <row r="3007" spans="1:6" x14ac:dyDescent="0.2">
      <c r="A3007" s="39"/>
      <c r="B3007" s="34"/>
      <c r="C3007" s="39" t="s">
        <v>139</v>
      </c>
      <c r="D3007" s="7">
        <v>3</v>
      </c>
      <c r="E3007" s="9">
        <v>1</v>
      </c>
      <c r="F3007" s="10">
        <f t="shared" si="119"/>
        <v>4</v>
      </c>
    </row>
    <row r="3008" spans="1:6" x14ac:dyDescent="0.2">
      <c r="A3008" s="39"/>
      <c r="B3008" s="34"/>
      <c r="C3008" s="39"/>
      <c r="D3008" s="7"/>
      <c r="E3008" s="9"/>
      <c r="F3008" s="40"/>
    </row>
    <row r="3009" spans="1:6" x14ac:dyDescent="0.2">
      <c r="A3009" s="65" t="s">
        <v>311</v>
      </c>
      <c r="B3009" s="42"/>
      <c r="C3009" s="72" t="s">
        <v>2</v>
      </c>
      <c r="D3009" s="73">
        <v>188</v>
      </c>
      <c r="E3009" s="48">
        <v>193</v>
      </c>
      <c r="F3009" s="63">
        <v>381</v>
      </c>
    </row>
    <row r="3010" spans="1:6" x14ac:dyDescent="0.2">
      <c r="A3010" s="39"/>
      <c r="B3010" s="34" t="s">
        <v>860</v>
      </c>
      <c r="C3010" s="39" t="s">
        <v>127</v>
      </c>
      <c r="D3010" s="7">
        <v>1</v>
      </c>
      <c r="E3010" s="9">
        <v>2</v>
      </c>
      <c r="F3010" s="10">
        <f t="shared" ref="F3010:F3034" si="120">D3010+E3010</f>
        <v>3</v>
      </c>
    </row>
    <row r="3011" spans="1:6" x14ac:dyDescent="0.2">
      <c r="A3011" s="39"/>
      <c r="B3011" s="34" t="s">
        <v>986</v>
      </c>
      <c r="C3011" s="39" t="s">
        <v>135</v>
      </c>
      <c r="D3011" s="7">
        <v>1</v>
      </c>
      <c r="E3011" s="9">
        <v>0</v>
      </c>
      <c r="F3011" s="10">
        <f t="shared" si="120"/>
        <v>1</v>
      </c>
    </row>
    <row r="3012" spans="1:6" x14ac:dyDescent="0.2">
      <c r="A3012" s="39"/>
      <c r="B3012" s="34" t="s">
        <v>608</v>
      </c>
      <c r="C3012" s="39" t="s">
        <v>124</v>
      </c>
      <c r="D3012" s="7">
        <v>8</v>
      </c>
      <c r="E3012" s="9">
        <v>0</v>
      </c>
      <c r="F3012" s="10">
        <f t="shared" si="120"/>
        <v>8</v>
      </c>
    </row>
    <row r="3013" spans="1:6" x14ac:dyDescent="0.2">
      <c r="A3013" s="39"/>
      <c r="B3013" s="34"/>
      <c r="C3013" s="39" t="s">
        <v>3</v>
      </c>
      <c r="D3013" s="7">
        <v>2</v>
      </c>
      <c r="E3013" s="9">
        <v>0</v>
      </c>
      <c r="F3013" s="10">
        <f t="shared" si="120"/>
        <v>2</v>
      </c>
    </row>
    <row r="3014" spans="1:6" x14ac:dyDescent="0.2">
      <c r="A3014" s="39"/>
      <c r="B3014" s="34"/>
      <c r="C3014" s="39" t="s">
        <v>125</v>
      </c>
      <c r="D3014" s="7">
        <v>24</v>
      </c>
      <c r="E3014" s="9">
        <v>15</v>
      </c>
      <c r="F3014" s="10">
        <f t="shared" si="120"/>
        <v>39</v>
      </c>
    </row>
    <row r="3015" spans="1:6" x14ac:dyDescent="0.2">
      <c r="A3015" s="39"/>
      <c r="B3015" s="34"/>
      <c r="C3015" s="39" t="s">
        <v>128</v>
      </c>
      <c r="D3015" s="7">
        <v>2</v>
      </c>
      <c r="E3015" s="9">
        <v>1</v>
      </c>
      <c r="F3015" s="10">
        <f t="shared" si="120"/>
        <v>3</v>
      </c>
    </row>
    <row r="3016" spans="1:6" x14ac:dyDescent="0.2">
      <c r="A3016" s="39"/>
      <c r="B3016" s="34"/>
      <c r="C3016" s="39" t="s">
        <v>931</v>
      </c>
      <c r="D3016" s="7">
        <v>0</v>
      </c>
      <c r="E3016" s="9">
        <v>4</v>
      </c>
      <c r="F3016" s="10">
        <f t="shared" si="120"/>
        <v>4</v>
      </c>
    </row>
    <row r="3017" spans="1:6" x14ac:dyDescent="0.2">
      <c r="A3017" s="39"/>
      <c r="B3017" s="34"/>
      <c r="C3017" s="39" t="s">
        <v>136</v>
      </c>
      <c r="D3017" s="7">
        <v>3</v>
      </c>
      <c r="E3017" s="9">
        <v>0</v>
      </c>
      <c r="F3017" s="10">
        <f t="shared" si="120"/>
        <v>3</v>
      </c>
    </row>
    <row r="3018" spans="1:6" x14ac:dyDescent="0.2">
      <c r="A3018" s="39"/>
      <c r="B3018" s="34"/>
      <c r="C3018" s="39" t="s">
        <v>137</v>
      </c>
      <c r="D3018" s="7">
        <v>31</v>
      </c>
      <c r="E3018" s="9">
        <v>34</v>
      </c>
      <c r="F3018" s="10">
        <f t="shared" si="120"/>
        <v>65</v>
      </c>
    </row>
    <row r="3019" spans="1:6" x14ac:dyDescent="0.2">
      <c r="A3019" s="39"/>
      <c r="B3019" s="34"/>
      <c r="C3019" s="39" t="s">
        <v>138</v>
      </c>
      <c r="D3019" s="7">
        <v>3</v>
      </c>
      <c r="E3019" s="9">
        <v>0</v>
      </c>
      <c r="F3019" s="10">
        <f t="shared" si="120"/>
        <v>3</v>
      </c>
    </row>
    <row r="3020" spans="1:6" x14ac:dyDescent="0.2">
      <c r="A3020" s="39"/>
      <c r="B3020" s="34"/>
      <c r="C3020" s="39" t="s">
        <v>141</v>
      </c>
      <c r="D3020" s="7">
        <v>18</v>
      </c>
      <c r="E3020" s="9">
        <v>11</v>
      </c>
      <c r="F3020" s="10">
        <f t="shared" si="120"/>
        <v>29</v>
      </c>
    </row>
    <row r="3021" spans="1:6" x14ac:dyDescent="0.2">
      <c r="A3021" s="39"/>
      <c r="B3021" s="34" t="s">
        <v>918</v>
      </c>
      <c r="C3021" s="39" t="s">
        <v>127</v>
      </c>
      <c r="D3021" s="7">
        <v>1</v>
      </c>
      <c r="E3021" s="9">
        <v>2</v>
      </c>
      <c r="F3021" s="10">
        <f t="shared" si="120"/>
        <v>3</v>
      </c>
    </row>
    <row r="3022" spans="1:6" x14ac:dyDescent="0.2">
      <c r="A3022" s="39"/>
      <c r="B3022" s="34" t="s">
        <v>784</v>
      </c>
      <c r="C3022" s="39" t="s">
        <v>135</v>
      </c>
      <c r="D3022" s="7">
        <v>2</v>
      </c>
      <c r="E3022" s="9">
        <v>0</v>
      </c>
      <c r="F3022" s="10">
        <f t="shared" si="120"/>
        <v>2</v>
      </c>
    </row>
    <row r="3023" spans="1:6" x14ac:dyDescent="0.2">
      <c r="A3023" s="39"/>
      <c r="B3023" s="34" t="s">
        <v>609</v>
      </c>
      <c r="C3023" s="39" t="s">
        <v>124</v>
      </c>
      <c r="D3023" s="7">
        <v>10</v>
      </c>
      <c r="E3023" s="9">
        <v>4</v>
      </c>
      <c r="F3023" s="10">
        <f t="shared" si="120"/>
        <v>14</v>
      </c>
    </row>
    <row r="3024" spans="1:6" x14ac:dyDescent="0.2">
      <c r="A3024" s="39"/>
      <c r="B3024" s="34"/>
      <c r="C3024" s="39" t="s">
        <v>3</v>
      </c>
      <c r="D3024" s="7">
        <v>9</v>
      </c>
      <c r="E3024" s="9">
        <v>20</v>
      </c>
      <c r="F3024" s="10">
        <f t="shared" si="120"/>
        <v>29</v>
      </c>
    </row>
    <row r="3025" spans="1:6" x14ac:dyDescent="0.2">
      <c r="A3025" s="39"/>
      <c r="B3025" s="34"/>
      <c r="C3025" s="39" t="s">
        <v>125</v>
      </c>
      <c r="D3025" s="7">
        <v>3</v>
      </c>
      <c r="E3025" s="9">
        <v>10</v>
      </c>
      <c r="F3025" s="10">
        <f t="shared" si="120"/>
        <v>13</v>
      </c>
    </row>
    <row r="3026" spans="1:6" x14ac:dyDescent="0.2">
      <c r="A3026" s="39"/>
      <c r="B3026" s="34"/>
      <c r="C3026" s="39" t="s">
        <v>127</v>
      </c>
      <c r="D3026" s="7">
        <v>19</v>
      </c>
      <c r="E3026" s="9">
        <v>22</v>
      </c>
      <c r="F3026" s="10">
        <f t="shared" si="120"/>
        <v>41</v>
      </c>
    </row>
    <row r="3027" spans="1:6" x14ac:dyDescent="0.2">
      <c r="A3027" s="39"/>
      <c r="B3027" s="34"/>
      <c r="C3027" s="39" t="s">
        <v>128</v>
      </c>
      <c r="D3027" s="7">
        <v>11</v>
      </c>
      <c r="E3027" s="9">
        <v>23</v>
      </c>
      <c r="F3027" s="10">
        <f t="shared" si="120"/>
        <v>34</v>
      </c>
    </row>
    <row r="3028" spans="1:6" x14ac:dyDescent="0.2">
      <c r="A3028" s="39"/>
      <c r="B3028" s="34"/>
      <c r="C3028" s="39" t="s">
        <v>931</v>
      </c>
      <c r="D3028" s="7">
        <v>2</v>
      </c>
      <c r="E3028" s="9">
        <v>0</v>
      </c>
      <c r="F3028" s="10">
        <f t="shared" si="120"/>
        <v>2</v>
      </c>
    </row>
    <row r="3029" spans="1:6" x14ac:dyDescent="0.2">
      <c r="A3029" s="39"/>
      <c r="B3029" s="34"/>
      <c r="C3029" s="39" t="s">
        <v>135</v>
      </c>
      <c r="D3029" s="7">
        <v>25</v>
      </c>
      <c r="E3029" s="9">
        <v>17</v>
      </c>
      <c r="F3029" s="10">
        <f t="shared" si="120"/>
        <v>42</v>
      </c>
    </row>
    <row r="3030" spans="1:6" x14ac:dyDescent="0.2">
      <c r="A3030" s="39"/>
      <c r="B3030" s="34"/>
      <c r="C3030" s="39" t="s">
        <v>136</v>
      </c>
      <c r="D3030" s="7">
        <v>2</v>
      </c>
      <c r="E3030" s="9">
        <v>7</v>
      </c>
      <c r="F3030" s="10">
        <f t="shared" si="120"/>
        <v>9</v>
      </c>
    </row>
    <row r="3031" spans="1:6" x14ac:dyDescent="0.2">
      <c r="A3031" s="39"/>
      <c r="B3031" s="34"/>
      <c r="C3031" s="39" t="s">
        <v>137</v>
      </c>
      <c r="D3031" s="7">
        <v>0</v>
      </c>
      <c r="E3031" s="9">
        <v>2</v>
      </c>
      <c r="F3031" s="10">
        <f t="shared" si="120"/>
        <v>2</v>
      </c>
    </row>
    <row r="3032" spans="1:6" x14ac:dyDescent="0.2">
      <c r="A3032" s="39"/>
      <c r="B3032" s="34"/>
      <c r="C3032" s="39" t="s">
        <v>139</v>
      </c>
      <c r="D3032" s="7">
        <v>4</v>
      </c>
      <c r="E3032" s="9">
        <v>13</v>
      </c>
      <c r="F3032" s="10">
        <f t="shared" si="120"/>
        <v>17</v>
      </c>
    </row>
    <row r="3033" spans="1:6" x14ac:dyDescent="0.2">
      <c r="A3033" s="39"/>
      <c r="B3033" s="34"/>
      <c r="C3033" s="39" t="s">
        <v>141</v>
      </c>
      <c r="D3033" s="7">
        <v>5</v>
      </c>
      <c r="E3033" s="9">
        <v>4</v>
      </c>
      <c r="F3033" s="10">
        <f t="shared" si="120"/>
        <v>9</v>
      </c>
    </row>
    <row r="3034" spans="1:6" x14ac:dyDescent="0.2">
      <c r="A3034" s="39"/>
      <c r="B3034" s="34"/>
      <c r="C3034" s="39" t="s">
        <v>149</v>
      </c>
      <c r="D3034" s="7">
        <v>2</v>
      </c>
      <c r="E3034" s="9">
        <v>2</v>
      </c>
      <c r="F3034" s="10">
        <f t="shared" si="120"/>
        <v>4</v>
      </c>
    </row>
    <row r="3035" spans="1:6" x14ac:dyDescent="0.2">
      <c r="A3035" s="39"/>
      <c r="B3035" s="34"/>
      <c r="C3035" s="39"/>
      <c r="D3035" s="7"/>
      <c r="E3035" s="9"/>
      <c r="F3035" s="40"/>
    </row>
    <row r="3036" spans="1:6" x14ac:dyDescent="0.2">
      <c r="A3036" s="65" t="s">
        <v>987</v>
      </c>
      <c r="B3036" s="42"/>
      <c r="C3036" s="72" t="s">
        <v>2</v>
      </c>
      <c r="D3036" s="73">
        <v>622</v>
      </c>
      <c r="E3036" s="48">
        <v>1693</v>
      </c>
      <c r="F3036" s="63">
        <v>2315</v>
      </c>
    </row>
    <row r="3037" spans="1:6" x14ac:dyDescent="0.2">
      <c r="A3037" s="39"/>
      <c r="B3037" s="34" t="s">
        <v>785</v>
      </c>
      <c r="C3037" s="39" t="s">
        <v>124</v>
      </c>
      <c r="D3037" s="7">
        <v>10</v>
      </c>
      <c r="E3037" s="9">
        <v>39</v>
      </c>
      <c r="F3037" s="10">
        <f>D3037+E3037</f>
        <v>49</v>
      </c>
    </row>
    <row r="3038" spans="1:6" x14ac:dyDescent="0.2">
      <c r="A3038" s="39"/>
      <c r="B3038" s="34"/>
      <c r="C3038" s="39" t="s">
        <v>128</v>
      </c>
      <c r="D3038" s="7">
        <v>1</v>
      </c>
      <c r="E3038" s="9">
        <v>3</v>
      </c>
      <c r="F3038" s="10">
        <f>D3038+E3038</f>
        <v>4</v>
      </c>
    </row>
    <row r="3039" spans="1:6" x14ac:dyDescent="0.2">
      <c r="A3039" s="39"/>
      <c r="B3039" s="34"/>
      <c r="C3039" s="39" t="s">
        <v>137</v>
      </c>
      <c r="D3039" s="7">
        <v>0</v>
      </c>
      <c r="E3039" s="9">
        <v>10</v>
      </c>
      <c r="F3039" s="10">
        <f>D3039+E3039</f>
        <v>10</v>
      </c>
    </row>
    <row r="3040" spans="1:6" ht="12" thickBot="1" x14ac:dyDescent="0.25">
      <c r="A3040" s="52"/>
      <c r="B3040" s="68"/>
      <c r="C3040" s="52"/>
      <c r="D3040" s="24"/>
      <c r="E3040" s="26"/>
      <c r="F3040" s="53"/>
    </row>
    <row r="3048" spans="1:6" ht="12" x14ac:dyDescent="0.2">
      <c r="A3048" s="85" t="s">
        <v>113</v>
      </c>
      <c r="B3048" s="85"/>
      <c r="C3048" s="85"/>
      <c r="D3048" s="85"/>
      <c r="E3048" s="85"/>
      <c r="F3048" s="85"/>
    </row>
    <row r="3049" spans="1:6" x14ac:dyDescent="0.2">
      <c r="A3049" s="86" t="s">
        <v>39</v>
      </c>
      <c r="B3049" s="86"/>
      <c r="C3049" s="86"/>
      <c r="D3049" s="86"/>
      <c r="E3049" s="86"/>
      <c r="F3049" s="86"/>
    </row>
    <row r="3050" spans="1:6" x14ac:dyDescent="0.2">
      <c r="A3050" s="86" t="s">
        <v>1066</v>
      </c>
      <c r="B3050" s="86"/>
      <c r="C3050" s="86"/>
      <c r="D3050" s="86"/>
      <c r="E3050" s="86"/>
      <c r="F3050" s="86"/>
    </row>
    <row r="3051" spans="1:6" ht="12" thickBot="1" x14ac:dyDescent="0.25"/>
    <row r="3052" spans="1:6" x14ac:dyDescent="0.2">
      <c r="A3052" s="141" t="s">
        <v>123</v>
      </c>
      <c r="B3052" s="138"/>
      <c r="C3052" s="151" t="s">
        <v>43</v>
      </c>
      <c r="D3052" s="141" t="s">
        <v>44</v>
      </c>
      <c r="E3052" s="178" t="s">
        <v>45</v>
      </c>
      <c r="F3052" s="180" t="s">
        <v>2</v>
      </c>
    </row>
    <row r="3053" spans="1:6" x14ac:dyDescent="0.2">
      <c r="A3053" s="142"/>
      <c r="B3053" s="139"/>
      <c r="C3053" s="152"/>
      <c r="D3053" s="142"/>
      <c r="E3053" s="179"/>
      <c r="F3053" s="181"/>
    </row>
    <row r="3054" spans="1:6" x14ac:dyDescent="0.2">
      <c r="A3054" s="142"/>
      <c r="B3054" s="139"/>
      <c r="C3054" s="152"/>
      <c r="D3054" s="142"/>
      <c r="E3054" s="179"/>
      <c r="F3054" s="181"/>
    </row>
    <row r="3055" spans="1:6" ht="12" thickBot="1" x14ac:dyDescent="0.25">
      <c r="A3055" s="142"/>
      <c r="B3055" s="139"/>
      <c r="C3055" s="152"/>
      <c r="D3055" s="142"/>
      <c r="E3055" s="179"/>
      <c r="F3055" s="181"/>
    </row>
    <row r="3056" spans="1:6" x14ac:dyDescent="0.2">
      <c r="A3056" s="35"/>
      <c r="B3056" s="36" t="s">
        <v>988</v>
      </c>
      <c r="C3056" s="35" t="s">
        <v>124</v>
      </c>
      <c r="D3056" s="3">
        <v>15</v>
      </c>
      <c r="E3056" s="5">
        <v>32</v>
      </c>
      <c r="F3056" s="6">
        <f t="shared" ref="F3056:F3110" si="121">D3056+E3056</f>
        <v>47</v>
      </c>
    </row>
    <row r="3057" spans="1:6" x14ac:dyDescent="0.2">
      <c r="A3057" s="39"/>
      <c r="B3057" s="34"/>
      <c r="C3057" s="39" t="s">
        <v>126</v>
      </c>
      <c r="D3057" s="7">
        <v>1</v>
      </c>
      <c r="E3057" s="9">
        <v>0</v>
      </c>
      <c r="F3057" s="10">
        <f t="shared" si="121"/>
        <v>1</v>
      </c>
    </row>
    <row r="3058" spans="1:6" x14ac:dyDescent="0.2">
      <c r="A3058" s="39"/>
      <c r="B3058" s="34"/>
      <c r="C3058" s="39" t="s">
        <v>127</v>
      </c>
      <c r="D3058" s="7">
        <v>2</v>
      </c>
      <c r="E3058" s="9">
        <v>9</v>
      </c>
      <c r="F3058" s="10">
        <f t="shared" si="121"/>
        <v>11</v>
      </c>
    </row>
    <row r="3059" spans="1:6" x14ac:dyDescent="0.2">
      <c r="A3059" s="39"/>
      <c r="B3059" s="34"/>
      <c r="C3059" s="39" t="s">
        <v>128</v>
      </c>
      <c r="D3059" s="7">
        <v>4</v>
      </c>
      <c r="E3059" s="9">
        <v>4</v>
      </c>
      <c r="F3059" s="10">
        <f t="shared" si="121"/>
        <v>8</v>
      </c>
    </row>
    <row r="3060" spans="1:6" x14ac:dyDescent="0.2">
      <c r="A3060" s="39"/>
      <c r="B3060" s="34"/>
      <c r="C3060" s="39" t="s">
        <v>137</v>
      </c>
      <c r="D3060" s="7">
        <v>0</v>
      </c>
      <c r="E3060" s="9">
        <v>6</v>
      </c>
      <c r="F3060" s="10">
        <f t="shared" si="121"/>
        <v>6</v>
      </c>
    </row>
    <row r="3061" spans="1:6" x14ac:dyDescent="0.2">
      <c r="A3061" s="39"/>
      <c r="B3061" s="34" t="s">
        <v>726</v>
      </c>
      <c r="C3061" s="39" t="s">
        <v>124</v>
      </c>
      <c r="D3061" s="7">
        <v>15</v>
      </c>
      <c r="E3061" s="9">
        <v>48</v>
      </c>
      <c r="F3061" s="10">
        <f t="shared" si="121"/>
        <v>63</v>
      </c>
    </row>
    <row r="3062" spans="1:6" x14ac:dyDescent="0.2">
      <c r="A3062" s="39"/>
      <c r="B3062" s="34"/>
      <c r="C3062" s="39" t="s">
        <v>127</v>
      </c>
      <c r="D3062" s="7">
        <v>3</v>
      </c>
      <c r="E3062" s="9">
        <v>12</v>
      </c>
      <c r="F3062" s="10">
        <f t="shared" si="121"/>
        <v>15</v>
      </c>
    </row>
    <row r="3063" spans="1:6" x14ac:dyDescent="0.2">
      <c r="A3063" s="39"/>
      <c r="B3063" s="34"/>
      <c r="C3063" s="39" t="s">
        <v>128</v>
      </c>
      <c r="D3063" s="7">
        <v>2</v>
      </c>
      <c r="E3063" s="9">
        <v>3</v>
      </c>
      <c r="F3063" s="10">
        <f t="shared" si="121"/>
        <v>5</v>
      </c>
    </row>
    <row r="3064" spans="1:6" x14ac:dyDescent="0.2">
      <c r="A3064" s="39"/>
      <c r="B3064" s="34"/>
      <c r="C3064" s="39" t="s">
        <v>137</v>
      </c>
      <c r="D3064" s="7">
        <v>0</v>
      </c>
      <c r="E3064" s="9">
        <v>9</v>
      </c>
      <c r="F3064" s="10">
        <f t="shared" si="121"/>
        <v>9</v>
      </c>
    </row>
    <row r="3065" spans="1:6" x14ac:dyDescent="0.2">
      <c r="A3065" s="39"/>
      <c r="B3065" s="34" t="s">
        <v>989</v>
      </c>
      <c r="C3065" s="39" t="s">
        <v>127</v>
      </c>
      <c r="D3065" s="7">
        <v>12</v>
      </c>
      <c r="E3065" s="9">
        <v>39</v>
      </c>
      <c r="F3065" s="10">
        <f t="shared" si="121"/>
        <v>51</v>
      </c>
    </row>
    <row r="3066" spans="1:6" x14ac:dyDescent="0.2">
      <c r="A3066" s="39"/>
      <c r="B3066" s="34" t="s">
        <v>1137</v>
      </c>
      <c r="C3066" s="39" t="s">
        <v>124</v>
      </c>
      <c r="D3066" s="7">
        <v>0</v>
      </c>
      <c r="E3066" s="9">
        <v>3</v>
      </c>
      <c r="F3066" s="10">
        <f t="shared" si="121"/>
        <v>3</v>
      </c>
    </row>
    <row r="3067" spans="1:6" x14ac:dyDescent="0.2">
      <c r="A3067" s="39"/>
      <c r="B3067" s="34" t="s">
        <v>619</v>
      </c>
      <c r="C3067" s="39" t="s">
        <v>124</v>
      </c>
      <c r="D3067" s="7">
        <v>241</v>
      </c>
      <c r="E3067" s="9">
        <v>694</v>
      </c>
      <c r="F3067" s="10">
        <f t="shared" si="121"/>
        <v>935</v>
      </c>
    </row>
    <row r="3068" spans="1:6" x14ac:dyDescent="0.2">
      <c r="A3068" s="39"/>
      <c r="B3068" s="34"/>
      <c r="C3068" s="39" t="s">
        <v>3</v>
      </c>
      <c r="D3068" s="7">
        <v>36</v>
      </c>
      <c r="E3068" s="9">
        <v>35</v>
      </c>
      <c r="F3068" s="10">
        <f t="shared" si="121"/>
        <v>71</v>
      </c>
    </row>
    <row r="3069" spans="1:6" x14ac:dyDescent="0.2">
      <c r="A3069" s="39"/>
      <c r="B3069" s="34"/>
      <c r="C3069" s="39" t="s">
        <v>125</v>
      </c>
      <c r="D3069" s="7">
        <v>11</v>
      </c>
      <c r="E3069" s="9">
        <v>8</v>
      </c>
      <c r="F3069" s="10">
        <f t="shared" si="121"/>
        <v>19</v>
      </c>
    </row>
    <row r="3070" spans="1:6" x14ac:dyDescent="0.2">
      <c r="A3070" s="39"/>
      <c r="B3070" s="34"/>
      <c r="C3070" s="39" t="s">
        <v>126</v>
      </c>
      <c r="D3070" s="7">
        <v>19</v>
      </c>
      <c r="E3070" s="9">
        <v>0</v>
      </c>
      <c r="F3070" s="10">
        <f t="shared" si="121"/>
        <v>19</v>
      </c>
    </row>
    <row r="3071" spans="1:6" x14ac:dyDescent="0.2">
      <c r="A3071" s="39"/>
      <c r="B3071" s="34"/>
      <c r="C3071" s="39" t="s">
        <v>127</v>
      </c>
      <c r="D3071" s="7">
        <v>38</v>
      </c>
      <c r="E3071" s="9">
        <v>67</v>
      </c>
      <c r="F3071" s="10">
        <f t="shared" si="121"/>
        <v>105</v>
      </c>
    </row>
    <row r="3072" spans="1:6" x14ac:dyDescent="0.2">
      <c r="A3072" s="39"/>
      <c r="B3072" s="34"/>
      <c r="C3072" s="39" t="s">
        <v>128</v>
      </c>
      <c r="D3072" s="7">
        <v>62</v>
      </c>
      <c r="E3072" s="9">
        <v>60</v>
      </c>
      <c r="F3072" s="10">
        <f t="shared" si="121"/>
        <v>122</v>
      </c>
    </row>
    <row r="3073" spans="1:6" x14ac:dyDescent="0.2">
      <c r="A3073" s="39"/>
      <c r="B3073" s="34"/>
      <c r="C3073" s="39" t="s">
        <v>931</v>
      </c>
      <c r="D3073" s="7">
        <v>5</v>
      </c>
      <c r="E3073" s="9">
        <v>3</v>
      </c>
      <c r="F3073" s="10">
        <f t="shared" si="121"/>
        <v>8</v>
      </c>
    </row>
    <row r="3074" spans="1:6" x14ac:dyDescent="0.2">
      <c r="A3074" s="39"/>
      <c r="B3074" s="34"/>
      <c r="C3074" s="39" t="s">
        <v>136</v>
      </c>
      <c r="D3074" s="7">
        <v>13</v>
      </c>
      <c r="E3074" s="9">
        <v>2</v>
      </c>
      <c r="F3074" s="10">
        <f t="shared" si="121"/>
        <v>15</v>
      </c>
    </row>
    <row r="3075" spans="1:6" x14ac:dyDescent="0.2">
      <c r="A3075" s="39"/>
      <c r="B3075" s="34"/>
      <c r="C3075" s="39" t="s">
        <v>137</v>
      </c>
      <c r="D3075" s="7">
        <v>5</v>
      </c>
      <c r="E3075" s="9">
        <v>24</v>
      </c>
      <c r="F3075" s="10">
        <f t="shared" si="121"/>
        <v>29</v>
      </c>
    </row>
    <row r="3076" spans="1:6" x14ac:dyDescent="0.2">
      <c r="A3076" s="39"/>
      <c r="B3076" s="34"/>
      <c r="C3076" s="39" t="s">
        <v>138</v>
      </c>
      <c r="D3076" s="7">
        <v>2</v>
      </c>
      <c r="E3076" s="9">
        <v>1</v>
      </c>
      <c r="F3076" s="10">
        <f t="shared" si="121"/>
        <v>3</v>
      </c>
    </row>
    <row r="3077" spans="1:6" x14ac:dyDescent="0.2">
      <c r="A3077" s="39"/>
      <c r="B3077" s="34"/>
      <c r="C3077" s="39" t="s">
        <v>139</v>
      </c>
      <c r="D3077" s="7">
        <v>9</v>
      </c>
      <c r="E3077" s="9">
        <v>3</v>
      </c>
      <c r="F3077" s="10">
        <f t="shared" si="121"/>
        <v>12</v>
      </c>
    </row>
    <row r="3078" spans="1:6" x14ac:dyDescent="0.2">
      <c r="A3078" s="39"/>
      <c r="B3078" s="34"/>
      <c r="C3078" s="39" t="s">
        <v>141</v>
      </c>
      <c r="D3078" s="7">
        <v>4</v>
      </c>
      <c r="E3078" s="9">
        <v>2</v>
      </c>
      <c r="F3078" s="10">
        <f t="shared" si="121"/>
        <v>6</v>
      </c>
    </row>
    <row r="3079" spans="1:6" x14ac:dyDescent="0.2">
      <c r="A3079" s="39"/>
      <c r="B3079" s="34" t="s">
        <v>1045</v>
      </c>
      <c r="C3079" s="39" t="s">
        <v>124</v>
      </c>
      <c r="D3079" s="7">
        <v>0</v>
      </c>
      <c r="E3079" s="9">
        <v>1</v>
      </c>
      <c r="F3079" s="10">
        <f t="shared" si="121"/>
        <v>1</v>
      </c>
    </row>
    <row r="3080" spans="1:6" x14ac:dyDescent="0.2">
      <c r="A3080" s="39"/>
      <c r="B3080" s="34"/>
      <c r="C3080" s="39" t="s">
        <v>137</v>
      </c>
      <c r="D3080" s="7">
        <v>0</v>
      </c>
      <c r="E3080" s="9">
        <v>4</v>
      </c>
      <c r="F3080" s="10">
        <f t="shared" si="121"/>
        <v>4</v>
      </c>
    </row>
    <row r="3081" spans="1:6" x14ac:dyDescent="0.2">
      <c r="A3081" s="39"/>
      <c r="B3081" s="34" t="s">
        <v>990</v>
      </c>
      <c r="C3081" s="39" t="s">
        <v>124</v>
      </c>
      <c r="D3081" s="7">
        <v>11</v>
      </c>
      <c r="E3081" s="9">
        <v>46</v>
      </c>
      <c r="F3081" s="10">
        <f t="shared" si="121"/>
        <v>57</v>
      </c>
    </row>
    <row r="3082" spans="1:6" x14ac:dyDescent="0.2">
      <c r="A3082" s="39"/>
      <c r="B3082" s="34"/>
      <c r="C3082" s="39" t="s">
        <v>127</v>
      </c>
      <c r="D3082" s="7">
        <v>1</v>
      </c>
      <c r="E3082" s="9">
        <v>4</v>
      </c>
      <c r="F3082" s="10">
        <f t="shared" si="121"/>
        <v>5</v>
      </c>
    </row>
    <row r="3083" spans="1:6" x14ac:dyDescent="0.2">
      <c r="A3083" s="39"/>
      <c r="B3083" s="34"/>
      <c r="C3083" s="39" t="s">
        <v>128</v>
      </c>
      <c r="D3083" s="7">
        <v>0</v>
      </c>
      <c r="E3083" s="9">
        <v>3</v>
      </c>
      <c r="F3083" s="10">
        <f t="shared" si="121"/>
        <v>3</v>
      </c>
    </row>
    <row r="3084" spans="1:6" x14ac:dyDescent="0.2">
      <c r="A3084" s="39"/>
      <c r="B3084" s="34"/>
      <c r="C3084" s="39" t="s">
        <v>137</v>
      </c>
      <c r="D3084" s="7">
        <v>0</v>
      </c>
      <c r="E3084" s="9">
        <v>3</v>
      </c>
      <c r="F3084" s="10">
        <f t="shared" si="121"/>
        <v>3</v>
      </c>
    </row>
    <row r="3085" spans="1:6" x14ac:dyDescent="0.2">
      <c r="A3085" s="39"/>
      <c r="B3085" s="34" t="s">
        <v>991</v>
      </c>
      <c r="C3085" s="39" t="s">
        <v>124</v>
      </c>
      <c r="D3085" s="7">
        <v>0</v>
      </c>
      <c r="E3085" s="9">
        <v>3</v>
      </c>
      <c r="F3085" s="10">
        <f t="shared" si="121"/>
        <v>3</v>
      </c>
    </row>
    <row r="3086" spans="1:6" x14ac:dyDescent="0.2">
      <c r="A3086" s="39"/>
      <c r="B3086" s="34" t="s">
        <v>992</v>
      </c>
      <c r="C3086" s="39" t="s">
        <v>124</v>
      </c>
      <c r="D3086" s="7">
        <v>22</v>
      </c>
      <c r="E3086" s="9">
        <v>109</v>
      </c>
      <c r="F3086" s="10">
        <f t="shared" si="121"/>
        <v>131</v>
      </c>
    </row>
    <row r="3087" spans="1:6" x14ac:dyDescent="0.2">
      <c r="A3087" s="39"/>
      <c r="B3087" s="34"/>
      <c r="C3087" s="39" t="s">
        <v>126</v>
      </c>
      <c r="D3087" s="7">
        <v>1</v>
      </c>
      <c r="E3087" s="9">
        <v>0</v>
      </c>
      <c r="F3087" s="10">
        <f t="shared" si="121"/>
        <v>1</v>
      </c>
    </row>
    <row r="3088" spans="1:6" x14ac:dyDescent="0.2">
      <c r="A3088" s="39"/>
      <c r="B3088" s="34"/>
      <c r="C3088" s="39" t="s">
        <v>127</v>
      </c>
      <c r="D3088" s="7">
        <v>3</v>
      </c>
      <c r="E3088" s="9">
        <v>12</v>
      </c>
      <c r="F3088" s="10">
        <f t="shared" si="121"/>
        <v>15</v>
      </c>
    </row>
    <row r="3089" spans="1:6" x14ac:dyDescent="0.2">
      <c r="A3089" s="39"/>
      <c r="B3089" s="34"/>
      <c r="C3089" s="39" t="s">
        <v>128</v>
      </c>
      <c r="D3089" s="7">
        <v>7</v>
      </c>
      <c r="E3089" s="9">
        <v>10</v>
      </c>
      <c r="F3089" s="10">
        <f t="shared" si="121"/>
        <v>17</v>
      </c>
    </row>
    <row r="3090" spans="1:6" x14ac:dyDescent="0.2">
      <c r="A3090" s="39"/>
      <c r="B3090" s="34"/>
      <c r="C3090" s="39" t="s">
        <v>137</v>
      </c>
      <c r="D3090" s="7">
        <v>0</v>
      </c>
      <c r="E3090" s="9">
        <v>4</v>
      </c>
      <c r="F3090" s="10">
        <f t="shared" si="121"/>
        <v>4</v>
      </c>
    </row>
    <row r="3091" spans="1:6" x14ac:dyDescent="0.2">
      <c r="A3091" s="39"/>
      <c r="B3091" s="34" t="s">
        <v>830</v>
      </c>
      <c r="C3091" s="39" t="s">
        <v>124</v>
      </c>
      <c r="D3091" s="7">
        <v>0</v>
      </c>
      <c r="E3091" s="9">
        <v>1</v>
      </c>
      <c r="F3091" s="10">
        <f t="shared" si="121"/>
        <v>1</v>
      </c>
    </row>
    <row r="3092" spans="1:6" x14ac:dyDescent="0.2">
      <c r="A3092" s="39"/>
      <c r="B3092" s="34"/>
      <c r="C3092" s="39" t="s">
        <v>127</v>
      </c>
      <c r="D3092" s="7">
        <v>1</v>
      </c>
      <c r="E3092" s="9">
        <v>1</v>
      </c>
      <c r="F3092" s="10">
        <f t="shared" si="121"/>
        <v>2</v>
      </c>
    </row>
    <row r="3093" spans="1:6" x14ac:dyDescent="0.2">
      <c r="A3093" s="39"/>
      <c r="B3093" s="34" t="s">
        <v>1138</v>
      </c>
      <c r="C3093" s="39" t="s">
        <v>124</v>
      </c>
      <c r="D3093" s="7">
        <v>0</v>
      </c>
      <c r="E3093" s="9">
        <v>2</v>
      </c>
      <c r="F3093" s="10">
        <f t="shared" si="121"/>
        <v>2</v>
      </c>
    </row>
    <row r="3094" spans="1:6" x14ac:dyDescent="0.2">
      <c r="A3094" s="39"/>
      <c r="B3094" s="34" t="s">
        <v>789</v>
      </c>
      <c r="C3094" s="39" t="s">
        <v>124</v>
      </c>
      <c r="D3094" s="7">
        <v>9</v>
      </c>
      <c r="E3094" s="9">
        <v>57</v>
      </c>
      <c r="F3094" s="10">
        <f t="shared" si="121"/>
        <v>66</v>
      </c>
    </row>
    <row r="3095" spans="1:6" x14ac:dyDescent="0.2">
      <c r="A3095" s="39"/>
      <c r="B3095" s="34"/>
      <c r="C3095" s="39" t="s">
        <v>127</v>
      </c>
      <c r="D3095" s="7">
        <v>0</v>
      </c>
      <c r="E3095" s="9">
        <v>5</v>
      </c>
      <c r="F3095" s="10">
        <f t="shared" si="121"/>
        <v>5</v>
      </c>
    </row>
    <row r="3096" spans="1:6" x14ac:dyDescent="0.2">
      <c r="A3096" s="39"/>
      <c r="B3096" s="34"/>
      <c r="C3096" s="39" t="s">
        <v>128</v>
      </c>
      <c r="D3096" s="7">
        <v>1</v>
      </c>
      <c r="E3096" s="9">
        <v>5</v>
      </c>
      <c r="F3096" s="10">
        <f t="shared" si="121"/>
        <v>6</v>
      </c>
    </row>
    <row r="3097" spans="1:6" x14ac:dyDescent="0.2">
      <c r="A3097" s="39"/>
      <c r="B3097" s="34"/>
      <c r="C3097" s="39" t="s">
        <v>137</v>
      </c>
      <c r="D3097" s="7">
        <v>0</v>
      </c>
      <c r="E3097" s="9">
        <v>7</v>
      </c>
      <c r="F3097" s="10">
        <f t="shared" si="121"/>
        <v>7</v>
      </c>
    </row>
    <row r="3098" spans="1:6" x14ac:dyDescent="0.2">
      <c r="A3098" s="39"/>
      <c r="B3098" s="34" t="s">
        <v>1139</v>
      </c>
      <c r="C3098" s="39" t="s">
        <v>124</v>
      </c>
      <c r="D3098" s="7">
        <v>0</v>
      </c>
      <c r="E3098" s="9">
        <v>4</v>
      </c>
      <c r="F3098" s="10">
        <f t="shared" si="121"/>
        <v>4</v>
      </c>
    </row>
    <row r="3099" spans="1:6" x14ac:dyDescent="0.2">
      <c r="A3099" s="39"/>
      <c r="B3099" s="34" t="s">
        <v>863</v>
      </c>
      <c r="C3099" s="39" t="s">
        <v>124</v>
      </c>
      <c r="D3099" s="7">
        <v>12</v>
      </c>
      <c r="E3099" s="9">
        <v>45</v>
      </c>
      <c r="F3099" s="10">
        <f t="shared" si="121"/>
        <v>57</v>
      </c>
    </row>
    <row r="3100" spans="1:6" x14ac:dyDescent="0.2">
      <c r="A3100" s="39"/>
      <c r="B3100" s="34"/>
      <c r="C3100" s="39" t="s">
        <v>127</v>
      </c>
      <c r="D3100" s="7">
        <v>1</v>
      </c>
      <c r="E3100" s="9">
        <v>3</v>
      </c>
      <c r="F3100" s="10">
        <f t="shared" si="121"/>
        <v>4</v>
      </c>
    </row>
    <row r="3101" spans="1:6" x14ac:dyDescent="0.2">
      <c r="A3101" s="39"/>
      <c r="B3101" s="34"/>
      <c r="C3101" s="39" t="s">
        <v>128</v>
      </c>
      <c r="D3101" s="7">
        <v>0</v>
      </c>
      <c r="E3101" s="9">
        <v>3</v>
      </c>
      <c r="F3101" s="10">
        <f t="shared" si="121"/>
        <v>3</v>
      </c>
    </row>
    <row r="3102" spans="1:6" x14ac:dyDescent="0.2">
      <c r="A3102" s="39"/>
      <c r="B3102" s="34"/>
      <c r="C3102" s="39" t="s">
        <v>137</v>
      </c>
      <c r="D3102" s="7">
        <v>0</v>
      </c>
      <c r="E3102" s="9">
        <v>2</v>
      </c>
      <c r="F3102" s="10">
        <f t="shared" si="121"/>
        <v>2</v>
      </c>
    </row>
    <row r="3103" spans="1:6" x14ac:dyDescent="0.2">
      <c r="A3103" s="39"/>
      <c r="B3103" s="34" t="s">
        <v>715</v>
      </c>
      <c r="C3103" s="39" t="s">
        <v>124</v>
      </c>
      <c r="D3103" s="7">
        <v>20</v>
      </c>
      <c r="E3103" s="9">
        <v>123</v>
      </c>
      <c r="F3103" s="10">
        <f t="shared" si="121"/>
        <v>143</v>
      </c>
    </row>
    <row r="3104" spans="1:6" x14ac:dyDescent="0.2">
      <c r="A3104" s="39"/>
      <c r="B3104" s="34"/>
      <c r="C3104" s="39" t="s">
        <v>126</v>
      </c>
      <c r="D3104" s="7">
        <v>1</v>
      </c>
      <c r="E3104" s="9">
        <v>0</v>
      </c>
      <c r="F3104" s="10">
        <f t="shared" si="121"/>
        <v>1</v>
      </c>
    </row>
    <row r="3105" spans="1:6" x14ac:dyDescent="0.2">
      <c r="A3105" s="39"/>
      <c r="B3105" s="34"/>
      <c r="C3105" s="39" t="s">
        <v>127</v>
      </c>
      <c r="D3105" s="7">
        <v>0</v>
      </c>
      <c r="E3105" s="9">
        <v>7</v>
      </c>
      <c r="F3105" s="10">
        <f t="shared" si="121"/>
        <v>7</v>
      </c>
    </row>
    <row r="3106" spans="1:6" x14ac:dyDescent="0.2">
      <c r="A3106" s="39"/>
      <c r="B3106" s="34"/>
      <c r="C3106" s="39" t="s">
        <v>128</v>
      </c>
      <c r="D3106" s="7">
        <v>4</v>
      </c>
      <c r="E3106" s="9">
        <v>11</v>
      </c>
      <c r="F3106" s="10">
        <f t="shared" si="121"/>
        <v>15</v>
      </c>
    </row>
    <row r="3107" spans="1:6" x14ac:dyDescent="0.2">
      <c r="A3107" s="39"/>
      <c r="B3107" s="34"/>
      <c r="C3107" s="39" t="s">
        <v>137</v>
      </c>
      <c r="D3107" s="7">
        <v>1</v>
      </c>
      <c r="E3107" s="9">
        <v>9</v>
      </c>
      <c r="F3107" s="10">
        <f t="shared" si="121"/>
        <v>10</v>
      </c>
    </row>
    <row r="3108" spans="1:6" x14ac:dyDescent="0.2">
      <c r="A3108" s="39"/>
      <c r="B3108" s="34" t="s">
        <v>727</v>
      </c>
      <c r="C3108" s="39" t="s">
        <v>124</v>
      </c>
      <c r="D3108" s="7">
        <v>10</v>
      </c>
      <c r="E3108" s="9">
        <v>44</v>
      </c>
      <c r="F3108" s="10">
        <f t="shared" si="121"/>
        <v>54</v>
      </c>
    </row>
    <row r="3109" spans="1:6" x14ac:dyDescent="0.2">
      <c r="A3109" s="39"/>
      <c r="B3109" s="34"/>
      <c r="C3109" s="39" t="s">
        <v>127</v>
      </c>
      <c r="D3109" s="7">
        <v>2</v>
      </c>
      <c r="E3109" s="9">
        <v>19</v>
      </c>
      <c r="F3109" s="10">
        <f t="shared" si="121"/>
        <v>21</v>
      </c>
    </row>
    <row r="3110" spans="1:6" x14ac:dyDescent="0.2">
      <c r="A3110" s="39"/>
      <c r="B3110" s="34"/>
      <c r="C3110" s="39" t="s">
        <v>128</v>
      </c>
      <c r="D3110" s="7">
        <v>0</v>
      </c>
      <c r="E3110" s="9">
        <v>6</v>
      </c>
      <c r="F3110" s="10">
        <f t="shared" si="121"/>
        <v>6</v>
      </c>
    </row>
    <row r="3111" spans="1:6" ht="12" thickBot="1" x14ac:dyDescent="0.25">
      <c r="A3111" s="52"/>
      <c r="B3111" s="68"/>
      <c r="C3111" s="52"/>
      <c r="D3111" s="24"/>
      <c r="E3111" s="26"/>
      <c r="F3111" s="53"/>
    </row>
    <row r="3119" spans="1:6" ht="12" x14ac:dyDescent="0.2">
      <c r="A3119" s="85" t="s">
        <v>113</v>
      </c>
      <c r="B3119" s="85"/>
      <c r="C3119" s="85"/>
      <c r="D3119" s="85"/>
      <c r="E3119" s="85"/>
      <c r="F3119" s="85"/>
    </row>
    <row r="3120" spans="1:6" x14ac:dyDescent="0.2">
      <c r="A3120" s="86" t="s">
        <v>39</v>
      </c>
      <c r="B3120" s="86"/>
      <c r="C3120" s="86"/>
      <c r="D3120" s="86"/>
      <c r="E3120" s="86"/>
      <c r="F3120" s="86"/>
    </row>
    <row r="3121" spans="1:6" x14ac:dyDescent="0.2">
      <c r="A3121" s="86" t="s">
        <v>1066</v>
      </c>
      <c r="B3121" s="86"/>
      <c r="C3121" s="86"/>
      <c r="D3121" s="86"/>
      <c r="E3121" s="86"/>
      <c r="F3121" s="86"/>
    </row>
    <row r="3122" spans="1:6" ht="12" thickBot="1" x14ac:dyDescent="0.25"/>
    <row r="3123" spans="1:6" x14ac:dyDescent="0.2">
      <c r="A3123" s="141" t="s">
        <v>123</v>
      </c>
      <c r="B3123" s="138"/>
      <c r="C3123" s="151" t="s">
        <v>43</v>
      </c>
      <c r="D3123" s="141" t="s">
        <v>44</v>
      </c>
      <c r="E3123" s="178" t="s">
        <v>45</v>
      </c>
      <c r="F3123" s="180" t="s">
        <v>2</v>
      </c>
    </row>
    <row r="3124" spans="1:6" x14ac:dyDescent="0.2">
      <c r="A3124" s="142"/>
      <c r="B3124" s="139"/>
      <c r="C3124" s="152"/>
      <c r="D3124" s="142"/>
      <c r="E3124" s="179"/>
      <c r="F3124" s="181"/>
    </row>
    <row r="3125" spans="1:6" x14ac:dyDescent="0.2">
      <c r="A3125" s="142"/>
      <c r="B3125" s="139"/>
      <c r="C3125" s="152"/>
      <c r="D3125" s="142"/>
      <c r="E3125" s="179"/>
      <c r="F3125" s="181"/>
    </row>
    <row r="3126" spans="1:6" ht="12" thickBot="1" x14ac:dyDescent="0.25">
      <c r="A3126" s="142"/>
      <c r="B3126" s="139"/>
      <c r="C3126" s="152"/>
      <c r="D3126" s="142"/>
      <c r="E3126" s="179"/>
      <c r="F3126" s="181"/>
    </row>
    <row r="3127" spans="1:6" x14ac:dyDescent="0.2">
      <c r="A3127" s="35"/>
      <c r="B3127" s="36" t="s">
        <v>716</v>
      </c>
      <c r="C3127" s="35" t="s">
        <v>127</v>
      </c>
      <c r="D3127" s="3">
        <v>3</v>
      </c>
      <c r="E3127" s="5">
        <v>15</v>
      </c>
      <c r="F3127" s="6">
        <f>D3127+E3127</f>
        <v>18</v>
      </c>
    </row>
    <row r="3128" spans="1:6" x14ac:dyDescent="0.2">
      <c r="A3128" s="39"/>
      <c r="B3128" s="34" t="s">
        <v>1047</v>
      </c>
      <c r="C3128" s="39" t="s">
        <v>127</v>
      </c>
      <c r="D3128" s="7">
        <v>2</v>
      </c>
      <c r="E3128" s="9">
        <v>9</v>
      </c>
      <c r="F3128" s="10">
        <f>D3128+E3128</f>
        <v>11</v>
      </c>
    </row>
    <row r="3129" spans="1:6" x14ac:dyDescent="0.2">
      <c r="A3129" s="39"/>
      <c r="B3129" s="34"/>
      <c r="C3129" s="39"/>
      <c r="D3129" s="7"/>
      <c r="E3129" s="9"/>
      <c r="F3129" s="40"/>
    </row>
    <row r="3130" spans="1:6" x14ac:dyDescent="0.2">
      <c r="A3130" s="65" t="s">
        <v>312</v>
      </c>
      <c r="B3130" s="42"/>
      <c r="C3130" s="72" t="s">
        <v>2</v>
      </c>
      <c r="D3130" s="73">
        <v>92</v>
      </c>
      <c r="E3130" s="48">
        <v>181</v>
      </c>
      <c r="F3130" s="63">
        <v>273</v>
      </c>
    </row>
    <row r="3131" spans="1:6" x14ac:dyDescent="0.2">
      <c r="A3131" s="39"/>
      <c r="B3131" s="34" t="s">
        <v>869</v>
      </c>
      <c r="C3131" s="39" t="s">
        <v>3</v>
      </c>
      <c r="D3131" s="7">
        <v>1</v>
      </c>
      <c r="E3131" s="9">
        <v>0</v>
      </c>
      <c r="F3131" s="10">
        <f t="shared" ref="F3131:F3142" si="122">D3131+E3131</f>
        <v>1</v>
      </c>
    </row>
    <row r="3132" spans="1:6" x14ac:dyDescent="0.2">
      <c r="A3132" s="39"/>
      <c r="B3132" s="34"/>
      <c r="C3132" s="39" t="s">
        <v>134</v>
      </c>
      <c r="D3132" s="7">
        <v>1</v>
      </c>
      <c r="E3132" s="9">
        <v>0</v>
      </c>
      <c r="F3132" s="10">
        <f t="shared" si="122"/>
        <v>1</v>
      </c>
    </row>
    <row r="3133" spans="1:6" x14ac:dyDescent="0.2">
      <c r="A3133" s="39"/>
      <c r="B3133" s="34"/>
      <c r="C3133" s="39" t="s">
        <v>139</v>
      </c>
      <c r="D3133" s="7">
        <v>5</v>
      </c>
      <c r="E3133" s="9">
        <v>4</v>
      </c>
      <c r="F3133" s="10">
        <f t="shared" si="122"/>
        <v>9</v>
      </c>
    </row>
    <row r="3134" spans="1:6" x14ac:dyDescent="0.2">
      <c r="A3134" s="39"/>
      <c r="B3134" s="34" t="s">
        <v>1140</v>
      </c>
      <c r="C3134" s="39" t="s">
        <v>137</v>
      </c>
      <c r="D3134" s="7">
        <v>0</v>
      </c>
      <c r="E3134" s="9">
        <v>2</v>
      </c>
      <c r="F3134" s="10">
        <f t="shared" si="122"/>
        <v>2</v>
      </c>
    </row>
    <row r="3135" spans="1:6" x14ac:dyDescent="0.2">
      <c r="A3135" s="39"/>
      <c r="B3135" s="34" t="s">
        <v>610</v>
      </c>
      <c r="C3135" s="39" t="s">
        <v>127</v>
      </c>
      <c r="D3135" s="7">
        <v>4</v>
      </c>
      <c r="E3135" s="9">
        <v>10</v>
      </c>
      <c r="F3135" s="10">
        <f t="shared" si="122"/>
        <v>14</v>
      </c>
    </row>
    <row r="3136" spans="1:6" x14ac:dyDescent="0.2">
      <c r="A3136" s="39"/>
      <c r="B3136" s="34"/>
      <c r="C3136" s="39" t="s">
        <v>137</v>
      </c>
      <c r="D3136" s="7">
        <v>1</v>
      </c>
      <c r="E3136" s="9">
        <v>0</v>
      </c>
      <c r="F3136" s="10">
        <f t="shared" si="122"/>
        <v>1</v>
      </c>
    </row>
    <row r="3137" spans="1:6" x14ac:dyDescent="0.2">
      <c r="A3137" s="39"/>
      <c r="B3137" s="34"/>
      <c r="C3137" s="39" t="s">
        <v>933</v>
      </c>
      <c r="D3137" s="7">
        <v>45</v>
      </c>
      <c r="E3137" s="9">
        <v>52</v>
      </c>
      <c r="F3137" s="10">
        <f t="shared" si="122"/>
        <v>97</v>
      </c>
    </row>
    <row r="3138" spans="1:6" x14ac:dyDescent="0.2">
      <c r="A3138" s="39"/>
      <c r="B3138" s="34" t="s">
        <v>828</v>
      </c>
      <c r="C3138" s="39" t="s">
        <v>136</v>
      </c>
      <c r="D3138" s="7">
        <v>0</v>
      </c>
      <c r="E3138" s="9">
        <v>1</v>
      </c>
      <c r="F3138" s="10">
        <f t="shared" si="122"/>
        <v>1</v>
      </c>
    </row>
    <row r="3139" spans="1:6" x14ac:dyDescent="0.2">
      <c r="A3139" s="39"/>
      <c r="B3139" s="34" t="s">
        <v>919</v>
      </c>
      <c r="C3139" s="39" t="s">
        <v>124</v>
      </c>
      <c r="D3139" s="7">
        <v>4</v>
      </c>
      <c r="E3139" s="9">
        <v>18</v>
      </c>
      <c r="F3139" s="10">
        <f t="shared" si="122"/>
        <v>22</v>
      </c>
    </row>
    <row r="3140" spans="1:6" x14ac:dyDescent="0.2">
      <c r="A3140" s="39"/>
      <c r="B3140" s="34"/>
      <c r="C3140" s="39" t="s">
        <v>126</v>
      </c>
      <c r="D3140" s="7">
        <v>25</v>
      </c>
      <c r="E3140" s="9">
        <v>64</v>
      </c>
      <c r="F3140" s="10">
        <f t="shared" si="122"/>
        <v>89</v>
      </c>
    </row>
    <row r="3141" spans="1:6" x14ac:dyDescent="0.2">
      <c r="A3141" s="39"/>
      <c r="B3141" s="34"/>
      <c r="C3141" s="39" t="s">
        <v>935</v>
      </c>
      <c r="D3141" s="7">
        <v>5</v>
      </c>
      <c r="E3141" s="9">
        <v>29</v>
      </c>
      <c r="F3141" s="10">
        <f t="shared" si="122"/>
        <v>34</v>
      </c>
    </row>
    <row r="3142" spans="1:6" x14ac:dyDescent="0.2">
      <c r="A3142" s="39"/>
      <c r="B3142" s="34" t="s">
        <v>1141</v>
      </c>
      <c r="C3142" s="39" t="s">
        <v>124</v>
      </c>
      <c r="D3142" s="7">
        <v>1</v>
      </c>
      <c r="E3142" s="9">
        <v>1</v>
      </c>
      <c r="F3142" s="10">
        <f t="shared" si="122"/>
        <v>2</v>
      </c>
    </row>
    <row r="3143" spans="1:6" x14ac:dyDescent="0.2">
      <c r="A3143" s="39"/>
      <c r="B3143" s="34"/>
      <c r="C3143" s="39"/>
      <c r="D3143" s="7"/>
      <c r="E3143" s="9"/>
      <c r="F3143" s="40"/>
    </row>
    <row r="3144" spans="1:6" x14ac:dyDescent="0.2">
      <c r="A3144" s="65" t="s">
        <v>313</v>
      </c>
      <c r="B3144" s="42"/>
      <c r="C3144" s="72" t="s">
        <v>2</v>
      </c>
      <c r="D3144" s="73">
        <v>33</v>
      </c>
      <c r="E3144" s="48">
        <v>172</v>
      </c>
      <c r="F3144" s="63">
        <v>205</v>
      </c>
    </row>
    <row r="3145" spans="1:6" x14ac:dyDescent="0.2">
      <c r="A3145" s="39"/>
      <c r="B3145" s="34" t="s">
        <v>611</v>
      </c>
      <c r="C3145" s="39" t="s">
        <v>128</v>
      </c>
      <c r="D3145" s="7">
        <v>0</v>
      </c>
      <c r="E3145" s="9">
        <v>7</v>
      </c>
      <c r="F3145" s="10">
        <f t="shared" ref="F3145:F3165" si="123">D3145+E3145</f>
        <v>7</v>
      </c>
    </row>
    <row r="3146" spans="1:6" x14ac:dyDescent="0.2">
      <c r="A3146" s="39"/>
      <c r="B3146" s="34"/>
      <c r="C3146" s="39" t="s">
        <v>135</v>
      </c>
      <c r="D3146" s="7">
        <v>0</v>
      </c>
      <c r="E3146" s="9">
        <v>1</v>
      </c>
      <c r="F3146" s="10">
        <f t="shared" si="123"/>
        <v>1</v>
      </c>
    </row>
    <row r="3147" spans="1:6" x14ac:dyDescent="0.2">
      <c r="A3147" s="39"/>
      <c r="B3147" s="34" t="s">
        <v>612</v>
      </c>
      <c r="C3147" s="39" t="s">
        <v>128</v>
      </c>
      <c r="D3147" s="7">
        <v>0</v>
      </c>
      <c r="E3147" s="9">
        <v>7</v>
      </c>
      <c r="F3147" s="10">
        <f t="shared" si="123"/>
        <v>7</v>
      </c>
    </row>
    <row r="3148" spans="1:6" x14ac:dyDescent="0.2">
      <c r="A3148" s="39"/>
      <c r="B3148" s="34"/>
      <c r="C3148" s="39" t="s">
        <v>135</v>
      </c>
      <c r="D3148" s="7">
        <v>0</v>
      </c>
      <c r="E3148" s="9">
        <v>1</v>
      </c>
      <c r="F3148" s="10">
        <f t="shared" si="123"/>
        <v>1</v>
      </c>
    </row>
    <row r="3149" spans="1:6" x14ac:dyDescent="0.2">
      <c r="A3149" s="39"/>
      <c r="B3149" s="34" t="s">
        <v>613</v>
      </c>
      <c r="C3149" s="39" t="s">
        <v>124</v>
      </c>
      <c r="D3149" s="7">
        <v>2</v>
      </c>
      <c r="E3149" s="9">
        <v>2</v>
      </c>
      <c r="F3149" s="10">
        <f t="shared" si="123"/>
        <v>4</v>
      </c>
    </row>
    <row r="3150" spans="1:6" x14ac:dyDescent="0.2">
      <c r="A3150" s="39"/>
      <c r="B3150" s="34"/>
      <c r="C3150" s="39" t="s">
        <v>3</v>
      </c>
      <c r="D3150" s="7">
        <v>7</v>
      </c>
      <c r="E3150" s="9">
        <v>19</v>
      </c>
      <c r="F3150" s="10">
        <f t="shared" si="123"/>
        <v>26</v>
      </c>
    </row>
    <row r="3151" spans="1:6" x14ac:dyDescent="0.2">
      <c r="A3151" s="39"/>
      <c r="B3151" s="34"/>
      <c r="C3151" s="39" t="s">
        <v>125</v>
      </c>
      <c r="D3151" s="7">
        <v>1</v>
      </c>
      <c r="E3151" s="9">
        <v>7</v>
      </c>
      <c r="F3151" s="10">
        <f t="shared" si="123"/>
        <v>8</v>
      </c>
    </row>
    <row r="3152" spans="1:6" x14ac:dyDescent="0.2">
      <c r="A3152" s="39"/>
      <c r="B3152" s="34"/>
      <c r="C3152" s="39" t="s">
        <v>126</v>
      </c>
      <c r="D3152" s="7">
        <v>1</v>
      </c>
      <c r="E3152" s="9">
        <v>1</v>
      </c>
      <c r="F3152" s="10">
        <f t="shared" si="123"/>
        <v>2</v>
      </c>
    </row>
    <row r="3153" spans="1:6" x14ac:dyDescent="0.2">
      <c r="A3153" s="39"/>
      <c r="B3153" s="34"/>
      <c r="C3153" s="39" t="s">
        <v>127</v>
      </c>
      <c r="D3153" s="7">
        <v>5</v>
      </c>
      <c r="E3153" s="9">
        <v>15</v>
      </c>
      <c r="F3153" s="10">
        <f t="shared" si="123"/>
        <v>20</v>
      </c>
    </row>
    <row r="3154" spans="1:6" x14ac:dyDescent="0.2">
      <c r="A3154" s="39"/>
      <c r="B3154" s="34"/>
      <c r="C3154" s="39" t="s">
        <v>128</v>
      </c>
      <c r="D3154" s="7">
        <v>5</v>
      </c>
      <c r="E3154" s="9">
        <v>25</v>
      </c>
      <c r="F3154" s="10">
        <f t="shared" si="123"/>
        <v>30</v>
      </c>
    </row>
    <row r="3155" spans="1:6" x14ac:dyDescent="0.2">
      <c r="A3155" s="39"/>
      <c r="B3155" s="34"/>
      <c r="C3155" s="39" t="s">
        <v>135</v>
      </c>
      <c r="D3155" s="7">
        <v>1</v>
      </c>
      <c r="E3155" s="9">
        <v>11</v>
      </c>
      <c r="F3155" s="10">
        <f t="shared" si="123"/>
        <v>12</v>
      </c>
    </row>
    <row r="3156" spans="1:6" x14ac:dyDescent="0.2">
      <c r="A3156" s="39"/>
      <c r="B3156" s="34"/>
      <c r="C3156" s="39" t="s">
        <v>136</v>
      </c>
      <c r="D3156" s="7">
        <v>2</v>
      </c>
      <c r="E3156" s="9">
        <v>6</v>
      </c>
      <c r="F3156" s="10">
        <f t="shared" si="123"/>
        <v>8</v>
      </c>
    </row>
    <row r="3157" spans="1:6" x14ac:dyDescent="0.2">
      <c r="A3157" s="39"/>
      <c r="B3157" s="34"/>
      <c r="C3157" s="39" t="s">
        <v>137</v>
      </c>
      <c r="D3157" s="7">
        <v>4</v>
      </c>
      <c r="E3157" s="9">
        <v>13</v>
      </c>
      <c r="F3157" s="10">
        <f t="shared" si="123"/>
        <v>17</v>
      </c>
    </row>
    <row r="3158" spans="1:6" x14ac:dyDescent="0.2">
      <c r="A3158" s="39"/>
      <c r="B3158" s="34"/>
      <c r="C3158" s="39" t="s">
        <v>139</v>
      </c>
      <c r="D3158" s="7">
        <v>2</v>
      </c>
      <c r="E3158" s="9">
        <v>16</v>
      </c>
      <c r="F3158" s="10">
        <f t="shared" si="123"/>
        <v>18</v>
      </c>
    </row>
    <row r="3159" spans="1:6" x14ac:dyDescent="0.2">
      <c r="A3159" s="39"/>
      <c r="B3159" s="34" t="s">
        <v>614</v>
      </c>
      <c r="C3159" s="39" t="s">
        <v>127</v>
      </c>
      <c r="D3159" s="7">
        <v>0</v>
      </c>
      <c r="E3159" s="9">
        <v>1</v>
      </c>
      <c r="F3159" s="10">
        <f t="shared" si="123"/>
        <v>1</v>
      </c>
    </row>
    <row r="3160" spans="1:6" x14ac:dyDescent="0.2">
      <c r="A3160" s="39"/>
      <c r="B3160" s="34" t="s">
        <v>615</v>
      </c>
      <c r="C3160" s="39" t="s">
        <v>127</v>
      </c>
      <c r="D3160" s="7">
        <v>1</v>
      </c>
      <c r="E3160" s="9">
        <v>11</v>
      </c>
      <c r="F3160" s="10">
        <f t="shared" si="123"/>
        <v>12</v>
      </c>
    </row>
    <row r="3161" spans="1:6" x14ac:dyDescent="0.2">
      <c r="A3161" s="39"/>
      <c r="B3161" s="34"/>
      <c r="C3161" s="39" t="s">
        <v>128</v>
      </c>
      <c r="D3161" s="7">
        <v>1</v>
      </c>
      <c r="E3161" s="9">
        <v>9</v>
      </c>
      <c r="F3161" s="10">
        <f t="shared" si="123"/>
        <v>10</v>
      </c>
    </row>
    <row r="3162" spans="1:6" x14ac:dyDescent="0.2">
      <c r="A3162" s="39"/>
      <c r="B3162" s="34"/>
      <c r="C3162" s="39" t="s">
        <v>135</v>
      </c>
      <c r="D3162" s="7">
        <v>0</v>
      </c>
      <c r="E3162" s="9">
        <v>6</v>
      </c>
      <c r="F3162" s="10">
        <f t="shared" si="123"/>
        <v>6</v>
      </c>
    </row>
    <row r="3163" spans="1:6" x14ac:dyDescent="0.2">
      <c r="A3163" s="39"/>
      <c r="B3163" s="34"/>
      <c r="C3163" s="39" t="s">
        <v>137</v>
      </c>
      <c r="D3163" s="7">
        <v>0</v>
      </c>
      <c r="E3163" s="9">
        <v>4</v>
      </c>
      <c r="F3163" s="10">
        <f t="shared" si="123"/>
        <v>4</v>
      </c>
    </row>
    <row r="3164" spans="1:6" x14ac:dyDescent="0.2">
      <c r="A3164" s="39"/>
      <c r="B3164" s="34" t="s">
        <v>616</v>
      </c>
      <c r="C3164" s="39" t="s">
        <v>127</v>
      </c>
      <c r="D3164" s="7">
        <v>1</v>
      </c>
      <c r="E3164" s="9">
        <v>8</v>
      </c>
      <c r="F3164" s="10">
        <f t="shared" si="123"/>
        <v>9</v>
      </c>
    </row>
    <row r="3165" spans="1:6" x14ac:dyDescent="0.2">
      <c r="A3165" s="39"/>
      <c r="B3165" s="34"/>
      <c r="C3165" s="39" t="s">
        <v>135</v>
      </c>
      <c r="D3165" s="7">
        <v>0</v>
      </c>
      <c r="E3165" s="9">
        <v>2</v>
      </c>
      <c r="F3165" s="10">
        <f t="shared" si="123"/>
        <v>2</v>
      </c>
    </row>
    <row r="3166" spans="1:6" x14ac:dyDescent="0.2">
      <c r="A3166" s="39"/>
      <c r="B3166" s="34"/>
      <c r="C3166" s="39"/>
      <c r="D3166" s="7"/>
      <c r="E3166" s="9"/>
      <c r="F3166" s="40"/>
    </row>
    <row r="3167" spans="1:6" x14ac:dyDescent="0.2">
      <c r="A3167" s="65" t="s">
        <v>314</v>
      </c>
      <c r="B3167" s="42"/>
      <c r="C3167" s="72" t="s">
        <v>2</v>
      </c>
      <c r="D3167" s="73">
        <v>584</v>
      </c>
      <c r="E3167" s="48">
        <v>3507</v>
      </c>
      <c r="F3167" s="63">
        <v>4091</v>
      </c>
    </row>
    <row r="3168" spans="1:6" x14ac:dyDescent="0.2">
      <c r="A3168" s="39"/>
      <c r="B3168" s="34" t="s">
        <v>861</v>
      </c>
      <c r="C3168" s="39" t="s">
        <v>124</v>
      </c>
      <c r="D3168" s="7">
        <v>24</v>
      </c>
      <c r="E3168" s="9">
        <v>122</v>
      </c>
      <c r="F3168" s="10">
        <f t="shared" ref="F3168:F3181" si="124">D3168+E3168</f>
        <v>146</v>
      </c>
    </row>
    <row r="3169" spans="1:6" x14ac:dyDescent="0.2">
      <c r="A3169" s="39"/>
      <c r="B3169" s="34"/>
      <c r="C3169" s="39" t="s">
        <v>3</v>
      </c>
      <c r="D3169" s="7">
        <v>2</v>
      </c>
      <c r="E3169" s="9">
        <v>0</v>
      </c>
      <c r="F3169" s="10">
        <f t="shared" si="124"/>
        <v>2</v>
      </c>
    </row>
    <row r="3170" spans="1:6" x14ac:dyDescent="0.2">
      <c r="A3170" s="39"/>
      <c r="B3170" s="34"/>
      <c r="C3170" s="39" t="s">
        <v>126</v>
      </c>
      <c r="D3170" s="7">
        <v>4</v>
      </c>
      <c r="E3170" s="9">
        <v>0</v>
      </c>
      <c r="F3170" s="10">
        <f t="shared" si="124"/>
        <v>4</v>
      </c>
    </row>
    <row r="3171" spans="1:6" x14ac:dyDescent="0.2">
      <c r="A3171" s="39"/>
      <c r="B3171" s="34" t="s">
        <v>1142</v>
      </c>
      <c r="C3171" s="39" t="s">
        <v>127</v>
      </c>
      <c r="D3171" s="7">
        <v>1</v>
      </c>
      <c r="E3171" s="9">
        <v>4</v>
      </c>
      <c r="F3171" s="10">
        <f t="shared" si="124"/>
        <v>5</v>
      </c>
    </row>
    <row r="3172" spans="1:6" x14ac:dyDescent="0.2">
      <c r="A3172" s="39"/>
      <c r="B3172" s="34" t="s">
        <v>1143</v>
      </c>
      <c r="C3172" s="39" t="s">
        <v>124</v>
      </c>
      <c r="D3172" s="7">
        <v>0</v>
      </c>
      <c r="E3172" s="9">
        <v>2</v>
      </c>
      <c r="F3172" s="10">
        <f t="shared" si="124"/>
        <v>2</v>
      </c>
    </row>
    <row r="3173" spans="1:6" x14ac:dyDescent="0.2">
      <c r="A3173" s="39"/>
      <c r="B3173" s="34" t="s">
        <v>786</v>
      </c>
      <c r="C3173" s="39" t="s">
        <v>128</v>
      </c>
      <c r="D3173" s="7">
        <v>0</v>
      </c>
      <c r="E3173" s="9">
        <v>9</v>
      </c>
      <c r="F3173" s="10">
        <f t="shared" si="124"/>
        <v>9</v>
      </c>
    </row>
    <row r="3174" spans="1:6" x14ac:dyDescent="0.2">
      <c r="A3174" s="39"/>
      <c r="B3174" s="34"/>
      <c r="C3174" s="39" t="s">
        <v>137</v>
      </c>
      <c r="D3174" s="7">
        <v>0</v>
      </c>
      <c r="E3174" s="9">
        <v>1</v>
      </c>
      <c r="F3174" s="10">
        <f t="shared" si="124"/>
        <v>1</v>
      </c>
    </row>
    <row r="3175" spans="1:6" x14ac:dyDescent="0.2">
      <c r="A3175" s="39"/>
      <c r="B3175" s="34" t="s">
        <v>920</v>
      </c>
      <c r="C3175" s="39" t="s">
        <v>124</v>
      </c>
      <c r="D3175" s="7">
        <v>12</v>
      </c>
      <c r="E3175" s="9">
        <v>74</v>
      </c>
      <c r="F3175" s="10">
        <f t="shared" si="124"/>
        <v>86</v>
      </c>
    </row>
    <row r="3176" spans="1:6" x14ac:dyDescent="0.2">
      <c r="A3176" s="39"/>
      <c r="B3176" s="34" t="s">
        <v>1194</v>
      </c>
      <c r="C3176" s="39" t="s">
        <v>137</v>
      </c>
      <c r="D3176" s="7">
        <v>0</v>
      </c>
      <c r="E3176" s="9">
        <v>2</v>
      </c>
      <c r="F3176" s="10">
        <f t="shared" si="124"/>
        <v>2</v>
      </c>
    </row>
    <row r="3177" spans="1:6" x14ac:dyDescent="0.2">
      <c r="A3177" s="39"/>
      <c r="B3177" s="34" t="s">
        <v>1144</v>
      </c>
      <c r="C3177" s="39" t="s">
        <v>124</v>
      </c>
      <c r="D3177" s="7">
        <v>0</v>
      </c>
      <c r="E3177" s="9">
        <v>4</v>
      </c>
      <c r="F3177" s="10">
        <f t="shared" si="124"/>
        <v>4</v>
      </c>
    </row>
    <row r="3178" spans="1:6" x14ac:dyDescent="0.2">
      <c r="A3178" s="39"/>
      <c r="B3178" s="34" t="s">
        <v>617</v>
      </c>
      <c r="C3178" s="39" t="s">
        <v>124</v>
      </c>
      <c r="D3178" s="7">
        <v>223</v>
      </c>
      <c r="E3178" s="9">
        <v>1366</v>
      </c>
      <c r="F3178" s="10">
        <f t="shared" si="124"/>
        <v>1589</v>
      </c>
    </row>
    <row r="3179" spans="1:6" x14ac:dyDescent="0.2">
      <c r="A3179" s="39"/>
      <c r="B3179" s="34"/>
      <c r="C3179" s="39" t="s">
        <v>3</v>
      </c>
      <c r="D3179" s="7">
        <v>5</v>
      </c>
      <c r="E3179" s="9">
        <v>0</v>
      </c>
      <c r="F3179" s="10">
        <f t="shared" si="124"/>
        <v>5</v>
      </c>
    </row>
    <row r="3180" spans="1:6" x14ac:dyDescent="0.2">
      <c r="A3180" s="39"/>
      <c r="B3180" s="34"/>
      <c r="C3180" s="39" t="s">
        <v>126</v>
      </c>
      <c r="D3180" s="7">
        <v>7</v>
      </c>
      <c r="E3180" s="9">
        <v>0</v>
      </c>
      <c r="F3180" s="10">
        <f t="shared" si="124"/>
        <v>7</v>
      </c>
    </row>
    <row r="3181" spans="1:6" x14ac:dyDescent="0.2">
      <c r="A3181" s="39"/>
      <c r="B3181" s="34"/>
      <c r="C3181" s="39" t="s">
        <v>127</v>
      </c>
      <c r="D3181" s="7">
        <v>3</v>
      </c>
      <c r="E3181" s="9">
        <v>12</v>
      </c>
      <c r="F3181" s="10">
        <f t="shared" si="124"/>
        <v>15</v>
      </c>
    </row>
    <row r="3182" spans="1:6" ht="12" thickBot="1" x14ac:dyDescent="0.25">
      <c r="A3182" s="52"/>
      <c r="B3182" s="68"/>
      <c r="C3182" s="52"/>
      <c r="D3182" s="24"/>
      <c r="E3182" s="26"/>
      <c r="F3182" s="53"/>
    </row>
    <row r="3190" spans="1:6" ht="12" x14ac:dyDescent="0.2">
      <c r="A3190" s="85" t="s">
        <v>113</v>
      </c>
      <c r="B3190" s="85"/>
      <c r="C3190" s="85"/>
      <c r="D3190" s="85"/>
      <c r="E3190" s="85"/>
      <c r="F3190" s="85"/>
    </row>
    <row r="3191" spans="1:6" x14ac:dyDescent="0.2">
      <c r="A3191" s="86" t="s">
        <v>39</v>
      </c>
      <c r="B3191" s="86"/>
      <c r="C3191" s="86"/>
      <c r="D3191" s="86"/>
      <c r="E3191" s="86"/>
      <c r="F3191" s="86"/>
    </row>
    <row r="3192" spans="1:6" x14ac:dyDescent="0.2">
      <c r="A3192" s="86" t="s">
        <v>1066</v>
      </c>
      <c r="B3192" s="86"/>
      <c r="C3192" s="86"/>
      <c r="D3192" s="86"/>
      <c r="E3192" s="86"/>
      <c r="F3192" s="86"/>
    </row>
    <row r="3193" spans="1:6" ht="12" thickBot="1" x14ac:dyDescent="0.25"/>
    <row r="3194" spans="1:6" x14ac:dyDescent="0.2">
      <c r="A3194" s="141" t="s">
        <v>123</v>
      </c>
      <c r="B3194" s="138"/>
      <c r="C3194" s="151" t="s">
        <v>43</v>
      </c>
      <c r="D3194" s="141" t="s">
        <v>44</v>
      </c>
      <c r="E3194" s="178" t="s">
        <v>45</v>
      </c>
      <c r="F3194" s="180" t="s">
        <v>2</v>
      </c>
    </row>
    <row r="3195" spans="1:6" x14ac:dyDescent="0.2">
      <c r="A3195" s="142"/>
      <c r="B3195" s="139"/>
      <c r="C3195" s="152"/>
      <c r="D3195" s="142"/>
      <c r="E3195" s="179"/>
      <c r="F3195" s="181"/>
    </row>
    <row r="3196" spans="1:6" x14ac:dyDescent="0.2">
      <c r="A3196" s="142"/>
      <c r="B3196" s="139"/>
      <c r="C3196" s="152"/>
      <c r="D3196" s="142"/>
      <c r="E3196" s="179"/>
      <c r="F3196" s="181"/>
    </row>
    <row r="3197" spans="1:6" ht="12" thickBot="1" x14ac:dyDescent="0.25">
      <c r="A3197" s="142"/>
      <c r="B3197" s="139"/>
      <c r="C3197" s="152"/>
      <c r="D3197" s="142"/>
      <c r="E3197" s="179"/>
      <c r="F3197" s="181"/>
    </row>
    <row r="3198" spans="1:6" x14ac:dyDescent="0.2">
      <c r="A3198" s="35"/>
      <c r="B3198" s="36"/>
      <c r="C3198" s="35" t="s">
        <v>128</v>
      </c>
      <c r="D3198" s="3">
        <v>6</v>
      </c>
      <c r="E3198" s="5">
        <v>11</v>
      </c>
      <c r="F3198" s="6">
        <f t="shared" ref="F3198:F3252" si="125">D3198+E3198</f>
        <v>17</v>
      </c>
    </row>
    <row r="3199" spans="1:6" x14ac:dyDescent="0.2">
      <c r="A3199" s="39"/>
      <c r="B3199" s="34"/>
      <c r="C3199" s="39" t="s">
        <v>931</v>
      </c>
      <c r="D3199" s="7">
        <v>0</v>
      </c>
      <c r="E3199" s="9">
        <v>1</v>
      </c>
      <c r="F3199" s="10">
        <f t="shared" si="125"/>
        <v>1</v>
      </c>
    </row>
    <row r="3200" spans="1:6" x14ac:dyDescent="0.2">
      <c r="A3200" s="39"/>
      <c r="B3200" s="34"/>
      <c r="C3200" s="39" t="s">
        <v>137</v>
      </c>
      <c r="D3200" s="7">
        <v>1</v>
      </c>
      <c r="E3200" s="9">
        <v>15</v>
      </c>
      <c r="F3200" s="10">
        <f t="shared" si="125"/>
        <v>16</v>
      </c>
    </row>
    <row r="3201" spans="1:6" x14ac:dyDescent="0.2">
      <c r="A3201" s="39"/>
      <c r="B3201" s="34" t="s">
        <v>1048</v>
      </c>
      <c r="C3201" s="39" t="s">
        <v>127</v>
      </c>
      <c r="D3201" s="7">
        <v>0</v>
      </c>
      <c r="E3201" s="9">
        <v>2</v>
      </c>
      <c r="F3201" s="10">
        <f t="shared" si="125"/>
        <v>2</v>
      </c>
    </row>
    <row r="3202" spans="1:6" x14ac:dyDescent="0.2">
      <c r="A3202" s="39"/>
      <c r="B3202" s="34" t="s">
        <v>714</v>
      </c>
      <c r="C3202" s="39" t="s">
        <v>124</v>
      </c>
      <c r="D3202" s="7">
        <v>31</v>
      </c>
      <c r="E3202" s="9">
        <v>381</v>
      </c>
      <c r="F3202" s="10">
        <f t="shared" si="125"/>
        <v>412</v>
      </c>
    </row>
    <row r="3203" spans="1:6" x14ac:dyDescent="0.2">
      <c r="A3203" s="39"/>
      <c r="B3203" s="34"/>
      <c r="C3203" s="39" t="s">
        <v>3</v>
      </c>
      <c r="D3203" s="7">
        <v>0</v>
      </c>
      <c r="E3203" s="9">
        <v>1</v>
      </c>
      <c r="F3203" s="10">
        <f t="shared" si="125"/>
        <v>1</v>
      </c>
    </row>
    <row r="3204" spans="1:6" x14ac:dyDescent="0.2">
      <c r="A3204" s="39"/>
      <c r="B3204" s="34"/>
      <c r="C3204" s="39" t="s">
        <v>126</v>
      </c>
      <c r="D3204" s="7">
        <v>1</v>
      </c>
      <c r="E3204" s="9">
        <v>0</v>
      </c>
      <c r="F3204" s="10">
        <f t="shared" si="125"/>
        <v>1</v>
      </c>
    </row>
    <row r="3205" spans="1:6" x14ac:dyDescent="0.2">
      <c r="A3205" s="39"/>
      <c r="B3205" s="34"/>
      <c r="C3205" s="39" t="s">
        <v>127</v>
      </c>
      <c r="D3205" s="7">
        <v>4</v>
      </c>
      <c r="E3205" s="9">
        <v>22</v>
      </c>
      <c r="F3205" s="10">
        <f t="shared" si="125"/>
        <v>26</v>
      </c>
    </row>
    <row r="3206" spans="1:6" x14ac:dyDescent="0.2">
      <c r="A3206" s="39"/>
      <c r="B3206" s="34"/>
      <c r="C3206" s="39" t="s">
        <v>128</v>
      </c>
      <c r="D3206" s="7">
        <v>2</v>
      </c>
      <c r="E3206" s="9">
        <v>10</v>
      </c>
      <c r="F3206" s="10">
        <f t="shared" si="125"/>
        <v>12</v>
      </c>
    </row>
    <row r="3207" spans="1:6" x14ac:dyDescent="0.2">
      <c r="A3207" s="39"/>
      <c r="B3207" s="34"/>
      <c r="C3207" s="39" t="s">
        <v>137</v>
      </c>
      <c r="D3207" s="7">
        <v>0</v>
      </c>
      <c r="E3207" s="9">
        <v>14</v>
      </c>
      <c r="F3207" s="10">
        <f t="shared" si="125"/>
        <v>14</v>
      </c>
    </row>
    <row r="3208" spans="1:6" x14ac:dyDescent="0.2">
      <c r="A3208" s="39"/>
      <c r="B3208" s="34" t="s">
        <v>618</v>
      </c>
      <c r="C3208" s="39" t="s">
        <v>128</v>
      </c>
      <c r="D3208" s="7">
        <v>0</v>
      </c>
      <c r="E3208" s="9">
        <v>1</v>
      </c>
      <c r="F3208" s="10">
        <f t="shared" si="125"/>
        <v>1</v>
      </c>
    </row>
    <row r="3209" spans="1:6" x14ac:dyDescent="0.2">
      <c r="A3209" s="39"/>
      <c r="B3209" s="34"/>
      <c r="C3209" s="39" t="s">
        <v>137</v>
      </c>
      <c r="D3209" s="7">
        <v>0</v>
      </c>
      <c r="E3209" s="9">
        <v>15</v>
      </c>
      <c r="F3209" s="10">
        <f t="shared" si="125"/>
        <v>15</v>
      </c>
    </row>
    <row r="3210" spans="1:6" x14ac:dyDescent="0.2">
      <c r="A3210" s="39"/>
      <c r="B3210" s="34" t="s">
        <v>1049</v>
      </c>
      <c r="C3210" s="39" t="s">
        <v>127</v>
      </c>
      <c r="D3210" s="7">
        <v>0</v>
      </c>
      <c r="E3210" s="9">
        <v>6</v>
      </c>
      <c r="F3210" s="10">
        <f t="shared" si="125"/>
        <v>6</v>
      </c>
    </row>
    <row r="3211" spans="1:6" x14ac:dyDescent="0.2">
      <c r="A3211" s="39"/>
      <c r="B3211" s="34" t="s">
        <v>1145</v>
      </c>
      <c r="C3211" s="39" t="s">
        <v>124</v>
      </c>
      <c r="D3211" s="7">
        <v>0</v>
      </c>
      <c r="E3211" s="9">
        <v>1</v>
      </c>
      <c r="F3211" s="10">
        <f t="shared" si="125"/>
        <v>1</v>
      </c>
    </row>
    <row r="3212" spans="1:6" x14ac:dyDescent="0.2">
      <c r="A3212" s="39"/>
      <c r="B3212" s="34" t="s">
        <v>1146</v>
      </c>
      <c r="C3212" s="39" t="s">
        <v>124</v>
      </c>
      <c r="D3212" s="7">
        <v>1</v>
      </c>
      <c r="E3212" s="9">
        <v>7</v>
      </c>
      <c r="F3212" s="10">
        <f t="shared" si="125"/>
        <v>8</v>
      </c>
    </row>
    <row r="3213" spans="1:6" x14ac:dyDescent="0.2">
      <c r="A3213" s="39"/>
      <c r="B3213" s="34" t="s">
        <v>921</v>
      </c>
      <c r="C3213" s="39" t="s">
        <v>124</v>
      </c>
      <c r="D3213" s="7">
        <v>0</v>
      </c>
      <c r="E3213" s="9">
        <v>6</v>
      </c>
      <c r="F3213" s="10">
        <f t="shared" si="125"/>
        <v>6</v>
      </c>
    </row>
    <row r="3214" spans="1:6" x14ac:dyDescent="0.2">
      <c r="A3214" s="39"/>
      <c r="B3214" s="34" t="s">
        <v>1050</v>
      </c>
      <c r="C3214" s="39" t="s">
        <v>124</v>
      </c>
      <c r="D3214" s="7">
        <v>0</v>
      </c>
      <c r="E3214" s="9">
        <v>6</v>
      </c>
      <c r="F3214" s="10">
        <f t="shared" si="125"/>
        <v>6</v>
      </c>
    </row>
    <row r="3215" spans="1:6" x14ac:dyDescent="0.2">
      <c r="A3215" s="39"/>
      <c r="B3215" s="34" t="s">
        <v>787</v>
      </c>
      <c r="C3215" s="39" t="s">
        <v>127</v>
      </c>
      <c r="D3215" s="7">
        <v>1</v>
      </c>
      <c r="E3215" s="9">
        <v>11</v>
      </c>
      <c r="F3215" s="10">
        <f t="shared" si="125"/>
        <v>12</v>
      </c>
    </row>
    <row r="3216" spans="1:6" x14ac:dyDescent="0.2">
      <c r="A3216" s="39"/>
      <c r="B3216" s="34" t="s">
        <v>993</v>
      </c>
      <c r="C3216" s="39" t="s">
        <v>128</v>
      </c>
      <c r="D3216" s="7">
        <v>0</v>
      </c>
      <c r="E3216" s="9">
        <v>2</v>
      </c>
      <c r="F3216" s="10">
        <f t="shared" si="125"/>
        <v>2</v>
      </c>
    </row>
    <row r="3217" spans="1:6" x14ac:dyDescent="0.2">
      <c r="A3217" s="39"/>
      <c r="B3217" s="34" t="s">
        <v>922</v>
      </c>
      <c r="C3217" s="39" t="s">
        <v>124</v>
      </c>
      <c r="D3217" s="7">
        <v>0</v>
      </c>
      <c r="E3217" s="9">
        <v>15</v>
      </c>
      <c r="F3217" s="10">
        <f t="shared" si="125"/>
        <v>15</v>
      </c>
    </row>
    <row r="3218" spans="1:6" x14ac:dyDescent="0.2">
      <c r="A3218" s="39"/>
      <c r="B3218" s="34" t="s">
        <v>764</v>
      </c>
      <c r="C3218" s="39" t="s">
        <v>124</v>
      </c>
      <c r="D3218" s="7">
        <v>2</v>
      </c>
      <c r="E3218" s="9">
        <v>8</v>
      </c>
      <c r="F3218" s="10">
        <f t="shared" si="125"/>
        <v>10</v>
      </c>
    </row>
    <row r="3219" spans="1:6" x14ac:dyDescent="0.2">
      <c r="A3219" s="39"/>
      <c r="B3219" s="34"/>
      <c r="C3219" s="39" t="s">
        <v>3</v>
      </c>
      <c r="D3219" s="7">
        <v>1</v>
      </c>
      <c r="E3219" s="9">
        <v>0</v>
      </c>
      <c r="F3219" s="10">
        <f t="shared" si="125"/>
        <v>1</v>
      </c>
    </row>
    <row r="3220" spans="1:6" x14ac:dyDescent="0.2">
      <c r="A3220" s="39"/>
      <c r="B3220" s="34"/>
      <c r="C3220" s="39" t="s">
        <v>126</v>
      </c>
      <c r="D3220" s="7">
        <v>4</v>
      </c>
      <c r="E3220" s="9">
        <v>0</v>
      </c>
      <c r="F3220" s="10">
        <f t="shared" si="125"/>
        <v>4</v>
      </c>
    </row>
    <row r="3221" spans="1:6" x14ac:dyDescent="0.2">
      <c r="A3221" s="39"/>
      <c r="B3221" s="34"/>
      <c r="C3221" s="39" t="s">
        <v>127</v>
      </c>
      <c r="D3221" s="7">
        <v>0</v>
      </c>
      <c r="E3221" s="9">
        <v>3</v>
      </c>
      <c r="F3221" s="10">
        <f t="shared" si="125"/>
        <v>3</v>
      </c>
    </row>
    <row r="3222" spans="1:6" x14ac:dyDescent="0.2">
      <c r="A3222" s="39"/>
      <c r="B3222" s="34"/>
      <c r="C3222" s="39" t="s">
        <v>128</v>
      </c>
      <c r="D3222" s="7">
        <v>1</v>
      </c>
      <c r="E3222" s="9">
        <v>11</v>
      </c>
      <c r="F3222" s="10">
        <f t="shared" si="125"/>
        <v>12</v>
      </c>
    </row>
    <row r="3223" spans="1:6" x14ac:dyDescent="0.2">
      <c r="A3223" s="39"/>
      <c r="B3223" s="34"/>
      <c r="C3223" s="39" t="s">
        <v>137</v>
      </c>
      <c r="D3223" s="7">
        <v>0</v>
      </c>
      <c r="E3223" s="9">
        <v>1</v>
      </c>
      <c r="F3223" s="10">
        <f t="shared" si="125"/>
        <v>1</v>
      </c>
    </row>
    <row r="3224" spans="1:6" x14ac:dyDescent="0.2">
      <c r="A3224" s="39"/>
      <c r="B3224" s="34" t="s">
        <v>1147</v>
      </c>
      <c r="C3224" s="39" t="s">
        <v>124</v>
      </c>
      <c r="D3224" s="7">
        <v>0</v>
      </c>
      <c r="E3224" s="9">
        <v>4</v>
      </c>
      <c r="F3224" s="10">
        <f t="shared" si="125"/>
        <v>4</v>
      </c>
    </row>
    <row r="3225" spans="1:6" x14ac:dyDescent="0.2">
      <c r="A3225" s="39"/>
      <c r="B3225" s="34" t="s">
        <v>620</v>
      </c>
      <c r="C3225" s="39" t="s">
        <v>3</v>
      </c>
      <c r="D3225" s="7">
        <v>2</v>
      </c>
      <c r="E3225" s="9">
        <v>0</v>
      </c>
      <c r="F3225" s="10">
        <f t="shared" si="125"/>
        <v>2</v>
      </c>
    </row>
    <row r="3226" spans="1:6" x14ac:dyDescent="0.2">
      <c r="A3226" s="39"/>
      <c r="B3226" s="34"/>
      <c r="C3226" s="39" t="s">
        <v>127</v>
      </c>
      <c r="D3226" s="7">
        <v>10</v>
      </c>
      <c r="E3226" s="9">
        <v>43</v>
      </c>
      <c r="F3226" s="10">
        <f t="shared" si="125"/>
        <v>53</v>
      </c>
    </row>
    <row r="3227" spans="1:6" x14ac:dyDescent="0.2">
      <c r="A3227" s="39"/>
      <c r="B3227" s="34"/>
      <c r="C3227" s="39" t="s">
        <v>128</v>
      </c>
      <c r="D3227" s="7">
        <v>1</v>
      </c>
      <c r="E3227" s="9">
        <v>10</v>
      </c>
      <c r="F3227" s="10">
        <f t="shared" si="125"/>
        <v>11</v>
      </c>
    </row>
    <row r="3228" spans="1:6" x14ac:dyDescent="0.2">
      <c r="A3228" s="39"/>
      <c r="B3228" s="34"/>
      <c r="C3228" s="39" t="s">
        <v>136</v>
      </c>
      <c r="D3228" s="7">
        <v>1</v>
      </c>
      <c r="E3228" s="9">
        <v>0</v>
      </c>
      <c r="F3228" s="10">
        <f t="shared" si="125"/>
        <v>1</v>
      </c>
    </row>
    <row r="3229" spans="1:6" x14ac:dyDescent="0.2">
      <c r="A3229" s="39"/>
      <c r="B3229" s="34"/>
      <c r="C3229" s="39" t="s">
        <v>137</v>
      </c>
      <c r="D3229" s="7">
        <v>0</v>
      </c>
      <c r="E3229" s="9">
        <v>9</v>
      </c>
      <c r="F3229" s="10">
        <f t="shared" si="125"/>
        <v>9</v>
      </c>
    </row>
    <row r="3230" spans="1:6" x14ac:dyDescent="0.2">
      <c r="A3230" s="39"/>
      <c r="B3230" s="34" t="s">
        <v>621</v>
      </c>
      <c r="C3230" s="39" t="s">
        <v>124</v>
      </c>
      <c r="D3230" s="7">
        <v>19</v>
      </c>
      <c r="E3230" s="9">
        <v>117</v>
      </c>
      <c r="F3230" s="10">
        <f t="shared" si="125"/>
        <v>136</v>
      </c>
    </row>
    <row r="3231" spans="1:6" x14ac:dyDescent="0.2">
      <c r="A3231" s="39"/>
      <c r="B3231" s="34"/>
      <c r="C3231" s="39" t="s">
        <v>3</v>
      </c>
      <c r="D3231" s="7">
        <v>30</v>
      </c>
      <c r="E3231" s="9">
        <v>77</v>
      </c>
      <c r="F3231" s="10">
        <f t="shared" si="125"/>
        <v>107</v>
      </c>
    </row>
    <row r="3232" spans="1:6" x14ac:dyDescent="0.2">
      <c r="A3232" s="39"/>
      <c r="B3232" s="34"/>
      <c r="C3232" s="39" t="s">
        <v>125</v>
      </c>
      <c r="D3232" s="7">
        <v>4</v>
      </c>
      <c r="E3232" s="9">
        <v>11</v>
      </c>
      <c r="F3232" s="10">
        <f t="shared" si="125"/>
        <v>15</v>
      </c>
    </row>
    <row r="3233" spans="1:6" x14ac:dyDescent="0.2">
      <c r="A3233" s="39"/>
      <c r="B3233" s="34"/>
      <c r="C3233" s="39" t="s">
        <v>126</v>
      </c>
      <c r="D3233" s="7">
        <v>3</v>
      </c>
      <c r="E3233" s="9">
        <v>0</v>
      </c>
      <c r="F3233" s="10">
        <f t="shared" si="125"/>
        <v>3</v>
      </c>
    </row>
    <row r="3234" spans="1:6" x14ac:dyDescent="0.2">
      <c r="A3234" s="39"/>
      <c r="B3234" s="34"/>
      <c r="C3234" s="39" t="s">
        <v>127</v>
      </c>
      <c r="D3234" s="7">
        <v>19</v>
      </c>
      <c r="E3234" s="9">
        <v>39</v>
      </c>
      <c r="F3234" s="10">
        <f t="shared" si="125"/>
        <v>58</v>
      </c>
    </row>
    <row r="3235" spans="1:6" x14ac:dyDescent="0.2">
      <c r="A3235" s="39"/>
      <c r="B3235" s="34"/>
      <c r="C3235" s="39" t="s">
        <v>128</v>
      </c>
      <c r="D3235" s="7">
        <v>44</v>
      </c>
      <c r="E3235" s="9">
        <v>47</v>
      </c>
      <c r="F3235" s="10">
        <f t="shared" si="125"/>
        <v>91</v>
      </c>
    </row>
    <row r="3236" spans="1:6" x14ac:dyDescent="0.2">
      <c r="A3236" s="39"/>
      <c r="B3236" s="34"/>
      <c r="C3236" s="39" t="s">
        <v>931</v>
      </c>
      <c r="D3236" s="7">
        <v>2</v>
      </c>
      <c r="E3236" s="9">
        <v>4</v>
      </c>
      <c r="F3236" s="10">
        <f t="shared" si="125"/>
        <v>6</v>
      </c>
    </row>
    <row r="3237" spans="1:6" x14ac:dyDescent="0.2">
      <c r="A3237" s="39"/>
      <c r="B3237" s="34"/>
      <c r="C3237" s="39" t="s">
        <v>136</v>
      </c>
      <c r="D3237" s="7">
        <v>4</v>
      </c>
      <c r="E3237" s="9">
        <v>8</v>
      </c>
      <c r="F3237" s="10">
        <f t="shared" si="125"/>
        <v>12</v>
      </c>
    </row>
    <row r="3238" spans="1:6" x14ac:dyDescent="0.2">
      <c r="A3238" s="39"/>
      <c r="B3238" s="34"/>
      <c r="C3238" s="39" t="s">
        <v>137</v>
      </c>
      <c r="D3238" s="7">
        <v>33</v>
      </c>
      <c r="E3238" s="9">
        <v>63</v>
      </c>
      <c r="F3238" s="10">
        <f t="shared" si="125"/>
        <v>96</v>
      </c>
    </row>
    <row r="3239" spans="1:6" x14ac:dyDescent="0.2">
      <c r="A3239" s="39"/>
      <c r="B3239" s="34"/>
      <c r="C3239" s="39" t="s">
        <v>138</v>
      </c>
      <c r="D3239" s="7">
        <v>0</v>
      </c>
      <c r="E3239" s="9">
        <v>1</v>
      </c>
      <c r="F3239" s="10">
        <f t="shared" si="125"/>
        <v>1</v>
      </c>
    </row>
    <row r="3240" spans="1:6" x14ac:dyDescent="0.2">
      <c r="A3240" s="39"/>
      <c r="B3240" s="34"/>
      <c r="C3240" s="39" t="s">
        <v>139</v>
      </c>
      <c r="D3240" s="7">
        <v>2</v>
      </c>
      <c r="E3240" s="9">
        <v>16</v>
      </c>
      <c r="F3240" s="10">
        <f t="shared" si="125"/>
        <v>18</v>
      </c>
    </row>
    <row r="3241" spans="1:6" x14ac:dyDescent="0.2">
      <c r="A3241" s="39"/>
      <c r="B3241" s="34"/>
      <c r="C3241" s="39" t="s">
        <v>141</v>
      </c>
      <c r="D3241" s="7">
        <v>1</v>
      </c>
      <c r="E3241" s="9">
        <v>3</v>
      </c>
      <c r="F3241" s="10">
        <f t="shared" si="125"/>
        <v>4</v>
      </c>
    </row>
    <row r="3242" spans="1:6" x14ac:dyDescent="0.2">
      <c r="A3242" s="39"/>
      <c r="B3242" s="34"/>
      <c r="C3242" s="39" t="s">
        <v>142</v>
      </c>
      <c r="D3242" s="7">
        <v>1</v>
      </c>
      <c r="E3242" s="9">
        <v>0</v>
      </c>
      <c r="F3242" s="10">
        <f t="shared" si="125"/>
        <v>1</v>
      </c>
    </row>
    <row r="3243" spans="1:6" x14ac:dyDescent="0.2">
      <c r="A3243" s="39"/>
      <c r="B3243" s="34"/>
      <c r="C3243" s="39" t="s">
        <v>148</v>
      </c>
      <c r="D3243" s="7">
        <v>1</v>
      </c>
      <c r="E3243" s="9">
        <v>0</v>
      </c>
      <c r="F3243" s="10">
        <f t="shared" si="125"/>
        <v>1</v>
      </c>
    </row>
    <row r="3244" spans="1:6" x14ac:dyDescent="0.2">
      <c r="A3244" s="39"/>
      <c r="B3244" s="34"/>
      <c r="C3244" s="39" t="s">
        <v>149</v>
      </c>
      <c r="D3244" s="7">
        <v>1</v>
      </c>
      <c r="E3244" s="9">
        <v>1</v>
      </c>
      <c r="F3244" s="10">
        <f t="shared" si="125"/>
        <v>2</v>
      </c>
    </row>
    <row r="3245" spans="1:6" x14ac:dyDescent="0.2">
      <c r="A3245" s="39"/>
      <c r="B3245" s="34" t="s">
        <v>994</v>
      </c>
      <c r="C3245" s="39" t="s">
        <v>126</v>
      </c>
      <c r="D3245" s="7">
        <v>1</v>
      </c>
      <c r="E3245" s="9">
        <v>0</v>
      </c>
      <c r="F3245" s="10">
        <f t="shared" si="125"/>
        <v>1</v>
      </c>
    </row>
    <row r="3246" spans="1:6" x14ac:dyDescent="0.2">
      <c r="A3246" s="39"/>
      <c r="B3246" s="34"/>
      <c r="C3246" s="39" t="s">
        <v>127</v>
      </c>
      <c r="D3246" s="7">
        <v>1</v>
      </c>
      <c r="E3246" s="9">
        <v>10</v>
      </c>
      <c r="F3246" s="10">
        <f t="shared" si="125"/>
        <v>11</v>
      </c>
    </row>
    <row r="3247" spans="1:6" x14ac:dyDescent="0.2">
      <c r="A3247" s="39"/>
      <c r="B3247" s="34" t="s">
        <v>1051</v>
      </c>
      <c r="C3247" s="39" t="s">
        <v>124</v>
      </c>
      <c r="D3247" s="7">
        <v>0</v>
      </c>
      <c r="E3247" s="9">
        <v>6</v>
      </c>
      <c r="F3247" s="10">
        <f t="shared" si="125"/>
        <v>6</v>
      </c>
    </row>
    <row r="3248" spans="1:6" x14ac:dyDescent="0.2">
      <c r="A3248" s="39"/>
      <c r="B3248" s="34" t="s">
        <v>1148</v>
      </c>
      <c r="C3248" s="39" t="s">
        <v>124</v>
      </c>
      <c r="D3248" s="7">
        <v>0</v>
      </c>
      <c r="E3248" s="9">
        <v>4</v>
      </c>
      <c r="F3248" s="10">
        <f t="shared" si="125"/>
        <v>4</v>
      </c>
    </row>
    <row r="3249" spans="1:6" x14ac:dyDescent="0.2">
      <c r="A3249" s="39"/>
      <c r="B3249" s="34" t="s">
        <v>1149</v>
      </c>
      <c r="C3249" s="39" t="s">
        <v>124</v>
      </c>
      <c r="D3249" s="7">
        <v>0</v>
      </c>
      <c r="E3249" s="9">
        <v>1</v>
      </c>
      <c r="F3249" s="10">
        <f t="shared" si="125"/>
        <v>1</v>
      </c>
    </row>
    <row r="3250" spans="1:6" x14ac:dyDescent="0.2">
      <c r="A3250" s="39"/>
      <c r="B3250" s="34" t="s">
        <v>862</v>
      </c>
      <c r="C3250" s="39" t="s">
        <v>124</v>
      </c>
      <c r="D3250" s="7">
        <v>0</v>
      </c>
      <c r="E3250" s="9">
        <v>39</v>
      </c>
      <c r="F3250" s="10">
        <f t="shared" si="125"/>
        <v>39</v>
      </c>
    </row>
    <row r="3251" spans="1:6" x14ac:dyDescent="0.2">
      <c r="A3251" s="39"/>
      <c r="B3251" s="34" t="s">
        <v>923</v>
      </c>
      <c r="C3251" s="39" t="s">
        <v>124</v>
      </c>
      <c r="D3251" s="7">
        <v>0</v>
      </c>
      <c r="E3251" s="9">
        <v>12</v>
      </c>
      <c r="F3251" s="10">
        <f t="shared" si="125"/>
        <v>12</v>
      </c>
    </row>
    <row r="3252" spans="1:6" x14ac:dyDescent="0.2">
      <c r="A3252" s="39"/>
      <c r="B3252" s="34" t="s">
        <v>1150</v>
      </c>
      <c r="C3252" s="39" t="s">
        <v>124</v>
      </c>
      <c r="D3252" s="7">
        <v>0</v>
      </c>
      <c r="E3252" s="9">
        <v>12</v>
      </c>
      <c r="F3252" s="10">
        <f t="shared" si="125"/>
        <v>12</v>
      </c>
    </row>
    <row r="3253" spans="1:6" ht="12" thickBot="1" x14ac:dyDescent="0.25">
      <c r="A3253" s="52"/>
      <c r="B3253" s="68"/>
      <c r="C3253" s="52"/>
      <c r="D3253" s="24"/>
      <c r="E3253" s="26"/>
      <c r="F3253" s="53"/>
    </row>
    <row r="3261" spans="1:6" ht="12" x14ac:dyDescent="0.2">
      <c r="A3261" s="85" t="s">
        <v>113</v>
      </c>
      <c r="B3261" s="85"/>
      <c r="C3261" s="85"/>
      <c r="D3261" s="85"/>
      <c r="E3261" s="85"/>
      <c r="F3261" s="85"/>
    </row>
    <row r="3262" spans="1:6" x14ac:dyDescent="0.2">
      <c r="A3262" s="86" t="s">
        <v>39</v>
      </c>
      <c r="B3262" s="86"/>
      <c r="C3262" s="86"/>
      <c r="D3262" s="86"/>
      <c r="E3262" s="86"/>
      <c r="F3262" s="86"/>
    </row>
    <row r="3263" spans="1:6" x14ac:dyDescent="0.2">
      <c r="A3263" s="86" t="s">
        <v>1066</v>
      </c>
      <c r="B3263" s="86"/>
      <c r="C3263" s="86"/>
      <c r="D3263" s="86"/>
      <c r="E3263" s="86"/>
      <c r="F3263" s="86"/>
    </row>
    <row r="3264" spans="1:6" ht="12" thickBot="1" x14ac:dyDescent="0.25"/>
    <row r="3265" spans="1:6" x14ac:dyDescent="0.2">
      <c r="A3265" s="141" t="s">
        <v>123</v>
      </c>
      <c r="B3265" s="138"/>
      <c r="C3265" s="151" t="s">
        <v>43</v>
      </c>
      <c r="D3265" s="141" t="s">
        <v>44</v>
      </c>
      <c r="E3265" s="178" t="s">
        <v>45</v>
      </c>
      <c r="F3265" s="180" t="s">
        <v>2</v>
      </c>
    </row>
    <row r="3266" spans="1:6" x14ac:dyDescent="0.2">
      <c r="A3266" s="142"/>
      <c r="B3266" s="139"/>
      <c r="C3266" s="152"/>
      <c r="D3266" s="142"/>
      <c r="E3266" s="179"/>
      <c r="F3266" s="181"/>
    </row>
    <row r="3267" spans="1:6" x14ac:dyDescent="0.2">
      <c r="A3267" s="142"/>
      <c r="B3267" s="139"/>
      <c r="C3267" s="152"/>
      <c r="D3267" s="142"/>
      <c r="E3267" s="179"/>
      <c r="F3267" s="181"/>
    </row>
    <row r="3268" spans="1:6" ht="12" thickBot="1" x14ac:dyDescent="0.25">
      <c r="A3268" s="142"/>
      <c r="B3268" s="139"/>
      <c r="C3268" s="152"/>
      <c r="D3268" s="142"/>
      <c r="E3268" s="179"/>
      <c r="F3268" s="181"/>
    </row>
    <row r="3269" spans="1:6" x14ac:dyDescent="0.2">
      <c r="A3269" s="35"/>
      <c r="B3269" s="36" t="s">
        <v>1151</v>
      </c>
      <c r="C3269" s="35" t="s">
        <v>124</v>
      </c>
      <c r="D3269" s="3">
        <v>0</v>
      </c>
      <c r="E3269" s="5">
        <v>8</v>
      </c>
      <c r="F3269" s="6">
        <f t="shared" ref="F3269:F3305" si="126">D3269+E3269</f>
        <v>8</v>
      </c>
    </row>
    <row r="3270" spans="1:6" x14ac:dyDescent="0.2">
      <c r="A3270" s="39"/>
      <c r="B3270" s="34" t="s">
        <v>1046</v>
      </c>
      <c r="C3270" s="39" t="s">
        <v>124</v>
      </c>
      <c r="D3270" s="7">
        <v>0</v>
      </c>
      <c r="E3270" s="9">
        <v>9</v>
      </c>
      <c r="F3270" s="10">
        <f t="shared" si="126"/>
        <v>9</v>
      </c>
    </row>
    <row r="3271" spans="1:6" x14ac:dyDescent="0.2">
      <c r="A3271" s="39"/>
      <c r="B3271" s="34" t="s">
        <v>924</v>
      </c>
      <c r="C3271" s="39" t="s">
        <v>124</v>
      </c>
      <c r="D3271" s="7">
        <v>0</v>
      </c>
      <c r="E3271" s="9">
        <v>4</v>
      </c>
      <c r="F3271" s="10">
        <f t="shared" si="126"/>
        <v>4</v>
      </c>
    </row>
    <row r="3272" spans="1:6" x14ac:dyDescent="0.2">
      <c r="A3272" s="39"/>
      <c r="B3272" s="34" t="s">
        <v>829</v>
      </c>
      <c r="C3272" s="39" t="s">
        <v>124</v>
      </c>
      <c r="D3272" s="7">
        <v>1</v>
      </c>
      <c r="E3272" s="9">
        <v>5</v>
      </c>
      <c r="F3272" s="10">
        <f t="shared" si="126"/>
        <v>6</v>
      </c>
    </row>
    <row r="3273" spans="1:6" x14ac:dyDescent="0.2">
      <c r="A3273" s="39"/>
      <c r="B3273" s="34"/>
      <c r="C3273" s="39" t="s">
        <v>127</v>
      </c>
      <c r="D3273" s="7">
        <v>0</v>
      </c>
      <c r="E3273" s="9">
        <v>6</v>
      </c>
      <c r="F3273" s="10">
        <f t="shared" si="126"/>
        <v>6</v>
      </c>
    </row>
    <row r="3274" spans="1:6" x14ac:dyDescent="0.2">
      <c r="A3274" s="39"/>
      <c r="B3274" s="34" t="s">
        <v>1152</v>
      </c>
      <c r="C3274" s="39" t="s">
        <v>124</v>
      </c>
      <c r="D3274" s="7">
        <v>0</v>
      </c>
      <c r="E3274" s="9">
        <v>8</v>
      </c>
      <c r="F3274" s="10">
        <f t="shared" si="126"/>
        <v>8</v>
      </c>
    </row>
    <row r="3275" spans="1:6" x14ac:dyDescent="0.2">
      <c r="A3275" s="39"/>
      <c r="B3275" s="34" t="s">
        <v>788</v>
      </c>
      <c r="C3275" s="39" t="s">
        <v>124</v>
      </c>
      <c r="D3275" s="7">
        <v>0</v>
      </c>
      <c r="E3275" s="9">
        <v>8</v>
      </c>
      <c r="F3275" s="10">
        <f t="shared" si="126"/>
        <v>8</v>
      </c>
    </row>
    <row r="3276" spans="1:6" x14ac:dyDescent="0.2">
      <c r="A3276" s="39"/>
      <c r="B3276" s="34"/>
      <c r="C3276" s="39" t="s">
        <v>127</v>
      </c>
      <c r="D3276" s="7">
        <v>0</v>
      </c>
      <c r="E3276" s="9">
        <v>2</v>
      </c>
      <c r="F3276" s="10">
        <f t="shared" si="126"/>
        <v>2</v>
      </c>
    </row>
    <row r="3277" spans="1:6" x14ac:dyDescent="0.2">
      <c r="A3277" s="39"/>
      <c r="B3277" s="34" t="s">
        <v>1153</v>
      </c>
      <c r="C3277" s="39" t="s">
        <v>124</v>
      </c>
      <c r="D3277" s="7">
        <v>0</v>
      </c>
      <c r="E3277" s="9">
        <v>6</v>
      </c>
      <c r="F3277" s="10">
        <f t="shared" si="126"/>
        <v>6</v>
      </c>
    </row>
    <row r="3278" spans="1:6" x14ac:dyDescent="0.2">
      <c r="A3278" s="39"/>
      <c r="B3278" s="34" t="s">
        <v>688</v>
      </c>
      <c r="C3278" s="39" t="s">
        <v>124</v>
      </c>
      <c r="D3278" s="7">
        <v>33</v>
      </c>
      <c r="E3278" s="9">
        <v>423</v>
      </c>
      <c r="F3278" s="10">
        <f t="shared" si="126"/>
        <v>456</v>
      </c>
    </row>
    <row r="3279" spans="1:6" x14ac:dyDescent="0.2">
      <c r="A3279" s="39"/>
      <c r="B3279" s="34"/>
      <c r="C3279" s="39" t="s">
        <v>3</v>
      </c>
      <c r="D3279" s="7">
        <v>0</v>
      </c>
      <c r="E3279" s="9">
        <v>1</v>
      </c>
      <c r="F3279" s="10">
        <f t="shared" si="126"/>
        <v>1</v>
      </c>
    </row>
    <row r="3280" spans="1:6" x14ac:dyDescent="0.2">
      <c r="A3280" s="39"/>
      <c r="B3280" s="34"/>
      <c r="C3280" s="39" t="s">
        <v>126</v>
      </c>
      <c r="D3280" s="7">
        <v>1</v>
      </c>
      <c r="E3280" s="9">
        <v>0</v>
      </c>
      <c r="F3280" s="10">
        <f t="shared" si="126"/>
        <v>1</v>
      </c>
    </row>
    <row r="3281" spans="1:6" x14ac:dyDescent="0.2">
      <c r="A3281" s="39"/>
      <c r="B3281" s="34"/>
      <c r="C3281" s="39" t="s">
        <v>127</v>
      </c>
      <c r="D3281" s="7">
        <v>2</v>
      </c>
      <c r="E3281" s="9">
        <v>11</v>
      </c>
      <c r="F3281" s="10">
        <f t="shared" si="126"/>
        <v>13</v>
      </c>
    </row>
    <row r="3282" spans="1:6" x14ac:dyDescent="0.2">
      <c r="A3282" s="39"/>
      <c r="B3282" s="34"/>
      <c r="C3282" s="39" t="s">
        <v>128</v>
      </c>
      <c r="D3282" s="7">
        <v>3</v>
      </c>
      <c r="E3282" s="9">
        <v>11</v>
      </c>
      <c r="F3282" s="10">
        <f t="shared" si="126"/>
        <v>14</v>
      </c>
    </row>
    <row r="3283" spans="1:6" x14ac:dyDescent="0.2">
      <c r="A3283" s="39"/>
      <c r="B3283" s="34"/>
      <c r="C3283" s="39" t="s">
        <v>137</v>
      </c>
      <c r="D3283" s="7">
        <v>1</v>
      </c>
      <c r="E3283" s="9">
        <v>10</v>
      </c>
      <c r="F3283" s="10">
        <f t="shared" si="126"/>
        <v>11</v>
      </c>
    </row>
    <row r="3284" spans="1:6" x14ac:dyDescent="0.2">
      <c r="A3284" s="39"/>
      <c r="B3284" s="34" t="s">
        <v>495</v>
      </c>
      <c r="C3284" s="39" t="s">
        <v>124</v>
      </c>
      <c r="D3284" s="7">
        <v>0</v>
      </c>
      <c r="E3284" s="9">
        <v>18</v>
      </c>
      <c r="F3284" s="10">
        <f t="shared" si="126"/>
        <v>18</v>
      </c>
    </row>
    <row r="3285" spans="1:6" x14ac:dyDescent="0.2">
      <c r="A3285" s="39"/>
      <c r="B3285" s="34"/>
      <c r="C3285" s="39" t="s">
        <v>3</v>
      </c>
      <c r="D3285" s="7">
        <v>1</v>
      </c>
      <c r="E3285" s="9">
        <v>0</v>
      </c>
      <c r="F3285" s="10">
        <f t="shared" si="126"/>
        <v>1</v>
      </c>
    </row>
    <row r="3286" spans="1:6" x14ac:dyDescent="0.2">
      <c r="A3286" s="39"/>
      <c r="B3286" s="34"/>
      <c r="C3286" s="39" t="s">
        <v>128</v>
      </c>
      <c r="D3286" s="7">
        <v>1</v>
      </c>
      <c r="E3286" s="9">
        <v>1</v>
      </c>
      <c r="F3286" s="10">
        <f t="shared" si="126"/>
        <v>2</v>
      </c>
    </row>
    <row r="3287" spans="1:6" x14ac:dyDescent="0.2">
      <c r="A3287" s="39"/>
      <c r="B3287" s="34"/>
      <c r="C3287" s="39" t="s">
        <v>931</v>
      </c>
      <c r="D3287" s="7">
        <v>1</v>
      </c>
      <c r="E3287" s="9">
        <v>1</v>
      </c>
      <c r="F3287" s="10">
        <f t="shared" si="126"/>
        <v>2</v>
      </c>
    </row>
    <row r="3288" spans="1:6" x14ac:dyDescent="0.2">
      <c r="A3288" s="39"/>
      <c r="B3288" s="34" t="s">
        <v>737</v>
      </c>
      <c r="C3288" s="39" t="s">
        <v>124</v>
      </c>
      <c r="D3288" s="7">
        <v>0</v>
      </c>
      <c r="E3288" s="9">
        <v>4</v>
      </c>
      <c r="F3288" s="10">
        <f t="shared" si="126"/>
        <v>4</v>
      </c>
    </row>
    <row r="3289" spans="1:6" x14ac:dyDescent="0.2">
      <c r="A3289" s="39"/>
      <c r="B3289" s="34"/>
      <c r="C3289" s="39" t="s">
        <v>137</v>
      </c>
      <c r="D3289" s="7">
        <v>1</v>
      </c>
      <c r="E3289" s="9">
        <v>11</v>
      </c>
      <c r="F3289" s="10">
        <f t="shared" si="126"/>
        <v>12</v>
      </c>
    </row>
    <row r="3290" spans="1:6" x14ac:dyDescent="0.2">
      <c r="A3290" s="39"/>
      <c r="B3290" s="34" t="s">
        <v>1154</v>
      </c>
      <c r="C3290" s="39" t="s">
        <v>124</v>
      </c>
      <c r="D3290" s="7">
        <v>0</v>
      </c>
      <c r="E3290" s="9">
        <v>7</v>
      </c>
      <c r="F3290" s="10">
        <f t="shared" si="126"/>
        <v>7</v>
      </c>
    </row>
    <row r="3291" spans="1:6" x14ac:dyDescent="0.2">
      <c r="A3291" s="39"/>
      <c r="B3291" s="34" t="s">
        <v>1155</v>
      </c>
      <c r="C3291" s="39" t="s">
        <v>124</v>
      </c>
      <c r="D3291" s="7">
        <v>0</v>
      </c>
      <c r="E3291" s="9">
        <v>7</v>
      </c>
      <c r="F3291" s="10">
        <f t="shared" si="126"/>
        <v>7</v>
      </c>
    </row>
    <row r="3292" spans="1:6" x14ac:dyDescent="0.2">
      <c r="A3292" s="39"/>
      <c r="B3292" s="34" t="s">
        <v>925</v>
      </c>
      <c r="C3292" s="39" t="s">
        <v>124</v>
      </c>
      <c r="D3292" s="7">
        <v>1</v>
      </c>
      <c r="E3292" s="9">
        <v>5</v>
      </c>
      <c r="F3292" s="10">
        <f t="shared" si="126"/>
        <v>6</v>
      </c>
    </row>
    <row r="3293" spans="1:6" x14ac:dyDescent="0.2">
      <c r="A3293" s="39"/>
      <c r="B3293" s="34" t="s">
        <v>1052</v>
      </c>
      <c r="C3293" s="39" t="s">
        <v>124</v>
      </c>
      <c r="D3293" s="7">
        <v>0</v>
      </c>
      <c r="E3293" s="9">
        <v>8</v>
      </c>
      <c r="F3293" s="10">
        <f t="shared" si="126"/>
        <v>8</v>
      </c>
    </row>
    <row r="3294" spans="1:6" x14ac:dyDescent="0.2">
      <c r="A3294" s="39"/>
      <c r="B3294" s="34" t="s">
        <v>1156</v>
      </c>
      <c r="C3294" s="39" t="s">
        <v>124</v>
      </c>
      <c r="D3294" s="7">
        <v>0</v>
      </c>
      <c r="E3294" s="9">
        <v>4</v>
      </c>
      <c r="F3294" s="10">
        <f t="shared" si="126"/>
        <v>4</v>
      </c>
    </row>
    <row r="3295" spans="1:6" x14ac:dyDescent="0.2">
      <c r="A3295" s="39"/>
      <c r="B3295" s="34" t="s">
        <v>1157</v>
      </c>
      <c r="C3295" s="39" t="s">
        <v>124</v>
      </c>
      <c r="D3295" s="7">
        <v>0</v>
      </c>
      <c r="E3295" s="9">
        <v>2</v>
      </c>
      <c r="F3295" s="10">
        <f t="shared" si="126"/>
        <v>2</v>
      </c>
    </row>
    <row r="3296" spans="1:6" x14ac:dyDescent="0.2">
      <c r="A3296" s="39"/>
      <c r="B3296" s="34" t="s">
        <v>1158</v>
      </c>
      <c r="C3296" s="39" t="s">
        <v>124</v>
      </c>
      <c r="D3296" s="7">
        <v>0</v>
      </c>
      <c r="E3296" s="9">
        <v>3</v>
      </c>
      <c r="F3296" s="10">
        <f t="shared" si="126"/>
        <v>3</v>
      </c>
    </row>
    <row r="3297" spans="1:6" x14ac:dyDescent="0.2">
      <c r="A3297" s="39"/>
      <c r="B3297" s="34" t="s">
        <v>1159</v>
      </c>
      <c r="C3297" s="39" t="s">
        <v>124</v>
      </c>
      <c r="D3297" s="7">
        <v>0</v>
      </c>
      <c r="E3297" s="9">
        <v>2</v>
      </c>
      <c r="F3297" s="10">
        <f t="shared" si="126"/>
        <v>2</v>
      </c>
    </row>
    <row r="3298" spans="1:6" x14ac:dyDescent="0.2">
      <c r="A3298" s="39"/>
      <c r="B3298" s="34" t="s">
        <v>1160</v>
      </c>
      <c r="C3298" s="39" t="s">
        <v>124</v>
      </c>
      <c r="D3298" s="7">
        <v>0</v>
      </c>
      <c r="E3298" s="9">
        <v>5</v>
      </c>
      <c r="F3298" s="10">
        <f t="shared" si="126"/>
        <v>5</v>
      </c>
    </row>
    <row r="3299" spans="1:6" x14ac:dyDescent="0.2">
      <c r="A3299" s="39"/>
      <c r="B3299" s="34" t="s">
        <v>1161</v>
      </c>
      <c r="C3299" s="39" t="s">
        <v>124</v>
      </c>
      <c r="D3299" s="7">
        <v>0</v>
      </c>
      <c r="E3299" s="9">
        <v>2</v>
      </c>
      <c r="F3299" s="10">
        <f t="shared" si="126"/>
        <v>2</v>
      </c>
    </row>
    <row r="3300" spans="1:6" x14ac:dyDescent="0.2">
      <c r="A3300" s="39"/>
      <c r="B3300" s="34" t="s">
        <v>790</v>
      </c>
      <c r="C3300" s="39" t="s">
        <v>127</v>
      </c>
      <c r="D3300" s="7">
        <v>0</v>
      </c>
      <c r="E3300" s="9">
        <v>11</v>
      </c>
      <c r="F3300" s="10">
        <f t="shared" si="126"/>
        <v>11</v>
      </c>
    </row>
    <row r="3301" spans="1:6" x14ac:dyDescent="0.2">
      <c r="A3301" s="39"/>
      <c r="B3301" s="34" t="s">
        <v>926</v>
      </c>
      <c r="C3301" s="39" t="s">
        <v>3</v>
      </c>
      <c r="D3301" s="7">
        <v>1</v>
      </c>
      <c r="E3301" s="9">
        <v>0</v>
      </c>
      <c r="F3301" s="10">
        <f t="shared" si="126"/>
        <v>1</v>
      </c>
    </row>
    <row r="3302" spans="1:6" x14ac:dyDescent="0.2">
      <c r="A3302" s="39"/>
      <c r="B3302" s="34"/>
      <c r="C3302" s="39" t="s">
        <v>126</v>
      </c>
      <c r="D3302" s="7">
        <v>1</v>
      </c>
      <c r="E3302" s="9">
        <v>0</v>
      </c>
      <c r="F3302" s="10">
        <f t="shared" si="126"/>
        <v>1</v>
      </c>
    </row>
    <row r="3303" spans="1:6" x14ac:dyDescent="0.2">
      <c r="A3303" s="39"/>
      <c r="B3303" s="34"/>
      <c r="C3303" s="39" t="s">
        <v>137</v>
      </c>
      <c r="D3303" s="7">
        <v>0</v>
      </c>
      <c r="E3303" s="9">
        <v>2</v>
      </c>
      <c r="F3303" s="10">
        <f t="shared" si="126"/>
        <v>2</v>
      </c>
    </row>
    <row r="3304" spans="1:6" x14ac:dyDescent="0.2">
      <c r="A3304" s="39"/>
      <c r="B3304" s="34" t="s">
        <v>1162</v>
      </c>
      <c r="C3304" s="39" t="s">
        <v>124</v>
      </c>
      <c r="D3304" s="7">
        <v>20</v>
      </c>
      <c r="E3304" s="9">
        <v>214</v>
      </c>
      <c r="F3304" s="10">
        <f t="shared" si="126"/>
        <v>234</v>
      </c>
    </row>
    <row r="3305" spans="1:6" x14ac:dyDescent="0.2">
      <c r="A3305" s="39"/>
      <c r="B3305" s="34" t="s">
        <v>1163</v>
      </c>
      <c r="C3305" s="39" t="s">
        <v>124</v>
      </c>
      <c r="D3305" s="7">
        <v>0</v>
      </c>
      <c r="E3305" s="9">
        <v>5</v>
      </c>
      <c r="F3305" s="10">
        <f t="shared" si="126"/>
        <v>5</v>
      </c>
    </row>
    <row r="3306" spans="1:6" x14ac:dyDescent="0.2">
      <c r="A3306" s="39"/>
      <c r="B3306" s="34"/>
      <c r="C3306" s="39"/>
      <c r="D3306" s="7"/>
      <c r="E3306" s="9"/>
      <c r="F3306" s="40"/>
    </row>
    <row r="3307" spans="1:6" x14ac:dyDescent="0.2">
      <c r="A3307" s="65" t="s">
        <v>315</v>
      </c>
      <c r="B3307" s="42"/>
      <c r="C3307" s="72" t="s">
        <v>2</v>
      </c>
      <c r="D3307" s="73">
        <v>5</v>
      </c>
      <c r="E3307" s="48">
        <v>12</v>
      </c>
      <c r="F3307" s="63">
        <v>17</v>
      </c>
    </row>
    <row r="3308" spans="1:6" x14ac:dyDescent="0.2">
      <c r="A3308" s="39"/>
      <c r="B3308" s="34" t="s">
        <v>622</v>
      </c>
      <c r="C3308" s="39" t="s">
        <v>3</v>
      </c>
      <c r="D3308" s="7">
        <v>1</v>
      </c>
      <c r="E3308" s="9">
        <v>4</v>
      </c>
      <c r="F3308" s="10">
        <f>D3308+E3308</f>
        <v>5</v>
      </c>
    </row>
    <row r="3309" spans="1:6" x14ac:dyDescent="0.2">
      <c r="A3309" s="39"/>
      <c r="B3309" s="34"/>
      <c r="C3309" s="39" t="s">
        <v>125</v>
      </c>
      <c r="D3309" s="7">
        <v>0</v>
      </c>
      <c r="E3309" s="9">
        <v>2</v>
      </c>
      <c r="F3309" s="10">
        <f>D3309+E3309</f>
        <v>2</v>
      </c>
    </row>
    <row r="3310" spans="1:6" x14ac:dyDescent="0.2">
      <c r="A3310" s="39"/>
      <c r="B3310" s="34"/>
      <c r="C3310" s="39" t="s">
        <v>128</v>
      </c>
      <c r="D3310" s="7">
        <v>1</v>
      </c>
      <c r="E3310" s="9">
        <v>5</v>
      </c>
      <c r="F3310" s="10">
        <f>D3310+E3310</f>
        <v>6</v>
      </c>
    </row>
    <row r="3311" spans="1:6" x14ac:dyDescent="0.2">
      <c r="A3311" s="39"/>
      <c r="B3311" s="34"/>
      <c r="C3311" s="39" t="s">
        <v>140</v>
      </c>
      <c r="D3311" s="7">
        <v>3</v>
      </c>
      <c r="E3311" s="9">
        <v>1</v>
      </c>
      <c r="F3311" s="10">
        <f>D3311+E3311</f>
        <v>4</v>
      </c>
    </row>
    <row r="3312" spans="1:6" x14ac:dyDescent="0.2">
      <c r="A3312" s="39"/>
      <c r="B3312" s="34"/>
      <c r="C3312" s="39"/>
      <c r="D3312" s="7"/>
      <c r="E3312" s="9"/>
      <c r="F3312" s="40"/>
    </row>
    <row r="3313" spans="1:6" x14ac:dyDescent="0.2">
      <c r="A3313" s="65" t="s">
        <v>316</v>
      </c>
      <c r="B3313" s="42"/>
      <c r="C3313" s="72" t="s">
        <v>2</v>
      </c>
      <c r="D3313" s="73">
        <v>17</v>
      </c>
      <c r="E3313" s="48">
        <v>46</v>
      </c>
      <c r="F3313" s="63">
        <v>63</v>
      </c>
    </row>
    <row r="3314" spans="1:6" x14ac:dyDescent="0.2">
      <c r="A3314" s="39"/>
      <c r="B3314" s="34" t="s">
        <v>623</v>
      </c>
      <c r="C3314" s="39" t="s">
        <v>3</v>
      </c>
      <c r="D3314" s="7">
        <v>4</v>
      </c>
      <c r="E3314" s="9">
        <v>8</v>
      </c>
      <c r="F3314" s="10">
        <f t="shared" ref="F3314:F3320" si="127">D3314+E3314</f>
        <v>12</v>
      </c>
    </row>
    <row r="3315" spans="1:6" x14ac:dyDescent="0.2">
      <c r="A3315" s="39"/>
      <c r="B3315" s="34"/>
      <c r="C3315" s="39" t="s">
        <v>125</v>
      </c>
      <c r="D3315" s="7">
        <v>1</v>
      </c>
      <c r="E3315" s="9">
        <v>8</v>
      </c>
      <c r="F3315" s="10">
        <f t="shared" si="127"/>
        <v>9</v>
      </c>
    </row>
    <row r="3316" spans="1:6" x14ac:dyDescent="0.2">
      <c r="A3316" s="39"/>
      <c r="B3316" s="34"/>
      <c r="C3316" s="39" t="s">
        <v>128</v>
      </c>
      <c r="D3316" s="7">
        <v>5</v>
      </c>
      <c r="E3316" s="9">
        <v>10</v>
      </c>
      <c r="F3316" s="10">
        <f t="shared" si="127"/>
        <v>15</v>
      </c>
    </row>
    <row r="3317" spans="1:6" x14ac:dyDescent="0.2">
      <c r="A3317" s="39"/>
      <c r="B3317" s="34"/>
      <c r="C3317" s="39" t="s">
        <v>136</v>
      </c>
      <c r="D3317" s="7">
        <v>1</v>
      </c>
      <c r="E3317" s="9">
        <v>1</v>
      </c>
      <c r="F3317" s="10">
        <f t="shared" si="127"/>
        <v>2</v>
      </c>
    </row>
    <row r="3318" spans="1:6" x14ac:dyDescent="0.2">
      <c r="A3318" s="39"/>
      <c r="B3318" s="34"/>
      <c r="C3318" s="39" t="s">
        <v>137</v>
      </c>
      <c r="D3318" s="7">
        <v>1</v>
      </c>
      <c r="E3318" s="9">
        <v>6</v>
      </c>
      <c r="F3318" s="10">
        <f t="shared" si="127"/>
        <v>7</v>
      </c>
    </row>
    <row r="3319" spans="1:6" x14ac:dyDescent="0.2">
      <c r="A3319" s="39"/>
      <c r="B3319" s="34"/>
      <c r="C3319" s="39" t="s">
        <v>139</v>
      </c>
      <c r="D3319" s="7">
        <v>1</v>
      </c>
      <c r="E3319" s="9">
        <v>10</v>
      </c>
      <c r="F3319" s="10">
        <f t="shared" si="127"/>
        <v>11</v>
      </c>
    </row>
    <row r="3320" spans="1:6" x14ac:dyDescent="0.2">
      <c r="A3320" s="39"/>
      <c r="B3320" s="34"/>
      <c r="C3320" s="39" t="s">
        <v>141</v>
      </c>
      <c r="D3320" s="7">
        <v>4</v>
      </c>
      <c r="E3320" s="9">
        <v>3</v>
      </c>
      <c r="F3320" s="10">
        <f t="shared" si="127"/>
        <v>7</v>
      </c>
    </row>
    <row r="3321" spans="1:6" x14ac:dyDescent="0.2">
      <c r="A3321" s="39"/>
      <c r="B3321" s="34"/>
      <c r="C3321" s="39"/>
      <c r="D3321" s="7"/>
      <c r="E3321" s="9"/>
      <c r="F3321" s="40"/>
    </row>
    <row r="3322" spans="1:6" x14ac:dyDescent="0.2">
      <c r="A3322" s="65" t="s">
        <v>317</v>
      </c>
      <c r="B3322" s="42"/>
      <c r="C3322" s="72" t="s">
        <v>2</v>
      </c>
      <c r="D3322" s="73">
        <v>8</v>
      </c>
      <c r="E3322" s="48">
        <v>4</v>
      </c>
      <c r="F3322" s="63">
        <v>12</v>
      </c>
    </row>
    <row r="3323" spans="1:6" x14ac:dyDescent="0.2">
      <c r="A3323" s="39"/>
      <c r="B3323" s="34" t="s">
        <v>624</v>
      </c>
      <c r="C3323" s="39" t="s">
        <v>3</v>
      </c>
      <c r="D3323" s="7">
        <v>1</v>
      </c>
      <c r="E3323" s="9">
        <v>0</v>
      </c>
      <c r="F3323" s="10">
        <f>D3323+E3323</f>
        <v>1</v>
      </c>
    </row>
    <row r="3324" spans="1:6" ht="12" thickBot="1" x14ac:dyDescent="0.25">
      <c r="A3324" s="52"/>
      <c r="B3324" s="68"/>
      <c r="C3324" s="52"/>
      <c r="D3324" s="24"/>
      <c r="E3324" s="26"/>
      <c r="F3324" s="53"/>
    </row>
    <row r="3332" spans="1:6" ht="12" x14ac:dyDescent="0.2">
      <c r="A3332" s="85" t="s">
        <v>113</v>
      </c>
      <c r="B3332" s="85"/>
      <c r="C3332" s="85"/>
      <c r="D3332" s="85"/>
      <c r="E3332" s="85"/>
      <c r="F3332" s="85"/>
    </row>
    <row r="3333" spans="1:6" x14ac:dyDescent="0.2">
      <c r="A3333" s="86" t="s">
        <v>39</v>
      </c>
      <c r="B3333" s="86"/>
      <c r="C3333" s="86"/>
      <c r="D3333" s="86"/>
      <c r="E3333" s="86"/>
      <c r="F3333" s="86"/>
    </row>
    <row r="3334" spans="1:6" x14ac:dyDescent="0.2">
      <c r="A3334" s="86" t="s">
        <v>1066</v>
      </c>
      <c r="B3334" s="86"/>
      <c r="C3334" s="86"/>
      <c r="D3334" s="86"/>
      <c r="E3334" s="86"/>
      <c r="F3334" s="86"/>
    </row>
    <row r="3335" spans="1:6" ht="12" thickBot="1" x14ac:dyDescent="0.25"/>
    <row r="3336" spans="1:6" x14ac:dyDescent="0.2">
      <c r="A3336" s="141" t="s">
        <v>123</v>
      </c>
      <c r="B3336" s="138"/>
      <c r="C3336" s="151" t="s">
        <v>43</v>
      </c>
      <c r="D3336" s="141" t="s">
        <v>44</v>
      </c>
      <c r="E3336" s="178" t="s">
        <v>45</v>
      </c>
      <c r="F3336" s="180" t="s">
        <v>2</v>
      </c>
    </row>
    <row r="3337" spans="1:6" x14ac:dyDescent="0.2">
      <c r="A3337" s="142"/>
      <c r="B3337" s="139"/>
      <c r="C3337" s="152"/>
      <c r="D3337" s="142"/>
      <c r="E3337" s="179"/>
      <c r="F3337" s="181"/>
    </row>
    <row r="3338" spans="1:6" x14ac:dyDescent="0.2">
      <c r="A3338" s="142"/>
      <c r="B3338" s="139"/>
      <c r="C3338" s="152"/>
      <c r="D3338" s="142"/>
      <c r="E3338" s="179"/>
      <c r="F3338" s="181"/>
    </row>
    <row r="3339" spans="1:6" ht="12" thickBot="1" x14ac:dyDescent="0.25">
      <c r="A3339" s="142"/>
      <c r="B3339" s="139"/>
      <c r="C3339" s="152"/>
      <c r="D3339" s="142"/>
      <c r="E3339" s="179"/>
      <c r="F3339" s="181"/>
    </row>
    <row r="3340" spans="1:6" x14ac:dyDescent="0.2">
      <c r="A3340" s="35"/>
      <c r="B3340" s="36"/>
      <c r="C3340" s="35" t="s">
        <v>127</v>
      </c>
      <c r="D3340" s="3">
        <v>7</v>
      </c>
      <c r="E3340" s="5">
        <v>4</v>
      </c>
      <c r="F3340" s="6">
        <f>D3340+E3340</f>
        <v>11</v>
      </c>
    </row>
    <row r="3341" spans="1:6" x14ac:dyDescent="0.2">
      <c r="A3341" s="39"/>
      <c r="B3341" s="34"/>
      <c r="C3341" s="39"/>
      <c r="D3341" s="7"/>
      <c r="E3341" s="9"/>
      <c r="F3341" s="40"/>
    </row>
    <row r="3342" spans="1:6" x14ac:dyDescent="0.2">
      <c r="A3342" s="65" t="s">
        <v>318</v>
      </c>
      <c r="B3342" s="42"/>
      <c r="C3342" s="72" t="s">
        <v>2</v>
      </c>
      <c r="D3342" s="73">
        <v>5478</v>
      </c>
      <c r="E3342" s="48">
        <v>4026</v>
      </c>
      <c r="F3342" s="63">
        <v>9504</v>
      </c>
    </row>
    <row r="3343" spans="1:6" x14ac:dyDescent="0.2">
      <c r="A3343" s="39"/>
      <c r="B3343" s="34" t="s">
        <v>625</v>
      </c>
      <c r="C3343" s="39" t="s">
        <v>143</v>
      </c>
      <c r="D3343" s="7">
        <v>92</v>
      </c>
      <c r="E3343" s="9">
        <v>86</v>
      </c>
      <c r="F3343" s="10">
        <f t="shared" ref="F3343:F3365" si="128">D3343+E3343</f>
        <v>178</v>
      </c>
    </row>
    <row r="3344" spans="1:6" x14ac:dyDescent="0.2">
      <c r="A3344" s="39"/>
      <c r="B3344" s="34" t="s">
        <v>626</v>
      </c>
      <c r="C3344" s="39" t="s">
        <v>124</v>
      </c>
      <c r="D3344" s="7">
        <v>1633</v>
      </c>
      <c r="E3344" s="9">
        <v>1441</v>
      </c>
      <c r="F3344" s="10">
        <f t="shared" si="128"/>
        <v>3074</v>
      </c>
    </row>
    <row r="3345" spans="1:6" x14ac:dyDescent="0.2">
      <c r="A3345" s="39"/>
      <c r="B3345" s="34"/>
      <c r="C3345" s="39" t="s">
        <v>3</v>
      </c>
      <c r="D3345" s="7">
        <v>23</v>
      </c>
      <c r="E3345" s="9">
        <v>9</v>
      </c>
      <c r="F3345" s="10">
        <f t="shared" si="128"/>
        <v>32</v>
      </c>
    </row>
    <row r="3346" spans="1:6" x14ac:dyDescent="0.2">
      <c r="A3346" s="39"/>
      <c r="B3346" s="34"/>
      <c r="C3346" s="39" t="s">
        <v>125</v>
      </c>
      <c r="D3346" s="7">
        <v>7</v>
      </c>
      <c r="E3346" s="9">
        <v>3</v>
      </c>
      <c r="F3346" s="10">
        <f t="shared" si="128"/>
        <v>10</v>
      </c>
    </row>
    <row r="3347" spans="1:6" x14ac:dyDescent="0.2">
      <c r="A3347" s="39"/>
      <c r="B3347" s="34"/>
      <c r="C3347" s="39" t="s">
        <v>126</v>
      </c>
      <c r="D3347" s="7">
        <v>61</v>
      </c>
      <c r="E3347" s="9">
        <v>12</v>
      </c>
      <c r="F3347" s="10">
        <f t="shared" si="128"/>
        <v>73</v>
      </c>
    </row>
    <row r="3348" spans="1:6" x14ac:dyDescent="0.2">
      <c r="A3348" s="39"/>
      <c r="B3348" s="34"/>
      <c r="C3348" s="39" t="s">
        <v>127</v>
      </c>
      <c r="D3348" s="7">
        <v>370</v>
      </c>
      <c r="E3348" s="9">
        <v>204</v>
      </c>
      <c r="F3348" s="10">
        <f t="shared" si="128"/>
        <v>574</v>
      </c>
    </row>
    <row r="3349" spans="1:6" x14ac:dyDescent="0.2">
      <c r="A3349" s="39"/>
      <c r="B3349" s="34"/>
      <c r="C3349" s="39" t="s">
        <v>128</v>
      </c>
      <c r="D3349" s="7">
        <v>172</v>
      </c>
      <c r="E3349" s="9">
        <v>80</v>
      </c>
      <c r="F3349" s="10">
        <f t="shared" si="128"/>
        <v>252</v>
      </c>
    </row>
    <row r="3350" spans="1:6" x14ac:dyDescent="0.2">
      <c r="A3350" s="39"/>
      <c r="B3350" s="34"/>
      <c r="C3350" s="39" t="s">
        <v>129</v>
      </c>
      <c r="D3350" s="7">
        <v>27</v>
      </c>
      <c r="E3350" s="9">
        <v>6</v>
      </c>
      <c r="F3350" s="10">
        <f t="shared" si="128"/>
        <v>33</v>
      </c>
    </row>
    <row r="3351" spans="1:6" x14ac:dyDescent="0.2">
      <c r="A3351" s="39"/>
      <c r="B3351" s="34"/>
      <c r="C3351" s="39" t="s">
        <v>131</v>
      </c>
      <c r="D3351" s="7">
        <v>164</v>
      </c>
      <c r="E3351" s="9">
        <v>95</v>
      </c>
      <c r="F3351" s="10">
        <f t="shared" si="128"/>
        <v>259</v>
      </c>
    </row>
    <row r="3352" spans="1:6" x14ac:dyDescent="0.2">
      <c r="A3352" s="39"/>
      <c r="B3352" s="34"/>
      <c r="C3352" s="39" t="s">
        <v>692</v>
      </c>
      <c r="D3352" s="7">
        <v>8</v>
      </c>
      <c r="E3352" s="9">
        <v>25</v>
      </c>
      <c r="F3352" s="10">
        <f t="shared" si="128"/>
        <v>33</v>
      </c>
    </row>
    <row r="3353" spans="1:6" x14ac:dyDescent="0.2">
      <c r="A3353" s="39"/>
      <c r="B3353" s="34"/>
      <c r="C3353" s="39" t="s">
        <v>135</v>
      </c>
      <c r="D3353" s="7">
        <v>673</v>
      </c>
      <c r="E3353" s="9">
        <v>455</v>
      </c>
      <c r="F3353" s="10">
        <f t="shared" si="128"/>
        <v>1128</v>
      </c>
    </row>
    <row r="3354" spans="1:6" x14ac:dyDescent="0.2">
      <c r="A3354" s="39"/>
      <c r="B3354" s="34"/>
      <c r="C3354" s="39" t="s">
        <v>932</v>
      </c>
      <c r="D3354" s="7">
        <v>1</v>
      </c>
      <c r="E3354" s="9">
        <v>0</v>
      </c>
      <c r="F3354" s="10">
        <f t="shared" si="128"/>
        <v>1</v>
      </c>
    </row>
    <row r="3355" spans="1:6" x14ac:dyDescent="0.2">
      <c r="A3355" s="39"/>
      <c r="B3355" s="34"/>
      <c r="C3355" s="39" t="s">
        <v>136</v>
      </c>
      <c r="D3355" s="7">
        <v>7</v>
      </c>
      <c r="E3355" s="9">
        <v>3</v>
      </c>
      <c r="F3355" s="10">
        <f t="shared" si="128"/>
        <v>10</v>
      </c>
    </row>
    <row r="3356" spans="1:6" x14ac:dyDescent="0.2">
      <c r="A3356" s="39"/>
      <c r="B3356" s="34"/>
      <c r="C3356" s="39" t="s">
        <v>137</v>
      </c>
      <c r="D3356" s="7">
        <v>9</v>
      </c>
      <c r="E3356" s="9">
        <v>1</v>
      </c>
      <c r="F3356" s="10">
        <f t="shared" si="128"/>
        <v>10</v>
      </c>
    </row>
    <row r="3357" spans="1:6" x14ac:dyDescent="0.2">
      <c r="A3357" s="39"/>
      <c r="B3357" s="34"/>
      <c r="C3357" s="39" t="s">
        <v>138</v>
      </c>
      <c r="D3357" s="7">
        <v>12</v>
      </c>
      <c r="E3357" s="9">
        <v>5</v>
      </c>
      <c r="F3357" s="10">
        <f t="shared" si="128"/>
        <v>17</v>
      </c>
    </row>
    <row r="3358" spans="1:6" x14ac:dyDescent="0.2">
      <c r="A3358" s="39"/>
      <c r="B3358" s="34"/>
      <c r="C3358" s="39" t="s">
        <v>139</v>
      </c>
      <c r="D3358" s="7">
        <v>972</v>
      </c>
      <c r="E3358" s="9">
        <v>543</v>
      </c>
      <c r="F3358" s="10">
        <f t="shared" si="128"/>
        <v>1515</v>
      </c>
    </row>
    <row r="3359" spans="1:6" x14ac:dyDescent="0.2">
      <c r="A3359" s="39"/>
      <c r="B3359" s="34"/>
      <c r="C3359" s="39" t="s">
        <v>141</v>
      </c>
      <c r="D3359" s="7">
        <v>158</v>
      </c>
      <c r="E3359" s="9">
        <v>71</v>
      </c>
      <c r="F3359" s="10">
        <f t="shared" si="128"/>
        <v>229</v>
      </c>
    </row>
    <row r="3360" spans="1:6" x14ac:dyDescent="0.2">
      <c r="A3360" s="39"/>
      <c r="B3360" s="34"/>
      <c r="C3360" s="39" t="s">
        <v>144</v>
      </c>
      <c r="D3360" s="7">
        <v>355</v>
      </c>
      <c r="E3360" s="9">
        <v>323</v>
      </c>
      <c r="F3360" s="10">
        <f t="shared" si="128"/>
        <v>678</v>
      </c>
    </row>
    <row r="3361" spans="1:6" x14ac:dyDescent="0.2">
      <c r="A3361" s="39"/>
      <c r="B3361" s="34"/>
      <c r="C3361" s="39" t="s">
        <v>145</v>
      </c>
      <c r="D3361" s="7">
        <v>155</v>
      </c>
      <c r="E3361" s="9">
        <v>117</v>
      </c>
      <c r="F3361" s="10">
        <f t="shared" si="128"/>
        <v>272</v>
      </c>
    </row>
    <row r="3362" spans="1:6" x14ac:dyDescent="0.2">
      <c r="A3362" s="39"/>
      <c r="B3362" s="34"/>
      <c r="C3362" s="39" t="s">
        <v>147</v>
      </c>
      <c r="D3362" s="7">
        <v>513</v>
      </c>
      <c r="E3362" s="9">
        <v>530</v>
      </c>
      <c r="F3362" s="10">
        <f t="shared" si="128"/>
        <v>1043</v>
      </c>
    </row>
    <row r="3363" spans="1:6" x14ac:dyDescent="0.2">
      <c r="A3363" s="39"/>
      <c r="B3363" s="34"/>
      <c r="C3363" s="39" t="s">
        <v>149</v>
      </c>
      <c r="D3363" s="7">
        <v>1</v>
      </c>
      <c r="E3363" s="9">
        <v>1</v>
      </c>
      <c r="F3363" s="10">
        <f t="shared" si="128"/>
        <v>2</v>
      </c>
    </row>
    <row r="3364" spans="1:6" x14ac:dyDescent="0.2">
      <c r="A3364" s="39"/>
      <c r="B3364" s="34"/>
      <c r="C3364" s="39" t="s">
        <v>150</v>
      </c>
      <c r="D3364" s="7">
        <v>1</v>
      </c>
      <c r="E3364" s="9">
        <v>0</v>
      </c>
      <c r="F3364" s="10">
        <f t="shared" si="128"/>
        <v>1</v>
      </c>
    </row>
    <row r="3365" spans="1:6" x14ac:dyDescent="0.2">
      <c r="A3365" s="39"/>
      <c r="B3365" s="34"/>
      <c r="C3365" s="39" t="s">
        <v>935</v>
      </c>
      <c r="D3365" s="7">
        <v>64</v>
      </c>
      <c r="E3365" s="9">
        <v>16</v>
      </c>
      <c r="F3365" s="10">
        <f t="shared" si="128"/>
        <v>80</v>
      </c>
    </row>
    <row r="3366" spans="1:6" x14ac:dyDescent="0.2">
      <c r="A3366" s="39"/>
      <c r="B3366" s="34"/>
      <c r="C3366" s="39"/>
      <c r="D3366" s="7"/>
      <c r="E3366" s="9"/>
      <c r="F3366" s="40"/>
    </row>
    <row r="3367" spans="1:6" x14ac:dyDescent="0.2">
      <c r="A3367" s="65" t="s">
        <v>319</v>
      </c>
      <c r="B3367" s="42"/>
      <c r="C3367" s="72" t="s">
        <v>2</v>
      </c>
      <c r="D3367" s="73">
        <v>151</v>
      </c>
      <c r="E3367" s="48">
        <v>426</v>
      </c>
      <c r="F3367" s="63">
        <v>577</v>
      </c>
    </row>
    <row r="3368" spans="1:6" x14ac:dyDescent="0.2">
      <c r="A3368" s="39"/>
      <c r="B3368" s="34" t="s">
        <v>864</v>
      </c>
      <c r="C3368" s="39" t="s">
        <v>124</v>
      </c>
      <c r="D3368" s="7">
        <v>1</v>
      </c>
      <c r="E3368" s="9">
        <v>0</v>
      </c>
      <c r="F3368" s="10">
        <f t="shared" ref="F3368:F3392" si="129">D3368+E3368</f>
        <v>1</v>
      </c>
    </row>
    <row r="3369" spans="1:6" x14ac:dyDescent="0.2">
      <c r="A3369" s="39"/>
      <c r="B3369" s="34"/>
      <c r="C3369" s="39" t="s">
        <v>127</v>
      </c>
      <c r="D3369" s="7">
        <v>1</v>
      </c>
      <c r="E3369" s="9">
        <v>10</v>
      </c>
      <c r="F3369" s="10">
        <f t="shared" si="129"/>
        <v>11</v>
      </c>
    </row>
    <row r="3370" spans="1:6" x14ac:dyDescent="0.2">
      <c r="A3370" s="39"/>
      <c r="B3370" s="34"/>
      <c r="C3370" s="39" t="s">
        <v>128</v>
      </c>
      <c r="D3370" s="7">
        <v>2</v>
      </c>
      <c r="E3370" s="9">
        <v>4</v>
      </c>
      <c r="F3370" s="10">
        <f t="shared" si="129"/>
        <v>6</v>
      </c>
    </row>
    <row r="3371" spans="1:6" x14ac:dyDescent="0.2">
      <c r="A3371" s="39"/>
      <c r="B3371" s="34" t="s">
        <v>627</v>
      </c>
      <c r="C3371" s="39" t="s">
        <v>124</v>
      </c>
      <c r="D3371" s="7">
        <v>17</v>
      </c>
      <c r="E3371" s="9">
        <v>29</v>
      </c>
      <c r="F3371" s="10">
        <f t="shared" si="129"/>
        <v>46</v>
      </c>
    </row>
    <row r="3372" spans="1:6" x14ac:dyDescent="0.2">
      <c r="A3372" s="39"/>
      <c r="B3372" s="34" t="s">
        <v>1164</v>
      </c>
      <c r="C3372" s="39" t="s">
        <v>124</v>
      </c>
      <c r="D3372" s="7">
        <v>0</v>
      </c>
      <c r="E3372" s="9">
        <v>67</v>
      </c>
      <c r="F3372" s="10">
        <f t="shared" si="129"/>
        <v>67</v>
      </c>
    </row>
    <row r="3373" spans="1:6" x14ac:dyDescent="0.2">
      <c r="A3373" s="39"/>
      <c r="B3373" s="34" t="s">
        <v>628</v>
      </c>
      <c r="C3373" s="39" t="s">
        <v>124</v>
      </c>
      <c r="D3373" s="7">
        <v>17</v>
      </c>
      <c r="E3373" s="9">
        <v>55</v>
      </c>
      <c r="F3373" s="10">
        <f t="shared" si="129"/>
        <v>72</v>
      </c>
    </row>
    <row r="3374" spans="1:6" x14ac:dyDescent="0.2">
      <c r="A3374" s="39"/>
      <c r="B3374" s="34"/>
      <c r="C3374" s="39" t="s">
        <v>3</v>
      </c>
      <c r="D3374" s="7">
        <v>7</v>
      </c>
      <c r="E3374" s="9">
        <v>13</v>
      </c>
      <c r="F3374" s="10">
        <f t="shared" si="129"/>
        <v>20</v>
      </c>
    </row>
    <row r="3375" spans="1:6" x14ac:dyDescent="0.2">
      <c r="A3375" s="39"/>
      <c r="B3375" s="34"/>
      <c r="C3375" s="39" t="s">
        <v>125</v>
      </c>
      <c r="D3375" s="7">
        <v>3</v>
      </c>
      <c r="E3375" s="9">
        <v>3</v>
      </c>
      <c r="F3375" s="10">
        <f t="shared" si="129"/>
        <v>6</v>
      </c>
    </row>
    <row r="3376" spans="1:6" x14ac:dyDescent="0.2">
      <c r="A3376" s="39"/>
      <c r="B3376" s="34"/>
      <c r="C3376" s="39" t="s">
        <v>127</v>
      </c>
      <c r="D3376" s="7">
        <v>26</v>
      </c>
      <c r="E3376" s="9">
        <v>120</v>
      </c>
      <c r="F3376" s="10">
        <f t="shared" si="129"/>
        <v>146</v>
      </c>
    </row>
    <row r="3377" spans="1:6" x14ac:dyDescent="0.2">
      <c r="A3377" s="39"/>
      <c r="B3377" s="34"/>
      <c r="C3377" s="39" t="s">
        <v>128</v>
      </c>
      <c r="D3377" s="7">
        <v>36</v>
      </c>
      <c r="E3377" s="9">
        <v>33</v>
      </c>
      <c r="F3377" s="10">
        <f t="shared" si="129"/>
        <v>69</v>
      </c>
    </row>
    <row r="3378" spans="1:6" x14ac:dyDescent="0.2">
      <c r="A3378" s="39"/>
      <c r="B3378" s="34"/>
      <c r="C3378" s="39" t="s">
        <v>130</v>
      </c>
      <c r="D3378" s="7">
        <v>14</v>
      </c>
      <c r="E3378" s="9">
        <v>0</v>
      </c>
      <c r="F3378" s="10">
        <f t="shared" si="129"/>
        <v>14</v>
      </c>
    </row>
    <row r="3379" spans="1:6" x14ac:dyDescent="0.2">
      <c r="A3379" s="39"/>
      <c r="B3379" s="34"/>
      <c r="C3379" s="39" t="s">
        <v>136</v>
      </c>
      <c r="D3379" s="7">
        <v>2</v>
      </c>
      <c r="E3379" s="9">
        <v>6</v>
      </c>
      <c r="F3379" s="10">
        <f t="shared" si="129"/>
        <v>8</v>
      </c>
    </row>
    <row r="3380" spans="1:6" x14ac:dyDescent="0.2">
      <c r="A3380" s="39"/>
      <c r="B3380" s="34"/>
      <c r="C3380" s="39" t="s">
        <v>137</v>
      </c>
      <c r="D3380" s="7">
        <v>12</v>
      </c>
      <c r="E3380" s="9">
        <v>28</v>
      </c>
      <c r="F3380" s="10">
        <f t="shared" si="129"/>
        <v>40</v>
      </c>
    </row>
    <row r="3381" spans="1:6" x14ac:dyDescent="0.2">
      <c r="A3381" s="39"/>
      <c r="B3381" s="34"/>
      <c r="C3381" s="39" t="s">
        <v>139</v>
      </c>
      <c r="D3381" s="7">
        <v>1</v>
      </c>
      <c r="E3381" s="9">
        <v>3</v>
      </c>
      <c r="F3381" s="10">
        <f t="shared" si="129"/>
        <v>4</v>
      </c>
    </row>
    <row r="3382" spans="1:6" x14ac:dyDescent="0.2">
      <c r="A3382" s="39"/>
      <c r="B3382" s="34" t="s">
        <v>1053</v>
      </c>
      <c r="C3382" s="39" t="s">
        <v>127</v>
      </c>
      <c r="D3382" s="7">
        <v>1</v>
      </c>
      <c r="E3382" s="9">
        <v>7</v>
      </c>
      <c r="F3382" s="10">
        <f t="shared" si="129"/>
        <v>8</v>
      </c>
    </row>
    <row r="3383" spans="1:6" x14ac:dyDescent="0.2">
      <c r="A3383" s="39"/>
      <c r="B3383" s="34" t="s">
        <v>831</v>
      </c>
      <c r="C3383" s="39" t="s">
        <v>127</v>
      </c>
      <c r="D3383" s="7">
        <v>1</v>
      </c>
      <c r="E3383" s="9">
        <v>9</v>
      </c>
      <c r="F3383" s="10">
        <f t="shared" si="129"/>
        <v>10</v>
      </c>
    </row>
    <row r="3384" spans="1:6" x14ac:dyDescent="0.2">
      <c r="A3384" s="39"/>
      <c r="B3384" s="34"/>
      <c r="C3384" s="39" t="s">
        <v>137</v>
      </c>
      <c r="D3384" s="7">
        <v>0</v>
      </c>
      <c r="E3384" s="9">
        <v>2</v>
      </c>
      <c r="F3384" s="10">
        <f t="shared" si="129"/>
        <v>2</v>
      </c>
    </row>
    <row r="3385" spans="1:6" x14ac:dyDescent="0.2">
      <c r="A3385" s="39"/>
      <c r="B3385" s="34" t="s">
        <v>1054</v>
      </c>
      <c r="C3385" s="39" t="s">
        <v>124</v>
      </c>
      <c r="D3385" s="7">
        <v>1</v>
      </c>
      <c r="E3385" s="9">
        <v>0</v>
      </c>
      <c r="F3385" s="10">
        <f t="shared" si="129"/>
        <v>1</v>
      </c>
    </row>
    <row r="3386" spans="1:6" x14ac:dyDescent="0.2">
      <c r="A3386" s="39"/>
      <c r="B3386" s="34"/>
      <c r="C3386" s="39" t="s">
        <v>127</v>
      </c>
      <c r="D3386" s="7">
        <v>1</v>
      </c>
      <c r="E3386" s="9">
        <v>9</v>
      </c>
      <c r="F3386" s="10">
        <f t="shared" si="129"/>
        <v>10</v>
      </c>
    </row>
    <row r="3387" spans="1:6" x14ac:dyDescent="0.2">
      <c r="A3387" s="39"/>
      <c r="B3387" s="34"/>
      <c r="C3387" s="39" t="s">
        <v>128</v>
      </c>
      <c r="D3387" s="7">
        <v>4</v>
      </c>
      <c r="E3387" s="9">
        <v>4</v>
      </c>
      <c r="F3387" s="10">
        <f t="shared" si="129"/>
        <v>8</v>
      </c>
    </row>
    <row r="3388" spans="1:6" x14ac:dyDescent="0.2">
      <c r="A3388" s="39"/>
      <c r="B3388" s="34"/>
      <c r="C3388" s="39" t="s">
        <v>137</v>
      </c>
      <c r="D3388" s="7">
        <v>0</v>
      </c>
      <c r="E3388" s="9">
        <v>1</v>
      </c>
      <c r="F3388" s="10">
        <f t="shared" si="129"/>
        <v>1</v>
      </c>
    </row>
    <row r="3389" spans="1:6" x14ac:dyDescent="0.2">
      <c r="A3389" s="39"/>
      <c r="B3389" s="34" t="s">
        <v>495</v>
      </c>
      <c r="C3389" s="39" t="s">
        <v>128</v>
      </c>
      <c r="D3389" s="7">
        <v>1</v>
      </c>
      <c r="E3389" s="9">
        <v>4</v>
      </c>
      <c r="F3389" s="10">
        <f t="shared" si="129"/>
        <v>5</v>
      </c>
    </row>
    <row r="3390" spans="1:6" x14ac:dyDescent="0.2">
      <c r="A3390" s="39"/>
      <c r="B3390" s="34" t="s">
        <v>1055</v>
      </c>
      <c r="C3390" s="39" t="s">
        <v>124</v>
      </c>
      <c r="D3390" s="7">
        <v>1</v>
      </c>
      <c r="E3390" s="9">
        <v>0</v>
      </c>
      <c r="F3390" s="10">
        <f t="shared" si="129"/>
        <v>1</v>
      </c>
    </row>
    <row r="3391" spans="1:6" x14ac:dyDescent="0.2">
      <c r="A3391" s="39"/>
      <c r="B3391" s="34"/>
      <c r="C3391" s="39" t="s">
        <v>127</v>
      </c>
      <c r="D3391" s="7">
        <v>1</v>
      </c>
      <c r="E3391" s="9">
        <v>14</v>
      </c>
      <c r="F3391" s="10">
        <f t="shared" si="129"/>
        <v>15</v>
      </c>
    </row>
    <row r="3392" spans="1:6" x14ac:dyDescent="0.2">
      <c r="A3392" s="39"/>
      <c r="B3392" s="34"/>
      <c r="C3392" s="39" t="s">
        <v>128</v>
      </c>
      <c r="D3392" s="7">
        <v>1</v>
      </c>
      <c r="E3392" s="9">
        <v>5</v>
      </c>
      <c r="F3392" s="10">
        <f t="shared" si="129"/>
        <v>6</v>
      </c>
    </row>
    <row r="3393" spans="1:6" x14ac:dyDescent="0.2">
      <c r="A3393" s="39"/>
      <c r="B3393" s="34"/>
      <c r="C3393" s="39"/>
      <c r="D3393" s="7"/>
      <c r="E3393" s="9"/>
      <c r="F3393" s="40"/>
    </row>
    <row r="3394" spans="1:6" x14ac:dyDescent="0.2">
      <c r="A3394" s="65" t="s">
        <v>320</v>
      </c>
      <c r="B3394" s="42"/>
      <c r="C3394" s="72" t="s">
        <v>2</v>
      </c>
      <c r="D3394" s="73">
        <v>22</v>
      </c>
      <c r="E3394" s="48">
        <v>96</v>
      </c>
      <c r="F3394" s="63">
        <v>118</v>
      </c>
    </row>
    <row r="3395" spans="1:6" x14ac:dyDescent="0.2">
      <c r="A3395" s="39"/>
      <c r="B3395" s="34" t="s">
        <v>629</v>
      </c>
      <c r="C3395" s="39" t="s">
        <v>124</v>
      </c>
      <c r="D3395" s="7">
        <v>1</v>
      </c>
      <c r="E3395" s="9">
        <v>0</v>
      </c>
      <c r="F3395" s="10">
        <f>D3395+E3395</f>
        <v>1</v>
      </c>
    </row>
    <row r="3396" spans="1:6" ht="12" thickBot="1" x14ac:dyDescent="0.25">
      <c r="A3396" s="52"/>
      <c r="B3396" s="68"/>
      <c r="C3396" s="52"/>
      <c r="D3396" s="24"/>
      <c r="E3396" s="26"/>
      <c r="F3396" s="53"/>
    </row>
    <row r="3403" spans="1:6" ht="12" x14ac:dyDescent="0.2">
      <c r="A3403" s="85" t="s">
        <v>113</v>
      </c>
      <c r="B3403" s="85"/>
      <c r="C3403" s="85"/>
      <c r="D3403" s="85"/>
      <c r="E3403" s="85"/>
      <c r="F3403" s="85"/>
    </row>
    <row r="3404" spans="1:6" x14ac:dyDescent="0.2">
      <c r="A3404" s="86" t="s">
        <v>39</v>
      </c>
      <c r="B3404" s="86"/>
      <c r="C3404" s="86"/>
      <c r="D3404" s="86"/>
      <c r="E3404" s="86"/>
      <c r="F3404" s="86"/>
    </row>
    <row r="3405" spans="1:6" x14ac:dyDescent="0.2">
      <c r="A3405" s="86" t="s">
        <v>1066</v>
      </c>
      <c r="B3405" s="86"/>
      <c r="C3405" s="86"/>
      <c r="D3405" s="86"/>
      <c r="E3405" s="86"/>
      <c r="F3405" s="86"/>
    </row>
    <row r="3406" spans="1:6" ht="12" thickBot="1" x14ac:dyDescent="0.25"/>
    <row r="3407" spans="1:6" x14ac:dyDescent="0.2">
      <c r="A3407" s="141" t="s">
        <v>123</v>
      </c>
      <c r="B3407" s="138"/>
      <c r="C3407" s="151" t="s">
        <v>43</v>
      </c>
      <c r="D3407" s="141" t="s">
        <v>44</v>
      </c>
      <c r="E3407" s="178" t="s">
        <v>45</v>
      </c>
      <c r="F3407" s="180" t="s">
        <v>2</v>
      </c>
    </row>
    <row r="3408" spans="1:6" x14ac:dyDescent="0.2">
      <c r="A3408" s="142"/>
      <c r="B3408" s="139"/>
      <c r="C3408" s="152"/>
      <c r="D3408" s="142"/>
      <c r="E3408" s="179"/>
      <c r="F3408" s="181"/>
    </row>
    <row r="3409" spans="1:6" x14ac:dyDescent="0.2">
      <c r="A3409" s="142"/>
      <c r="B3409" s="139"/>
      <c r="C3409" s="152"/>
      <c r="D3409" s="142"/>
      <c r="E3409" s="179"/>
      <c r="F3409" s="181"/>
    </row>
    <row r="3410" spans="1:6" ht="12" thickBot="1" x14ac:dyDescent="0.25">
      <c r="A3410" s="142"/>
      <c r="B3410" s="139"/>
      <c r="C3410" s="152"/>
      <c r="D3410" s="142"/>
      <c r="E3410" s="179"/>
      <c r="F3410" s="181"/>
    </row>
    <row r="3411" spans="1:6" x14ac:dyDescent="0.2">
      <c r="A3411" s="35"/>
      <c r="B3411" s="36"/>
      <c r="C3411" s="35" t="s">
        <v>3</v>
      </c>
      <c r="D3411" s="3">
        <v>8</v>
      </c>
      <c r="E3411" s="5">
        <v>25</v>
      </c>
      <c r="F3411" s="6">
        <f t="shared" ref="F3411:F3421" si="130">D3411+E3411</f>
        <v>33</v>
      </c>
    </row>
    <row r="3412" spans="1:6" x14ac:dyDescent="0.2">
      <c r="A3412" s="39"/>
      <c r="B3412" s="34"/>
      <c r="C3412" s="39" t="s">
        <v>125</v>
      </c>
      <c r="D3412" s="7">
        <v>0</v>
      </c>
      <c r="E3412" s="9">
        <v>3</v>
      </c>
      <c r="F3412" s="10">
        <f t="shared" si="130"/>
        <v>3</v>
      </c>
    </row>
    <row r="3413" spans="1:6" x14ac:dyDescent="0.2">
      <c r="A3413" s="39"/>
      <c r="B3413" s="34"/>
      <c r="C3413" s="39" t="s">
        <v>127</v>
      </c>
      <c r="D3413" s="7">
        <v>1</v>
      </c>
      <c r="E3413" s="9">
        <v>7</v>
      </c>
      <c r="F3413" s="10">
        <f t="shared" si="130"/>
        <v>8</v>
      </c>
    </row>
    <row r="3414" spans="1:6" x14ac:dyDescent="0.2">
      <c r="A3414" s="39"/>
      <c r="B3414" s="34"/>
      <c r="C3414" s="39" t="s">
        <v>128</v>
      </c>
      <c r="D3414" s="7">
        <v>6</v>
      </c>
      <c r="E3414" s="9">
        <v>18</v>
      </c>
      <c r="F3414" s="10">
        <f t="shared" si="130"/>
        <v>24</v>
      </c>
    </row>
    <row r="3415" spans="1:6" x14ac:dyDescent="0.2">
      <c r="A3415" s="39"/>
      <c r="B3415" s="34"/>
      <c r="C3415" s="39" t="s">
        <v>136</v>
      </c>
      <c r="D3415" s="7">
        <v>2</v>
      </c>
      <c r="E3415" s="9">
        <v>2</v>
      </c>
      <c r="F3415" s="10">
        <f t="shared" si="130"/>
        <v>4</v>
      </c>
    </row>
    <row r="3416" spans="1:6" x14ac:dyDescent="0.2">
      <c r="A3416" s="39"/>
      <c r="B3416" s="34"/>
      <c r="C3416" s="39" t="s">
        <v>137</v>
      </c>
      <c r="D3416" s="7">
        <v>3</v>
      </c>
      <c r="E3416" s="9">
        <v>20</v>
      </c>
      <c r="F3416" s="10">
        <f t="shared" si="130"/>
        <v>23</v>
      </c>
    </row>
    <row r="3417" spans="1:6" x14ac:dyDescent="0.2">
      <c r="A3417" s="39"/>
      <c r="B3417" s="34"/>
      <c r="C3417" s="39" t="s">
        <v>139</v>
      </c>
      <c r="D3417" s="7">
        <v>1</v>
      </c>
      <c r="E3417" s="9">
        <v>7</v>
      </c>
      <c r="F3417" s="10">
        <f t="shared" si="130"/>
        <v>8</v>
      </c>
    </row>
    <row r="3418" spans="1:6" x14ac:dyDescent="0.2">
      <c r="A3418" s="39"/>
      <c r="B3418" s="34" t="s">
        <v>1195</v>
      </c>
      <c r="C3418" s="39" t="s">
        <v>137</v>
      </c>
      <c r="D3418" s="7">
        <v>0</v>
      </c>
      <c r="E3418" s="9">
        <v>1</v>
      </c>
      <c r="F3418" s="10">
        <f t="shared" si="130"/>
        <v>1</v>
      </c>
    </row>
    <row r="3419" spans="1:6" x14ac:dyDescent="0.2">
      <c r="A3419" s="39"/>
      <c r="B3419" s="34" t="s">
        <v>1196</v>
      </c>
      <c r="C3419" s="39" t="s">
        <v>137</v>
      </c>
      <c r="D3419" s="7">
        <v>0</v>
      </c>
      <c r="E3419" s="9">
        <v>2</v>
      </c>
      <c r="F3419" s="10">
        <f t="shared" si="130"/>
        <v>2</v>
      </c>
    </row>
    <row r="3420" spans="1:6" x14ac:dyDescent="0.2">
      <c r="A3420" s="39"/>
      <c r="B3420" s="34" t="s">
        <v>1197</v>
      </c>
      <c r="C3420" s="39" t="s">
        <v>137</v>
      </c>
      <c r="D3420" s="7">
        <v>0</v>
      </c>
      <c r="E3420" s="9">
        <v>2</v>
      </c>
      <c r="F3420" s="10">
        <f t="shared" si="130"/>
        <v>2</v>
      </c>
    </row>
    <row r="3421" spans="1:6" x14ac:dyDescent="0.2">
      <c r="A3421" s="39"/>
      <c r="B3421" s="34" t="s">
        <v>1198</v>
      </c>
      <c r="C3421" s="39" t="s">
        <v>137</v>
      </c>
      <c r="D3421" s="7">
        <v>0</v>
      </c>
      <c r="E3421" s="9">
        <v>9</v>
      </c>
      <c r="F3421" s="10">
        <f t="shared" si="130"/>
        <v>9</v>
      </c>
    </row>
    <row r="3422" spans="1:6" x14ac:dyDescent="0.2">
      <c r="A3422" s="39"/>
      <c r="B3422" s="34"/>
      <c r="C3422" s="39"/>
      <c r="D3422" s="7"/>
      <c r="E3422" s="9"/>
      <c r="F3422" s="40"/>
    </row>
    <row r="3423" spans="1:6" x14ac:dyDescent="0.2">
      <c r="A3423" s="65" t="s">
        <v>321</v>
      </c>
      <c r="B3423" s="42"/>
      <c r="C3423" s="72" t="s">
        <v>2</v>
      </c>
      <c r="D3423" s="73">
        <v>644</v>
      </c>
      <c r="E3423" s="48">
        <v>769</v>
      </c>
      <c r="F3423" s="63">
        <v>1413</v>
      </c>
    </row>
    <row r="3424" spans="1:6" x14ac:dyDescent="0.2">
      <c r="A3424" s="39"/>
      <c r="B3424" s="34" t="s">
        <v>630</v>
      </c>
      <c r="C3424" s="39" t="s">
        <v>124</v>
      </c>
      <c r="D3424" s="7">
        <v>240</v>
      </c>
      <c r="E3424" s="9">
        <v>388</v>
      </c>
      <c r="F3424" s="10">
        <f t="shared" ref="F3424:F3444" si="131">D3424+E3424</f>
        <v>628</v>
      </c>
    </row>
    <row r="3425" spans="1:6" x14ac:dyDescent="0.2">
      <c r="A3425" s="39"/>
      <c r="B3425" s="34"/>
      <c r="C3425" s="39" t="s">
        <v>3</v>
      </c>
      <c r="D3425" s="7">
        <v>85</v>
      </c>
      <c r="E3425" s="9">
        <v>43</v>
      </c>
      <c r="F3425" s="10">
        <f t="shared" si="131"/>
        <v>128</v>
      </c>
    </row>
    <row r="3426" spans="1:6" x14ac:dyDescent="0.2">
      <c r="A3426" s="39"/>
      <c r="B3426" s="34"/>
      <c r="C3426" s="39" t="s">
        <v>125</v>
      </c>
      <c r="D3426" s="7">
        <v>22</v>
      </c>
      <c r="E3426" s="9">
        <v>19</v>
      </c>
      <c r="F3426" s="10">
        <f t="shared" si="131"/>
        <v>41</v>
      </c>
    </row>
    <row r="3427" spans="1:6" x14ac:dyDescent="0.2">
      <c r="A3427" s="39"/>
      <c r="B3427" s="34"/>
      <c r="C3427" s="39" t="s">
        <v>126</v>
      </c>
      <c r="D3427" s="7">
        <v>12</v>
      </c>
      <c r="E3427" s="9">
        <v>7</v>
      </c>
      <c r="F3427" s="10">
        <f t="shared" si="131"/>
        <v>19</v>
      </c>
    </row>
    <row r="3428" spans="1:6" x14ac:dyDescent="0.2">
      <c r="A3428" s="39"/>
      <c r="B3428" s="34"/>
      <c r="C3428" s="39" t="s">
        <v>127</v>
      </c>
      <c r="D3428" s="7">
        <v>25</v>
      </c>
      <c r="E3428" s="9">
        <v>24</v>
      </c>
      <c r="F3428" s="10">
        <f t="shared" si="131"/>
        <v>49</v>
      </c>
    </row>
    <row r="3429" spans="1:6" x14ac:dyDescent="0.2">
      <c r="A3429" s="39"/>
      <c r="B3429" s="34"/>
      <c r="C3429" s="39" t="s">
        <v>128</v>
      </c>
      <c r="D3429" s="7">
        <v>47</v>
      </c>
      <c r="E3429" s="9">
        <v>57</v>
      </c>
      <c r="F3429" s="10">
        <f t="shared" si="131"/>
        <v>104</v>
      </c>
    </row>
    <row r="3430" spans="1:6" x14ac:dyDescent="0.2">
      <c r="A3430" s="39"/>
      <c r="B3430" s="34"/>
      <c r="C3430" s="39" t="s">
        <v>931</v>
      </c>
      <c r="D3430" s="7">
        <v>10</v>
      </c>
      <c r="E3430" s="9">
        <v>9</v>
      </c>
      <c r="F3430" s="10">
        <f t="shared" si="131"/>
        <v>19</v>
      </c>
    </row>
    <row r="3431" spans="1:6" x14ac:dyDescent="0.2">
      <c r="A3431" s="39"/>
      <c r="B3431" s="34"/>
      <c r="C3431" s="39" t="s">
        <v>135</v>
      </c>
      <c r="D3431" s="7">
        <v>50</v>
      </c>
      <c r="E3431" s="9">
        <v>44</v>
      </c>
      <c r="F3431" s="10">
        <f t="shared" si="131"/>
        <v>94</v>
      </c>
    </row>
    <row r="3432" spans="1:6" x14ac:dyDescent="0.2">
      <c r="A3432" s="39"/>
      <c r="B3432" s="34"/>
      <c r="C3432" s="39" t="s">
        <v>136</v>
      </c>
      <c r="D3432" s="7">
        <v>57</v>
      </c>
      <c r="E3432" s="9">
        <v>71</v>
      </c>
      <c r="F3432" s="10">
        <f t="shared" si="131"/>
        <v>128</v>
      </c>
    </row>
    <row r="3433" spans="1:6" x14ac:dyDescent="0.2">
      <c r="A3433" s="39"/>
      <c r="B3433" s="34"/>
      <c r="C3433" s="39" t="s">
        <v>137</v>
      </c>
      <c r="D3433" s="7">
        <v>27</v>
      </c>
      <c r="E3433" s="9">
        <v>24</v>
      </c>
      <c r="F3433" s="10">
        <f t="shared" si="131"/>
        <v>51</v>
      </c>
    </row>
    <row r="3434" spans="1:6" x14ac:dyDescent="0.2">
      <c r="A3434" s="39"/>
      <c r="B3434" s="34"/>
      <c r="C3434" s="39" t="s">
        <v>138</v>
      </c>
      <c r="D3434" s="7">
        <v>21</v>
      </c>
      <c r="E3434" s="9">
        <v>15</v>
      </c>
      <c r="F3434" s="10">
        <f t="shared" si="131"/>
        <v>36</v>
      </c>
    </row>
    <row r="3435" spans="1:6" x14ac:dyDescent="0.2">
      <c r="A3435" s="39"/>
      <c r="B3435" s="34"/>
      <c r="C3435" s="39" t="s">
        <v>139</v>
      </c>
      <c r="D3435" s="7">
        <v>7</v>
      </c>
      <c r="E3435" s="9">
        <v>15</v>
      </c>
      <c r="F3435" s="10">
        <f t="shared" si="131"/>
        <v>22</v>
      </c>
    </row>
    <row r="3436" spans="1:6" x14ac:dyDescent="0.2">
      <c r="A3436" s="39"/>
      <c r="B3436" s="34"/>
      <c r="C3436" s="39" t="s">
        <v>141</v>
      </c>
      <c r="D3436" s="7">
        <v>15</v>
      </c>
      <c r="E3436" s="9">
        <v>10</v>
      </c>
      <c r="F3436" s="10">
        <f t="shared" si="131"/>
        <v>25</v>
      </c>
    </row>
    <row r="3437" spans="1:6" x14ac:dyDescent="0.2">
      <c r="A3437" s="39"/>
      <c r="B3437" s="34"/>
      <c r="C3437" s="39" t="s">
        <v>142</v>
      </c>
      <c r="D3437" s="7">
        <v>12</v>
      </c>
      <c r="E3437" s="9">
        <v>11</v>
      </c>
      <c r="F3437" s="10">
        <f t="shared" si="131"/>
        <v>23</v>
      </c>
    </row>
    <row r="3438" spans="1:6" x14ac:dyDescent="0.2">
      <c r="A3438" s="39"/>
      <c r="B3438" s="34"/>
      <c r="C3438" s="39" t="s">
        <v>144</v>
      </c>
      <c r="D3438" s="7">
        <v>5</v>
      </c>
      <c r="E3438" s="9">
        <v>3</v>
      </c>
      <c r="F3438" s="10">
        <f t="shared" si="131"/>
        <v>8</v>
      </c>
    </row>
    <row r="3439" spans="1:6" x14ac:dyDescent="0.2">
      <c r="A3439" s="39"/>
      <c r="B3439" s="34"/>
      <c r="C3439" s="39" t="s">
        <v>149</v>
      </c>
      <c r="D3439" s="7">
        <v>1</v>
      </c>
      <c r="E3439" s="9">
        <v>3</v>
      </c>
      <c r="F3439" s="10">
        <f t="shared" si="131"/>
        <v>4</v>
      </c>
    </row>
    <row r="3440" spans="1:6" x14ac:dyDescent="0.2">
      <c r="A3440" s="39"/>
      <c r="B3440" s="34" t="s">
        <v>631</v>
      </c>
      <c r="C3440" s="39" t="s">
        <v>127</v>
      </c>
      <c r="D3440" s="7">
        <v>1</v>
      </c>
      <c r="E3440" s="9">
        <v>6</v>
      </c>
      <c r="F3440" s="10">
        <f t="shared" si="131"/>
        <v>7</v>
      </c>
    </row>
    <row r="3441" spans="1:6" x14ac:dyDescent="0.2">
      <c r="A3441" s="39"/>
      <c r="B3441" s="34" t="s">
        <v>632</v>
      </c>
      <c r="C3441" s="39" t="s">
        <v>127</v>
      </c>
      <c r="D3441" s="7">
        <v>1</v>
      </c>
      <c r="E3441" s="9">
        <v>6</v>
      </c>
      <c r="F3441" s="10">
        <f t="shared" si="131"/>
        <v>7</v>
      </c>
    </row>
    <row r="3442" spans="1:6" x14ac:dyDescent="0.2">
      <c r="A3442" s="39"/>
      <c r="B3442" s="34" t="s">
        <v>927</v>
      </c>
      <c r="C3442" s="39" t="s">
        <v>127</v>
      </c>
      <c r="D3442" s="7">
        <v>1</v>
      </c>
      <c r="E3442" s="9">
        <v>6</v>
      </c>
      <c r="F3442" s="10">
        <f t="shared" si="131"/>
        <v>7</v>
      </c>
    </row>
    <row r="3443" spans="1:6" x14ac:dyDescent="0.2">
      <c r="A3443" s="39"/>
      <c r="B3443" s="34" t="s">
        <v>633</v>
      </c>
      <c r="C3443" s="39" t="s">
        <v>127</v>
      </c>
      <c r="D3443" s="7">
        <v>4</v>
      </c>
      <c r="E3443" s="9">
        <v>8</v>
      </c>
      <c r="F3443" s="10">
        <f t="shared" si="131"/>
        <v>12</v>
      </c>
    </row>
    <row r="3444" spans="1:6" x14ac:dyDescent="0.2">
      <c r="A3444" s="39"/>
      <c r="B3444" s="34" t="s">
        <v>928</v>
      </c>
      <c r="C3444" s="39" t="s">
        <v>136</v>
      </c>
      <c r="D3444" s="7">
        <v>1</v>
      </c>
      <c r="E3444" s="9">
        <v>0</v>
      </c>
      <c r="F3444" s="10">
        <f t="shared" si="131"/>
        <v>1</v>
      </c>
    </row>
    <row r="3445" spans="1:6" x14ac:dyDescent="0.2">
      <c r="A3445" s="39"/>
      <c r="B3445" s="34"/>
      <c r="C3445" s="39"/>
      <c r="D3445" s="7"/>
      <c r="E3445" s="9"/>
      <c r="F3445" s="40"/>
    </row>
    <row r="3446" spans="1:6" x14ac:dyDescent="0.2">
      <c r="A3446" s="65" t="s">
        <v>322</v>
      </c>
      <c r="B3446" s="42"/>
      <c r="C3446" s="72" t="s">
        <v>2</v>
      </c>
      <c r="D3446" s="73">
        <v>36</v>
      </c>
      <c r="E3446" s="48">
        <v>82</v>
      </c>
      <c r="F3446" s="63">
        <v>118</v>
      </c>
    </row>
    <row r="3447" spans="1:6" x14ac:dyDescent="0.2">
      <c r="A3447" s="39"/>
      <c r="B3447" s="34" t="s">
        <v>995</v>
      </c>
      <c r="C3447" s="39" t="s">
        <v>127</v>
      </c>
      <c r="D3447" s="7">
        <v>0</v>
      </c>
      <c r="E3447" s="9">
        <v>4</v>
      </c>
      <c r="F3447" s="10">
        <f t="shared" ref="F3447:F3457" si="132">D3447+E3447</f>
        <v>4</v>
      </c>
    </row>
    <row r="3448" spans="1:6" x14ac:dyDescent="0.2">
      <c r="A3448" s="39"/>
      <c r="B3448" s="34" t="s">
        <v>634</v>
      </c>
      <c r="C3448" s="39" t="s">
        <v>124</v>
      </c>
      <c r="D3448" s="7">
        <v>8</v>
      </c>
      <c r="E3448" s="9">
        <v>1</v>
      </c>
      <c r="F3448" s="10">
        <f t="shared" si="132"/>
        <v>9</v>
      </c>
    </row>
    <row r="3449" spans="1:6" x14ac:dyDescent="0.2">
      <c r="A3449" s="39"/>
      <c r="B3449" s="34"/>
      <c r="C3449" s="39" t="s">
        <v>3</v>
      </c>
      <c r="D3449" s="7">
        <v>10</v>
      </c>
      <c r="E3449" s="9">
        <v>23</v>
      </c>
      <c r="F3449" s="10">
        <f t="shared" si="132"/>
        <v>33</v>
      </c>
    </row>
    <row r="3450" spans="1:6" x14ac:dyDescent="0.2">
      <c r="A3450" s="39"/>
      <c r="B3450" s="34"/>
      <c r="C3450" s="39" t="s">
        <v>125</v>
      </c>
      <c r="D3450" s="7">
        <v>1</v>
      </c>
      <c r="E3450" s="9">
        <v>7</v>
      </c>
      <c r="F3450" s="10">
        <f t="shared" si="132"/>
        <v>8</v>
      </c>
    </row>
    <row r="3451" spans="1:6" x14ac:dyDescent="0.2">
      <c r="A3451" s="39"/>
      <c r="B3451" s="34"/>
      <c r="C3451" s="39" t="s">
        <v>127</v>
      </c>
      <c r="D3451" s="7">
        <v>2</v>
      </c>
      <c r="E3451" s="9">
        <v>14</v>
      </c>
      <c r="F3451" s="10">
        <f t="shared" si="132"/>
        <v>16</v>
      </c>
    </row>
    <row r="3452" spans="1:6" x14ac:dyDescent="0.2">
      <c r="A3452" s="39"/>
      <c r="B3452" s="34"/>
      <c r="C3452" s="39" t="s">
        <v>128</v>
      </c>
      <c r="D3452" s="7">
        <v>7</v>
      </c>
      <c r="E3452" s="9">
        <v>16</v>
      </c>
      <c r="F3452" s="10">
        <f t="shared" si="132"/>
        <v>23</v>
      </c>
    </row>
    <row r="3453" spans="1:6" x14ac:dyDescent="0.2">
      <c r="A3453" s="39"/>
      <c r="B3453" s="34"/>
      <c r="C3453" s="39" t="s">
        <v>135</v>
      </c>
      <c r="D3453" s="7">
        <v>0</v>
      </c>
      <c r="E3453" s="9">
        <v>2</v>
      </c>
      <c r="F3453" s="10">
        <f t="shared" si="132"/>
        <v>2</v>
      </c>
    </row>
    <row r="3454" spans="1:6" x14ac:dyDescent="0.2">
      <c r="A3454" s="39"/>
      <c r="B3454" s="34"/>
      <c r="C3454" s="39" t="s">
        <v>136</v>
      </c>
      <c r="D3454" s="7">
        <v>2</v>
      </c>
      <c r="E3454" s="9">
        <v>2</v>
      </c>
      <c r="F3454" s="10">
        <f t="shared" si="132"/>
        <v>4</v>
      </c>
    </row>
    <row r="3455" spans="1:6" x14ac:dyDescent="0.2">
      <c r="A3455" s="39"/>
      <c r="B3455" s="34"/>
      <c r="C3455" s="39" t="s">
        <v>137</v>
      </c>
      <c r="D3455" s="7">
        <v>2</v>
      </c>
      <c r="E3455" s="9">
        <v>0</v>
      </c>
      <c r="F3455" s="10">
        <f t="shared" si="132"/>
        <v>2</v>
      </c>
    </row>
    <row r="3456" spans="1:6" x14ac:dyDescent="0.2">
      <c r="A3456" s="39"/>
      <c r="B3456" s="34"/>
      <c r="C3456" s="39" t="s">
        <v>139</v>
      </c>
      <c r="D3456" s="7">
        <v>2</v>
      </c>
      <c r="E3456" s="9">
        <v>11</v>
      </c>
      <c r="F3456" s="10">
        <f t="shared" si="132"/>
        <v>13</v>
      </c>
    </row>
    <row r="3457" spans="1:6" x14ac:dyDescent="0.2">
      <c r="A3457" s="39"/>
      <c r="B3457" s="34"/>
      <c r="C3457" s="39" t="s">
        <v>141</v>
      </c>
      <c r="D3457" s="7">
        <v>2</v>
      </c>
      <c r="E3457" s="9">
        <v>2</v>
      </c>
      <c r="F3457" s="10">
        <f t="shared" si="132"/>
        <v>4</v>
      </c>
    </row>
    <row r="3458" spans="1:6" x14ac:dyDescent="0.2">
      <c r="A3458" s="39"/>
      <c r="B3458" s="34"/>
      <c r="C3458" s="39"/>
      <c r="D3458" s="7"/>
      <c r="E3458" s="9"/>
      <c r="F3458" s="40"/>
    </row>
    <row r="3459" spans="1:6" x14ac:dyDescent="0.2">
      <c r="A3459" s="65" t="s">
        <v>323</v>
      </c>
      <c r="B3459" s="42"/>
      <c r="C3459" s="72" t="s">
        <v>2</v>
      </c>
      <c r="D3459" s="73">
        <v>2</v>
      </c>
      <c r="E3459" s="48">
        <v>4</v>
      </c>
      <c r="F3459" s="63">
        <v>6</v>
      </c>
    </row>
    <row r="3460" spans="1:6" x14ac:dyDescent="0.2">
      <c r="A3460" s="39"/>
      <c r="B3460" s="34" t="s">
        <v>870</v>
      </c>
      <c r="C3460" s="39" t="s">
        <v>3</v>
      </c>
      <c r="D3460" s="7">
        <v>1</v>
      </c>
      <c r="E3460" s="9">
        <v>1</v>
      </c>
      <c r="F3460" s="10">
        <f>D3460+E3460</f>
        <v>2</v>
      </c>
    </row>
    <row r="3461" spans="1:6" x14ac:dyDescent="0.2">
      <c r="A3461" s="39"/>
      <c r="B3461" s="34"/>
      <c r="C3461" s="39" t="s">
        <v>139</v>
      </c>
      <c r="D3461" s="7">
        <v>1</v>
      </c>
      <c r="E3461" s="9">
        <v>3</v>
      </c>
      <c r="F3461" s="10">
        <f>D3461+E3461</f>
        <v>4</v>
      </c>
    </row>
    <row r="3462" spans="1:6" x14ac:dyDescent="0.2">
      <c r="A3462" s="39"/>
      <c r="B3462" s="34"/>
      <c r="C3462" s="39"/>
      <c r="D3462" s="7"/>
      <c r="E3462" s="9"/>
      <c r="F3462" s="40"/>
    </row>
    <row r="3463" spans="1:6" x14ac:dyDescent="0.2">
      <c r="A3463" s="65" t="s">
        <v>324</v>
      </c>
      <c r="B3463" s="42"/>
      <c r="C3463" s="72" t="s">
        <v>2</v>
      </c>
      <c r="D3463" s="73">
        <v>39</v>
      </c>
      <c r="E3463" s="48">
        <v>61</v>
      </c>
      <c r="F3463" s="63">
        <v>100</v>
      </c>
    </row>
    <row r="3464" spans="1:6" x14ac:dyDescent="0.2">
      <c r="A3464" s="39"/>
      <c r="B3464" s="34" t="s">
        <v>635</v>
      </c>
      <c r="C3464" s="39" t="s">
        <v>124</v>
      </c>
      <c r="D3464" s="7">
        <v>17</v>
      </c>
      <c r="E3464" s="9">
        <v>28</v>
      </c>
      <c r="F3464" s="10">
        <f>D3464+E3464</f>
        <v>45</v>
      </c>
    </row>
    <row r="3465" spans="1:6" x14ac:dyDescent="0.2">
      <c r="A3465" s="39"/>
      <c r="B3465" s="34"/>
      <c r="C3465" s="39" t="s">
        <v>3</v>
      </c>
      <c r="D3465" s="7">
        <v>1</v>
      </c>
      <c r="E3465" s="9">
        <v>8</v>
      </c>
      <c r="F3465" s="10">
        <f>D3465+E3465</f>
        <v>9</v>
      </c>
    </row>
    <row r="3466" spans="1:6" ht="12" thickBot="1" x14ac:dyDescent="0.25">
      <c r="A3466" s="52"/>
      <c r="B3466" s="68"/>
      <c r="C3466" s="52"/>
      <c r="D3466" s="24"/>
      <c r="E3466" s="26"/>
      <c r="F3466" s="53"/>
    </row>
    <row r="3474" spans="1:6" ht="12" x14ac:dyDescent="0.2">
      <c r="A3474" s="85" t="s">
        <v>113</v>
      </c>
      <c r="B3474" s="85"/>
      <c r="C3474" s="85"/>
      <c r="D3474" s="85"/>
      <c r="E3474" s="85"/>
      <c r="F3474" s="85"/>
    </row>
    <row r="3475" spans="1:6" x14ac:dyDescent="0.2">
      <c r="A3475" s="86" t="s">
        <v>39</v>
      </c>
      <c r="B3475" s="86"/>
      <c r="C3475" s="86"/>
      <c r="D3475" s="86"/>
      <c r="E3475" s="86"/>
      <c r="F3475" s="86"/>
    </row>
    <row r="3476" spans="1:6" x14ac:dyDescent="0.2">
      <c r="A3476" s="86" t="s">
        <v>1066</v>
      </c>
      <c r="B3476" s="86"/>
      <c r="C3476" s="86"/>
      <c r="D3476" s="86"/>
      <c r="E3476" s="86"/>
      <c r="F3476" s="86"/>
    </row>
    <row r="3477" spans="1:6" ht="12" thickBot="1" x14ac:dyDescent="0.25"/>
    <row r="3478" spans="1:6" x14ac:dyDescent="0.2">
      <c r="A3478" s="141" t="s">
        <v>123</v>
      </c>
      <c r="B3478" s="138"/>
      <c r="C3478" s="151" t="s">
        <v>43</v>
      </c>
      <c r="D3478" s="141" t="s">
        <v>44</v>
      </c>
      <c r="E3478" s="178" t="s">
        <v>45</v>
      </c>
      <c r="F3478" s="180" t="s">
        <v>2</v>
      </c>
    </row>
    <row r="3479" spans="1:6" x14ac:dyDescent="0.2">
      <c r="A3479" s="142"/>
      <c r="B3479" s="139"/>
      <c r="C3479" s="152"/>
      <c r="D3479" s="142"/>
      <c r="E3479" s="179"/>
      <c r="F3479" s="181"/>
    </row>
    <row r="3480" spans="1:6" x14ac:dyDescent="0.2">
      <c r="A3480" s="142"/>
      <c r="B3480" s="139"/>
      <c r="C3480" s="152"/>
      <c r="D3480" s="142"/>
      <c r="E3480" s="179"/>
      <c r="F3480" s="181"/>
    </row>
    <row r="3481" spans="1:6" ht="12" thickBot="1" x14ac:dyDescent="0.25">
      <c r="A3481" s="142"/>
      <c r="B3481" s="139"/>
      <c r="C3481" s="152"/>
      <c r="D3481" s="142"/>
      <c r="E3481" s="179"/>
      <c r="F3481" s="181"/>
    </row>
    <row r="3482" spans="1:6" x14ac:dyDescent="0.2">
      <c r="A3482" s="35"/>
      <c r="B3482" s="36"/>
      <c r="C3482" s="35" t="s">
        <v>125</v>
      </c>
      <c r="D3482" s="3">
        <v>0</v>
      </c>
      <c r="E3482" s="5">
        <v>1</v>
      </c>
      <c r="F3482" s="6">
        <f t="shared" ref="F3482:F3487" si="133">D3482+E3482</f>
        <v>1</v>
      </c>
    </row>
    <row r="3483" spans="1:6" x14ac:dyDescent="0.2">
      <c r="A3483" s="39"/>
      <c r="B3483" s="34"/>
      <c r="C3483" s="39" t="s">
        <v>128</v>
      </c>
      <c r="D3483" s="7">
        <v>1</v>
      </c>
      <c r="E3483" s="9">
        <v>0</v>
      </c>
      <c r="F3483" s="10">
        <f t="shared" si="133"/>
        <v>1</v>
      </c>
    </row>
    <row r="3484" spans="1:6" x14ac:dyDescent="0.2">
      <c r="A3484" s="39"/>
      <c r="B3484" s="34"/>
      <c r="C3484" s="39" t="s">
        <v>135</v>
      </c>
      <c r="D3484" s="7">
        <v>7</v>
      </c>
      <c r="E3484" s="9">
        <v>10</v>
      </c>
      <c r="F3484" s="10">
        <f t="shared" si="133"/>
        <v>17</v>
      </c>
    </row>
    <row r="3485" spans="1:6" x14ac:dyDescent="0.2">
      <c r="A3485" s="39"/>
      <c r="B3485" s="34"/>
      <c r="C3485" s="39" t="s">
        <v>136</v>
      </c>
      <c r="D3485" s="7">
        <v>0</v>
      </c>
      <c r="E3485" s="9">
        <v>5</v>
      </c>
      <c r="F3485" s="10">
        <f t="shared" si="133"/>
        <v>5</v>
      </c>
    </row>
    <row r="3486" spans="1:6" x14ac:dyDescent="0.2">
      <c r="A3486" s="39"/>
      <c r="B3486" s="34"/>
      <c r="C3486" s="39" t="s">
        <v>140</v>
      </c>
      <c r="D3486" s="7">
        <v>5</v>
      </c>
      <c r="E3486" s="9">
        <v>6</v>
      </c>
      <c r="F3486" s="10">
        <f t="shared" si="133"/>
        <v>11</v>
      </c>
    </row>
    <row r="3487" spans="1:6" x14ac:dyDescent="0.2">
      <c r="A3487" s="39"/>
      <c r="B3487" s="34"/>
      <c r="C3487" s="39" t="s">
        <v>141</v>
      </c>
      <c r="D3487" s="7">
        <v>8</v>
      </c>
      <c r="E3487" s="9">
        <v>3</v>
      </c>
      <c r="F3487" s="10">
        <f t="shared" si="133"/>
        <v>11</v>
      </c>
    </row>
    <row r="3488" spans="1:6" x14ac:dyDescent="0.2">
      <c r="A3488" s="39"/>
      <c r="B3488" s="34"/>
      <c r="C3488" s="39"/>
      <c r="D3488" s="7"/>
      <c r="E3488" s="9"/>
      <c r="F3488" s="40"/>
    </row>
    <row r="3489" spans="1:6" x14ac:dyDescent="0.2">
      <c r="A3489" s="65" t="s">
        <v>325</v>
      </c>
      <c r="B3489" s="42"/>
      <c r="C3489" s="72" t="s">
        <v>2</v>
      </c>
      <c r="D3489" s="73">
        <v>54</v>
      </c>
      <c r="E3489" s="48">
        <v>84</v>
      </c>
      <c r="F3489" s="63">
        <v>138</v>
      </c>
    </row>
    <row r="3490" spans="1:6" x14ac:dyDescent="0.2">
      <c r="A3490" s="39"/>
      <c r="B3490" s="34" t="s">
        <v>636</v>
      </c>
      <c r="C3490" s="39" t="s">
        <v>124</v>
      </c>
      <c r="D3490" s="7">
        <v>4</v>
      </c>
      <c r="E3490" s="9">
        <v>3</v>
      </c>
      <c r="F3490" s="10">
        <f t="shared" ref="F3490:F3501" si="134">D3490+E3490</f>
        <v>7</v>
      </c>
    </row>
    <row r="3491" spans="1:6" x14ac:dyDescent="0.2">
      <c r="A3491" s="39"/>
      <c r="B3491" s="34"/>
      <c r="C3491" s="39" t="s">
        <v>3</v>
      </c>
      <c r="D3491" s="7">
        <v>19</v>
      </c>
      <c r="E3491" s="9">
        <v>14</v>
      </c>
      <c r="F3491" s="10">
        <f t="shared" si="134"/>
        <v>33</v>
      </c>
    </row>
    <row r="3492" spans="1:6" x14ac:dyDescent="0.2">
      <c r="A3492" s="39"/>
      <c r="B3492" s="34"/>
      <c r="C3492" s="39" t="s">
        <v>125</v>
      </c>
      <c r="D3492" s="7">
        <v>0</v>
      </c>
      <c r="E3492" s="9">
        <v>3</v>
      </c>
      <c r="F3492" s="10">
        <f t="shared" si="134"/>
        <v>3</v>
      </c>
    </row>
    <row r="3493" spans="1:6" x14ac:dyDescent="0.2">
      <c r="A3493" s="39"/>
      <c r="B3493" s="34"/>
      <c r="C3493" s="39" t="s">
        <v>126</v>
      </c>
      <c r="D3493" s="7">
        <v>3</v>
      </c>
      <c r="E3493" s="9">
        <v>5</v>
      </c>
      <c r="F3493" s="10">
        <f t="shared" si="134"/>
        <v>8</v>
      </c>
    </row>
    <row r="3494" spans="1:6" x14ac:dyDescent="0.2">
      <c r="A3494" s="39"/>
      <c r="B3494" s="34"/>
      <c r="C3494" s="39" t="s">
        <v>127</v>
      </c>
      <c r="D3494" s="7">
        <v>8</v>
      </c>
      <c r="E3494" s="9">
        <v>8</v>
      </c>
      <c r="F3494" s="10">
        <f t="shared" si="134"/>
        <v>16</v>
      </c>
    </row>
    <row r="3495" spans="1:6" x14ac:dyDescent="0.2">
      <c r="A3495" s="39"/>
      <c r="B3495" s="34"/>
      <c r="C3495" s="39" t="s">
        <v>128</v>
      </c>
      <c r="D3495" s="7">
        <v>2</v>
      </c>
      <c r="E3495" s="9">
        <v>11</v>
      </c>
      <c r="F3495" s="10">
        <f t="shared" si="134"/>
        <v>13</v>
      </c>
    </row>
    <row r="3496" spans="1:6" x14ac:dyDescent="0.2">
      <c r="A3496" s="39"/>
      <c r="B3496" s="34"/>
      <c r="C3496" s="39" t="s">
        <v>135</v>
      </c>
      <c r="D3496" s="7">
        <v>3</v>
      </c>
      <c r="E3496" s="9">
        <v>9</v>
      </c>
      <c r="F3496" s="10">
        <f t="shared" si="134"/>
        <v>12</v>
      </c>
    </row>
    <row r="3497" spans="1:6" x14ac:dyDescent="0.2">
      <c r="A3497" s="39"/>
      <c r="B3497" s="34"/>
      <c r="C3497" s="39" t="s">
        <v>136</v>
      </c>
      <c r="D3497" s="7">
        <v>8</v>
      </c>
      <c r="E3497" s="9">
        <v>12</v>
      </c>
      <c r="F3497" s="10">
        <f t="shared" si="134"/>
        <v>20</v>
      </c>
    </row>
    <row r="3498" spans="1:6" x14ac:dyDescent="0.2">
      <c r="A3498" s="39"/>
      <c r="B3498" s="34"/>
      <c r="C3498" s="39" t="s">
        <v>137</v>
      </c>
      <c r="D3498" s="7">
        <v>2</v>
      </c>
      <c r="E3498" s="9">
        <v>0</v>
      </c>
      <c r="F3498" s="10">
        <f t="shared" si="134"/>
        <v>2</v>
      </c>
    </row>
    <row r="3499" spans="1:6" x14ac:dyDescent="0.2">
      <c r="A3499" s="39"/>
      <c r="B3499" s="34"/>
      <c r="C3499" s="39" t="s">
        <v>138</v>
      </c>
      <c r="D3499" s="7">
        <v>1</v>
      </c>
      <c r="E3499" s="9">
        <v>0</v>
      </c>
      <c r="F3499" s="10">
        <f t="shared" si="134"/>
        <v>1</v>
      </c>
    </row>
    <row r="3500" spans="1:6" x14ac:dyDescent="0.2">
      <c r="A3500" s="39"/>
      <c r="B3500" s="34"/>
      <c r="C3500" s="39" t="s">
        <v>139</v>
      </c>
      <c r="D3500" s="7">
        <v>2</v>
      </c>
      <c r="E3500" s="9">
        <v>17</v>
      </c>
      <c r="F3500" s="10">
        <f t="shared" si="134"/>
        <v>19</v>
      </c>
    </row>
    <row r="3501" spans="1:6" x14ac:dyDescent="0.2">
      <c r="A3501" s="39"/>
      <c r="B3501" s="34"/>
      <c r="C3501" s="39" t="s">
        <v>149</v>
      </c>
      <c r="D3501" s="7">
        <v>2</v>
      </c>
      <c r="E3501" s="9">
        <v>2</v>
      </c>
      <c r="F3501" s="10">
        <f t="shared" si="134"/>
        <v>4</v>
      </c>
    </row>
    <row r="3502" spans="1:6" x14ac:dyDescent="0.2">
      <c r="A3502" s="39"/>
      <c r="B3502" s="34"/>
      <c r="C3502" s="39"/>
      <c r="D3502" s="7"/>
      <c r="E3502" s="9"/>
      <c r="F3502" s="40"/>
    </row>
    <row r="3503" spans="1:6" x14ac:dyDescent="0.2">
      <c r="A3503" s="65" t="s">
        <v>326</v>
      </c>
      <c r="B3503" s="42"/>
      <c r="C3503" s="72" t="s">
        <v>2</v>
      </c>
      <c r="D3503" s="73">
        <v>169</v>
      </c>
      <c r="E3503" s="48">
        <v>196</v>
      </c>
      <c r="F3503" s="63">
        <v>365</v>
      </c>
    </row>
    <row r="3504" spans="1:6" x14ac:dyDescent="0.2">
      <c r="A3504" s="39"/>
      <c r="B3504" s="34" t="s">
        <v>637</v>
      </c>
      <c r="C3504" s="39" t="s">
        <v>124</v>
      </c>
      <c r="D3504" s="7">
        <v>0</v>
      </c>
      <c r="E3504" s="9">
        <v>1</v>
      </c>
      <c r="F3504" s="10">
        <f t="shared" ref="F3504:F3530" si="135">D3504+E3504</f>
        <v>1</v>
      </c>
    </row>
    <row r="3505" spans="1:6" x14ac:dyDescent="0.2">
      <c r="A3505" s="39"/>
      <c r="B3505" s="34"/>
      <c r="C3505" s="39" t="s">
        <v>3</v>
      </c>
      <c r="D3505" s="7">
        <v>2</v>
      </c>
      <c r="E3505" s="9">
        <v>14</v>
      </c>
      <c r="F3505" s="10">
        <f t="shared" si="135"/>
        <v>16</v>
      </c>
    </row>
    <row r="3506" spans="1:6" x14ac:dyDescent="0.2">
      <c r="A3506" s="39"/>
      <c r="B3506" s="34"/>
      <c r="C3506" s="39" t="s">
        <v>125</v>
      </c>
      <c r="D3506" s="7">
        <v>1</v>
      </c>
      <c r="E3506" s="9">
        <v>6</v>
      </c>
      <c r="F3506" s="10">
        <f t="shared" si="135"/>
        <v>7</v>
      </c>
    </row>
    <row r="3507" spans="1:6" x14ac:dyDescent="0.2">
      <c r="A3507" s="39"/>
      <c r="B3507" s="34"/>
      <c r="C3507" s="39" t="s">
        <v>127</v>
      </c>
      <c r="D3507" s="7">
        <v>26</v>
      </c>
      <c r="E3507" s="9">
        <v>68</v>
      </c>
      <c r="F3507" s="10">
        <f t="shared" si="135"/>
        <v>94</v>
      </c>
    </row>
    <row r="3508" spans="1:6" x14ac:dyDescent="0.2">
      <c r="A3508" s="39"/>
      <c r="B3508" s="34"/>
      <c r="C3508" s="39" t="s">
        <v>128</v>
      </c>
      <c r="D3508" s="7">
        <v>6</v>
      </c>
      <c r="E3508" s="9">
        <v>16</v>
      </c>
      <c r="F3508" s="10">
        <f t="shared" si="135"/>
        <v>22</v>
      </c>
    </row>
    <row r="3509" spans="1:6" x14ac:dyDescent="0.2">
      <c r="A3509" s="39"/>
      <c r="B3509" s="34"/>
      <c r="C3509" s="39" t="s">
        <v>135</v>
      </c>
      <c r="D3509" s="7">
        <v>0</v>
      </c>
      <c r="E3509" s="9">
        <v>2</v>
      </c>
      <c r="F3509" s="10">
        <f t="shared" si="135"/>
        <v>2</v>
      </c>
    </row>
    <row r="3510" spans="1:6" x14ac:dyDescent="0.2">
      <c r="A3510" s="39"/>
      <c r="B3510" s="34"/>
      <c r="C3510" s="39" t="s">
        <v>136</v>
      </c>
      <c r="D3510" s="7">
        <v>6</v>
      </c>
      <c r="E3510" s="9">
        <v>12</v>
      </c>
      <c r="F3510" s="10">
        <f t="shared" si="135"/>
        <v>18</v>
      </c>
    </row>
    <row r="3511" spans="1:6" x14ac:dyDescent="0.2">
      <c r="A3511" s="39"/>
      <c r="B3511" s="34"/>
      <c r="C3511" s="39" t="s">
        <v>137</v>
      </c>
      <c r="D3511" s="7">
        <v>1</v>
      </c>
      <c r="E3511" s="9">
        <v>0</v>
      </c>
      <c r="F3511" s="10">
        <f t="shared" si="135"/>
        <v>1</v>
      </c>
    </row>
    <row r="3512" spans="1:6" x14ac:dyDescent="0.2">
      <c r="A3512" s="39"/>
      <c r="B3512" s="34"/>
      <c r="C3512" s="39" t="s">
        <v>139</v>
      </c>
      <c r="D3512" s="7">
        <v>0</v>
      </c>
      <c r="E3512" s="9">
        <v>3</v>
      </c>
      <c r="F3512" s="10">
        <f t="shared" si="135"/>
        <v>3</v>
      </c>
    </row>
    <row r="3513" spans="1:6" x14ac:dyDescent="0.2">
      <c r="A3513" s="39"/>
      <c r="B3513" s="34"/>
      <c r="C3513" s="39" t="s">
        <v>149</v>
      </c>
      <c r="D3513" s="7">
        <v>0</v>
      </c>
      <c r="E3513" s="9">
        <v>2</v>
      </c>
      <c r="F3513" s="10">
        <f t="shared" si="135"/>
        <v>2</v>
      </c>
    </row>
    <row r="3514" spans="1:6" x14ac:dyDescent="0.2">
      <c r="A3514" s="39"/>
      <c r="B3514" s="34" t="s">
        <v>1165</v>
      </c>
      <c r="C3514" s="39" t="s">
        <v>124</v>
      </c>
      <c r="D3514" s="7">
        <v>1</v>
      </c>
      <c r="E3514" s="9">
        <v>0</v>
      </c>
      <c r="F3514" s="10">
        <f t="shared" si="135"/>
        <v>1</v>
      </c>
    </row>
    <row r="3515" spans="1:6" x14ac:dyDescent="0.2">
      <c r="A3515" s="39"/>
      <c r="B3515" s="34" t="s">
        <v>1056</v>
      </c>
      <c r="C3515" s="39" t="s">
        <v>124</v>
      </c>
      <c r="D3515" s="7">
        <v>9</v>
      </c>
      <c r="E3515" s="9">
        <v>0</v>
      </c>
      <c r="F3515" s="10">
        <f t="shared" si="135"/>
        <v>9</v>
      </c>
    </row>
    <row r="3516" spans="1:6" x14ac:dyDescent="0.2">
      <c r="A3516" s="39"/>
      <c r="B3516" s="34"/>
      <c r="C3516" s="39" t="s">
        <v>3</v>
      </c>
      <c r="D3516" s="7">
        <v>1</v>
      </c>
      <c r="E3516" s="9">
        <v>0</v>
      </c>
      <c r="F3516" s="10">
        <f t="shared" si="135"/>
        <v>1</v>
      </c>
    </row>
    <row r="3517" spans="1:6" x14ac:dyDescent="0.2">
      <c r="A3517" s="39"/>
      <c r="B3517" s="34"/>
      <c r="C3517" s="39" t="s">
        <v>127</v>
      </c>
      <c r="D3517" s="7">
        <v>6</v>
      </c>
      <c r="E3517" s="9">
        <v>17</v>
      </c>
      <c r="F3517" s="10">
        <f t="shared" si="135"/>
        <v>23</v>
      </c>
    </row>
    <row r="3518" spans="1:6" x14ac:dyDescent="0.2">
      <c r="A3518" s="39"/>
      <c r="B3518" s="34"/>
      <c r="C3518" s="39" t="s">
        <v>128</v>
      </c>
      <c r="D3518" s="7">
        <v>4</v>
      </c>
      <c r="E3518" s="9">
        <v>3</v>
      </c>
      <c r="F3518" s="10">
        <f t="shared" si="135"/>
        <v>7</v>
      </c>
    </row>
    <row r="3519" spans="1:6" x14ac:dyDescent="0.2">
      <c r="A3519" s="39"/>
      <c r="B3519" s="34"/>
      <c r="C3519" s="39" t="s">
        <v>136</v>
      </c>
      <c r="D3519" s="7">
        <v>1</v>
      </c>
      <c r="E3519" s="9">
        <v>0</v>
      </c>
      <c r="F3519" s="10">
        <f t="shared" si="135"/>
        <v>1</v>
      </c>
    </row>
    <row r="3520" spans="1:6" x14ac:dyDescent="0.2">
      <c r="A3520" s="39"/>
      <c r="B3520" s="34"/>
      <c r="C3520" s="39" t="s">
        <v>137</v>
      </c>
      <c r="D3520" s="7">
        <v>1</v>
      </c>
      <c r="E3520" s="9">
        <v>0</v>
      </c>
      <c r="F3520" s="10">
        <f t="shared" si="135"/>
        <v>1</v>
      </c>
    </row>
    <row r="3521" spans="1:6" x14ac:dyDescent="0.2">
      <c r="A3521" s="39"/>
      <c r="B3521" s="34" t="s">
        <v>1057</v>
      </c>
      <c r="C3521" s="39" t="s">
        <v>127</v>
      </c>
      <c r="D3521" s="7">
        <v>0</v>
      </c>
      <c r="E3521" s="9">
        <v>6</v>
      </c>
      <c r="F3521" s="10">
        <f t="shared" si="135"/>
        <v>6</v>
      </c>
    </row>
    <row r="3522" spans="1:6" x14ac:dyDescent="0.2">
      <c r="A3522" s="39"/>
      <c r="B3522" s="34" t="s">
        <v>638</v>
      </c>
      <c r="C3522" s="39" t="s">
        <v>3</v>
      </c>
      <c r="D3522" s="7">
        <v>66</v>
      </c>
      <c r="E3522" s="9">
        <v>23</v>
      </c>
      <c r="F3522" s="10">
        <f t="shared" si="135"/>
        <v>89</v>
      </c>
    </row>
    <row r="3523" spans="1:6" x14ac:dyDescent="0.2">
      <c r="A3523" s="39"/>
      <c r="B3523" s="34"/>
      <c r="C3523" s="39" t="s">
        <v>125</v>
      </c>
      <c r="D3523" s="7">
        <v>17</v>
      </c>
      <c r="E3523" s="9">
        <v>7</v>
      </c>
      <c r="F3523" s="10">
        <f t="shared" si="135"/>
        <v>24</v>
      </c>
    </row>
    <row r="3524" spans="1:6" x14ac:dyDescent="0.2">
      <c r="A3524" s="39"/>
      <c r="B3524" s="34"/>
      <c r="C3524" s="39" t="s">
        <v>127</v>
      </c>
      <c r="D3524" s="7">
        <v>0</v>
      </c>
      <c r="E3524" s="9">
        <v>5</v>
      </c>
      <c r="F3524" s="10">
        <f t="shared" si="135"/>
        <v>5</v>
      </c>
    </row>
    <row r="3525" spans="1:6" x14ac:dyDescent="0.2">
      <c r="A3525" s="39"/>
      <c r="B3525" s="34"/>
      <c r="C3525" s="39" t="s">
        <v>931</v>
      </c>
      <c r="D3525" s="7">
        <v>5</v>
      </c>
      <c r="E3525" s="9">
        <v>2</v>
      </c>
      <c r="F3525" s="10">
        <f t="shared" si="135"/>
        <v>7</v>
      </c>
    </row>
    <row r="3526" spans="1:6" x14ac:dyDescent="0.2">
      <c r="A3526" s="39"/>
      <c r="B3526" s="34"/>
      <c r="C3526" s="39" t="s">
        <v>135</v>
      </c>
      <c r="D3526" s="7">
        <v>0</v>
      </c>
      <c r="E3526" s="9">
        <v>1</v>
      </c>
      <c r="F3526" s="10">
        <f t="shared" si="135"/>
        <v>1</v>
      </c>
    </row>
    <row r="3527" spans="1:6" x14ac:dyDescent="0.2">
      <c r="A3527" s="39"/>
      <c r="B3527" s="34"/>
      <c r="C3527" s="39" t="s">
        <v>137</v>
      </c>
      <c r="D3527" s="7">
        <v>14</v>
      </c>
      <c r="E3527" s="9">
        <v>0</v>
      </c>
      <c r="F3527" s="10">
        <f t="shared" si="135"/>
        <v>14</v>
      </c>
    </row>
    <row r="3528" spans="1:6" x14ac:dyDescent="0.2">
      <c r="A3528" s="39"/>
      <c r="B3528" s="34" t="s">
        <v>1166</v>
      </c>
      <c r="C3528" s="39" t="s">
        <v>137</v>
      </c>
      <c r="D3528" s="7">
        <v>1</v>
      </c>
      <c r="E3528" s="9">
        <v>0</v>
      </c>
      <c r="F3528" s="10">
        <f t="shared" si="135"/>
        <v>1</v>
      </c>
    </row>
    <row r="3529" spans="1:6" x14ac:dyDescent="0.2">
      <c r="A3529" s="39"/>
      <c r="B3529" s="34" t="s">
        <v>1058</v>
      </c>
      <c r="C3529" s="39" t="s">
        <v>127</v>
      </c>
      <c r="D3529" s="7">
        <v>0</v>
      </c>
      <c r="E3529" s="9">
        <v>7</v>
      </c>
      <c r="F3529" s="10">
        <f t="shared" si="135"/>
        <v>7</v>
      </c>
    </row>
    <row r="3530" spans="1:6" x14ac:dyDescent="0.2">
      <c r="A3530" s="39"/>
      <c r="B3530" s="34" t="s">
        <v>639</v>
      </c>
      <c r="C3530" s="39" t="s">
        <v>127</v>
      </c>
      <c r="D3530" s="7">
        <v>1</v>
      </c>
      <c r="E3530" s="9">
        <v>1</v>
      </c>
      <c r="F3530" s="10">
        <f t="shared" si="135"/>
        <v>2</v>
      </c>
    </row>
    <row r="3531" spans="1:6" x14ac:dyDescent="0.2">
      <c r="A3531" s="39"/>
      <c r="B3531" s="34"/>
      <c r="C3531" s="39"/>
      <c r="D3531" s="7"/>
      <c r="E3531" s="9"/>
      <c r="F3531" s="40"/>
    </row>
    <row r="3532" spans="1:6" x14ac:dyDescent="0.2">
      <c r="A3532" s="65" t="s">
        <v>327</v>
      </c>
      <c r="B3532" s="42"/>
      <c r="C3532" s="72" t="s">
        <v>2</v>
      </c>
      <c r="D3532" s="73">
        <v>11</v>
      </c>
      <c r="E3532" s="48">
        <v>37</v>
      </c>
      <c r="F3532" s="63">
        <v>48</v>
      </c>
    </row>
    <row r="3533" spans="1:6" x14ac:dyDescent="0.2">
      <c r="A3533" s="39"/>
      <c r="B3533" s="34" t="s">
        <v>640</v>
      </c>
      <c r="C3533" s="39" t="s">
        <v>124</v>
      </c>
      <c r="D3533" s="7">
        <v>6</v>
      </c>
      <c r="E3533" s="9">
        <v>12</v>
      </c>
      <c r="F3533" s="10">
        <f>D3533+E3533</f>
        <v>18</v>
      </c>
    </row>
    <row r="3534" spans="1:6" x14ac:dyDescent="0.2">
      <c r="A3534" s="39"/>
      <c r="B3534" s="34"/>
      <c r="C3534" s="39" t="s">
        <v>3</v>
      </c>
      <c r="D3534" s="7">
        <v>2</v>
      </c>
      <c r="E3534" s="9">
        <v>12</v>
      </c>
      <c r="F3534" s="10">
        <f>D3534+E3534</f>
        <v>14</v>
      </c>
    </row>
    <row r="3535" spans="1:6" x14ac:dyDescent="0.2">
      <c r="A3535" s="39"/>
      <c r="B3535" s="34"/>
      <c r="C3535" s="39" t="s">
        <v>125</v>
      </c>
      <c r="D3535" s="7">
        <v>0</v>
      </c>
      <c r="E3535" s="9">
        <v>3</v>
      </c>
      <c r="F3535" s="10">
        <f>D3535+E3535</f>
        <v>3</v>
      </c>
    </row>
    <row r="3536" spans="1:6" x14ac:dyDescent="0.2">
      <c r="A3536" s="39"/>
      <c r="B3536" s="34"/>
      <c r="C3536" s="39" t="s">
        <v>127</v>
      </c>
      <c r="D3536" s="7">
        <v>0</v>
      </c>
      <c r="E3536" s="9">
        <v>1</v>
      </c>
      <c r="F3536" s="10">
        <f>D3536+E3536</f>
        <v>1</v>
      </c>
    </row>
    <row r="3537" spans="1:6" ht="12" thickBot="1" x14ac:dyDescent="0.25">
      <c r="A3537" s="52"/>
      <c r="B3537" s="68"/>
      <c r="C3537" s="52"/>
      <c r="D3537" s="24"/>
      <c r="E3537" s="26"/>
      <c r="F3537" s="53"/>
    </row>
    <row r="3545" spans="1:6" ht="12" x14ac:dyDescent="0.2">
      <c r="A3545" s="85" t="s">
        <v>113</v>
      </c>
      <c r="B3545" s="85"/>
      <c r="C3545" s="85"/>
      <c r="D3545" s="85"/>
      <c r="E3545" s="85"/>
      <c r="F3545" s="85"/>
    </row>
    <row r="3546" spans="1:6" x14ac:dyDescent="0.2">
      <c r="A3546" s="86" t="s">
        <v>39</v>
      </c>
      <c r="B3546" s="86"/>
      <c r="C3546" s="86"/>
      <c r="D3546" s="86"/>
      <c r="E3546" s="86"/>
      <c r="F3546" s="86"/>
    </row>
    <row r="3547" spans="1:6" x14ac:dyDescent="0.2">
      <c r="A3547" s="86" t="s">
        <v>1066</v>
      </c>
      <c r="B3547" s="86"/>
      <c r="C3547" s="86"/>
      <c r="D3547" s="86"/>
      <c r="E3547" s="86"/>
      <c r="F3547" s="86"/>
    </row>
    <row r="3548" spans="1:6" ht="12" thickBot="1" x14ac:dyDescent="0.25"/>
    <row r="3549" spans="1:6" x14ac:dyDescent="0.2">
      <c r="A3549" s="141" t="s">
        <v>123</v>
      </c>
      <c r="B3549" s="138"/>
      <c r="C3549" s="151" t="s">
        <v>43</v>
      </c>
      <c r="D3549" s="141" t="s">
        <v>44</v>
      </c>
      <c r="E3549" s="178" t="s">
        <v>45</v>
      </c>
      <c r="F3549" s="180" t="s">
        <v>2</v>
      </c>
    </row>
    <row r="3550" spans="1:6" x14ac:dyDescent="0.2">
      <c r="A3550" s="142"/>
      <c r="B3550" s="139"/>
      <c r="C3550" s="152"/>
      <c r="D3550" s="142"/>
      <c r="E3550" s="179"/>
      <c r="F3550" s="181"/>
    </row>
    <row r="3551" spans="1:6" x14ac:dyDescent="0.2">
      <c r="A3551" s="142"/>
      <c r="B3551" s="139"/>
      <c r="C3551" s="152"/>
      <c r="D3551" s="142"/>
      <c r="E3551" s="179"/>
      <c r="F3551" s="181"/>
    </row>
    <row r="3552" spans="1:6" ht="12" thickBot="1" x14ac:dyDescent="0.25">
      <c r="A3552" s="142"/>
      <c r="B3552" s="139"/>
      <c r="C3552" s="152"/>
      <c r="D3552" s="142"/>
      <c r="E3552" s="179"/>
      <c r="F3552" s="181"/>
    </row>
    <row r="3553" spans="1:6" x14ac:dyDescent="0.2">
      <c r="A3553" s="35"/>
      <c r="B3553" s="36"/>
      <c r="C3553" s="35" t="s">
        <v>128</v>
      </c>
      <c r="D3553" s="3">
        <v>3</v>
      </c>
      <c r="E3553" s="5">
        <v>8</v>
      </c>
      <c r="F3553" s="6">
        <f>D3553+E3553</f>
        <v>11</v>
      </c>
    </row>
    <row r="3554" spans="1:6" x14ac:dyDescent="0.2">
      <c r="A3554" s="39"/>
      <c r="B3554" s="34"/>
      <c r="C3554" s="39" t="s">
        <v>139</v>
      </c>
      <c r="D3554" s="7">
        <v>0</v>
      </c>
      <c r="E3554" s="9">
        <v>1</v>
      </c>
      <c r="F3554" s="10">
        <f>D3554+E3554</f>
        <v>1</v>
      </c>
    </row>
    <row r="3555" spans="1:6" x14ac:dyDescent="0.2">
      <c r="A3555" s="39"/>
      <c r="B3555" s="34"/>
      <c r="C3555" s="39"/>
      <c r="D3555" s="7"/>
      <c r="E3555" s="9"/>
      <c r="F3555" s="40"/>
    </row>
    <row r="3556" spans="1:6" x14ac:dyDescent="0.2">
      <c r="A3556" s="65" t="s">
        <v>1059</v>
      </c>
      <c r="B3556" s="42"/>
      <c r="C3556" s="72" t="s">
        <v>2</v>
      </c>
      <c r="D3556" s="73">
        <v>1</v>
      </c>
      <c r="E3556" s="48">
        <v>0</v>
      </c>
      <c r="F3556" s="63">
        <v>1</v>
      </c>
    </row>
    <row r="3557" spans="1:6" x14ac:dyDescent="0.2">
      <c r="A3557" s="39"/>
      <c r="B3557" s="34" t="s">
        <v>1060</v>
      </c>
      <c r="C3557" s="39" t="s">
        <v>128</v>
      </c>
      <c r="D3557" s="7">
        <v>1</v>
      </c>
      <c r="E3557" s="9">
        <v>0</v>
      </c>
      <c r="F3557" s="10">
        <f>D3557+E3557</f>
        <v>1</v>
      </c>
    </row>
    <row r="3558" spans="1:6" x14ac:dyDescent="0.2">
      <c r="A3558" s="39"/>
      <c r="B3558" s="34"/>
      <c r="C3558" s="39"/>
      <c r="D3558" s="7"/>
      <c r="E3558" s="9"/>
      <c r="F3558" s="40"/>
    </row>
    <row r="3559" spans="1:6" x14ac:dyDescent="0.2">
      <c r="A3559" s="65" t="s">
        <v>328</v>
      </c>
      <c r="B3559" s="42"/>
      <c r="C3559" s="72" t="s">
        <v>2</v>
      </c>
      <c r="D3559" s="73">
        <v>204</v>
      </c>
      <c r="E3559" s="48">
        <v>796</v>
      </c>
      <c r="F3559" s="63">
        <v>1000</v>
      </c>
    </row>
    <row r="3560" spans="1:6" x14ac:dyDescent="0.2">
      <c r="A3560" s="39"/>
      <c r="B3560" s="34" t="s">
        <v>641</v>
      </c>
      <c r="C3560" s="39" t="s">
        <v>127</v>
      </c>
      <c r="D3560" s="7">
        <v>7</v>
      </c>
      <c r="E3560" s="9">
        <v>11</v>
      </c>
      <c r="F3560" s="10">
        <f t="shared" ref="F3560:F3604" si="136">D3560+E3560</f>
        <v>18</v>
      </c>
    </row>
    <row r="3561" spans="1:6" x14ac:dyDescent="0.2">
      <c r="A3561" s="39"/>
      <c r="B3561" s="34" t="s">
        <v>642</v>
      </c>
      <c r="C3561" s="39" t="s">
        <v>127</v>
      </c>
      <c r="D3561" s="7">
        <v>0</v>
      </c>
      <c r="E3561" s="9">
        <v>5</v>
      </c>
      <c r="F3561" s="10">
        <f t="shared" si="136"/>
        <v>5</v>
      </c>
    </row>
    <row r="3562" spans="1:6" x14ac:dyDescent="0.2">
      <c r="A3562" s="39"/>
      <c r="B3562" s="34" t="s">
        <v>643</v>
      </c>
      <c r="C3562" s="39" t="s">
        <v>124</v>
      </c>
      <c r="D3562" s="7">
        <v>63</v>
      </c>
      <c r="E3562" s="9">
        <v>405</v>
      </c>
      <c r="F3562" s="10">
        <f t="shared" si="136"/>
        <v>468</v>
      </c>
    </row>
    <row r="3563" spans="1:6" x14ac:dyDescent="0.2">
      <c r="A3563" s="39"/>
      <c r="B3563" s="34"/>
      <c r="C3563" s="39" t="s">
        <v>126</v>
      </c>
      <c r="D3563" s="7">
        <v>5</v>
      </c>
      <c r="E3563" s="9">
        <v>0</v>
      </c>
      <c r="F3563" s="10">
        <f t="shared" si="136"/>
        <v>5</v>
      </c>
    </row>
    <row r="3564" spans="1:6" x14ac:dyDescent="0.2">
      <c r="A3564" s="39"/>
      <c r="B3564" s="34"/>
      <c r="C3564" s="39" t="s">
        <v>139</v>
      </c>
      <c r="D3564" s="7">
        <v>0</v>
      </c>
      <c r="E3564" s="9">
        <v>3</v>
      </c>
      <c r="F3564" s="10">
        <f t="shared" si="136"/>
        <v>3</v>
      </c>
    </row>
    <row r="3565" spans="1:6" x14ac:dyDescent="0.2">
      <c r="A3565" s="39"/>
      <c r="B3565" s="34"/>
      <c r="C3565" s="39" t="s">
        <v>935</v>
      </c>
      <c r="D3565" s="7">
        <v>1</v>
      </c>
      <c r="E3565" s="9">
        <v>0</v>
      </c>
      <c r="F3565" s="10">
        <f t="shared" si="136"/>
        <v>1</v>
      </c>
    </row>
    <row r="3566" spans="1:6" x14ac:dyDescent="0.2">
      <c r="A3566" s="39"/>
      <c r="B3566" s="34" t="s">
        <v>929</v>
      </c>
      <c r="C3566" s="39" t="s">
        <v>128</v>
      </c>
      <c r="D3566" s="7">
        <v>0</v>
      </c>
      <c r="E3566" s="9">
        <v>1</v>
      </c>
      <c r="F3566" s="10">
        <f t="shared" si="136"/>
        <v>1</v>
      </c>
    </row>
    <row r="3567" spans="1:6" x14ac:dyDescent="0.2">
      <c r="A3567" s="39"/>
      <c r="B3567" s="34" t="s">
        <v>644</v>
      </c>
      <c r="C3567" s="39" t="s">
        <v>124</v>
      </c>
      <c r="D3567" s="7">
        <v>1</v>
      </c>
      <c r="E3567" s="9">
        <v>0</v>
      </c>
      <c r="F3567" s="10">
        <f t="shared" si="136"/>
        <v>1</v>
      </c>
    </row>
    <row r="3568" spans="1:6" x14ac:dyDescent="0.2">
      <c r="A3568" s="39"/>
      <c r="B3568" s="34"/>
      <c r="C3568" s="39" t="s">
        <v>3</v>
      </c>
      <c r="D3568" s="7">
        <v>0</v>
      </c>
      <c r="E3568" s="9">
        <v>2</v>
      </c>
      <c r="F3568" s="10">
        <f t="shared" si="136"/>
        <v>2</v>
      </c>
    </row>
    <row r="3569" spans="1:6" x14ac:dyDescent="0.2">
      <c r="A3569" s="39"/>
      <c r="B3569" s="34"/>
      <c r="C3569" s="39" t="s">
        <v>125</v>
      </c>
      <c r="D3569" s="7">
        <v>0</v>
      </c>
      <c r="E3569" s="9">
        <v>1</v>
      </c>
      <c r="F3569" s="10">
        <f t="shared" si="136"/>
        <v>1</v>
      </c>
    </row>
    <row r="3570" spans="1:6" x14ac:dyDescent="0.2">
      <c r="A3570" s="39"/>
      <c r="B3570" s="34"/>
      <c r="C3570" s="39" t="s">
        <v>128</v>
      </c>
      <c r="D3570" s="7">
        <v>3</v>
      </c>
      <c r="E3570" s="9">
        <v>12</v>
      </c>
      <c r="F3570" s="10">
        <f t="shared" si="136"/>
        <v>15</v>
      </c>
    </row>
    <row r="3571" spans="1:6" x14ac:dyDescent="0.2">
      <c r="A3571" s="39"/>
      <c r="B3571" s="34"/>
      <c r="C3571" s="39" t="s">
        <v>136</v>
      </c>
      <c r="D3571" s="7">
        <v>0</v>
      </c>
      <c r="E3571" s="9">
        <v>1</v>
      </c>
      <c r="F3571" s="10">
        <f t="shared" si="136"/>
        <v>1</v>
      </c>
    </row>
    <row r="3572" spans="1:6" x14ac:dyDescent="0.2">
      <c r="A3572" s="39"/>
      <c r="B3572" s="34"/>
      <c r="C3572" s="39" t="s">
        <v>137</v>
      </c>
      <c r="D3572" s="7">
        <v>0</v>
      </c>
      <c r="E3572" s="9">
        <v>6</v>
      </c>
      <c r="F3572" s="10">
        <f t="shared" si="136"/>
        <v>6</v>
      </c>
    </row>
    <row r="3573" spans="1:6" x14ac:dyDescent="0.2">
      <c r="A3573" s="39"/>
      <c r="B3573" s="34" t="s">
        <v>645</v>
      </c>
      <c r="C3573" s="39" t="s">
        <v>127</v>
      </c>
      <c r="D3573" s="7">
        <v>1</v>
      </c>
      <c r="E3573" s="9">
        <v>11</v>
      </c>
      <c r="F3573" s="10">
        <f t="shared" si="136"/>
        <v>12</v>
      </c>
    </row>
    <row r="3574" spans="1:6" x14ac:dyDescent="0.2">
      <c r="A3574" s="39"/>
      <c r="B3574" s="34" t="s">
        <v>646</v>
      </c>
      <c r="C3574" s="39" t="s">
        <v>124</v>
      </c>
      <c r="D3574" s="7">
        <v>7</v>
      </c>
      <c r="E3574" s="9">
        <v>3</v>
      </c>
      <c r="F3574" s="10">
        <f t="shared" si="136"/>
        <v>10</v>
      </c>
    </row>
    <row r="3575" spans="1:6" x14ac:dyDescent="0.2">
      <c r="A3575" s="39"/>
      <c r="B3575" s="34"/>
      <c r="C3575" s="39" t="s">
        <v>3</v>
      </c>
      <c r="D3575" s="7">
        <v>13</v>
      </c>
      <c r="E3575" s="9">
        <v>33</v>
      </c>
      <c r="F3575" s="10">
        <f t="shared" si="136"/>
        <v>46</v>
      </c>
    </row>
    <row r="3576" spans="1:6" x14ac:dyDescent="0.2">
      <c r="A3576" s="39"/>
      <c r="B3576" s="34"/>
      <c r="C3576" s="39" t="s">
        <v>125</v>
      </c>
      <c r="D3576" s="7">
        <v>7</v>
      </c>
      <c r="E3576" s="9">
        <v>15</v>
      </c>
      <c r="F3576" s="10">
        <f t="shared" si="136"/>
        <v>22</v>
      </c>
    </row>
    <row r="3577" spans="1:6" x14ac:dyDescent="0.2">
      <c r="A3577" s="39"/>
      <c r="B3577" s="34"/>
      <c r="C3577" s="39" t="s">
        <v>126</v>
      </c>
      <c r="D3577" s="7">
        <v>0</v>
      </c>
      <c r="E3577" s="9">
        <v>1</v>
      </c>
      <c r="F3577" s="10">
        <f t="shared" si="136"/>
        <v>1</v>
      </c>
    </row>
    <row r="3578" spans="1:6" x14ac:dyDescent="0.2">
      <c r="A3578" s="39"/>
      <c r="B3578" s="34"/>
      <c r="C3578" s="39" t="s">
        <v>127</v>
      </c>
      <c r="D3578" s="7">
        <v>15</v>
      </c>
      <c r="E3578" s="9">
        <v>32</v>
      </c>
      <c r="F3578" s="10">
        <f t="shared" si="136"/>
        <v>47</v>
      </c>
    </row>
    <row r="3579" spans="1:6" x14ac:dyDescent="0.2">
      <c r="A3579" s="39"/>
      <c r="B3579" s="34"/>
      <c r="C3579" s="39" t="s">
        <v>128</v>
      </c>
      <c r="D3579" s="7">
        <v>30</v>
      </c>
      <c r="E3579" s="9">
        <v>58</v>
      </c>
      <c r="F3579" s="10">
        <f t="shared" si="136"/>
        <v>88</v>
      </c>
    </row>
    <row r="3580" spans="1:6" x14ac:dyDescent="0.2">
      <c r="A3580" s="39"/>
      <c r="B3580" s="34"/>
      <c r="C3580" s="39" t="s">
        <v>931</v>
      </c>
      <c r="D3580" s="7">
        <v>3</v>
      </c>
      <c r="E3580" s="9">
        <v>3</v>
      </c>
      <c r="F3580" s="10">
        <f t="shared" si="136"/>
        <v>6</v>
      </c>
    </row>
    <row r="3581" spans="1:6" x14ac:dyDescent="0.2">
      <c r="A3581" s="39"/>
      <c r="B3581" s="34"/>
      <c r="C3581" s="39" t="s">
        <v>135</v>
      </c>
      <c r="D3581" s="7">
        <v>0</v>
      </c>
      <c r="E3581" s="9">
        <v>3</v>
      </c>
      <c r="F3581" s="10">
        <f t="shared" si="136"/>
        <v>3</v>
      </c>
    </row>
    <row r="3582" spans="1:6" x14ac:dyDescent="0.2">
      <c r="A3582" s="39"/>
      <c r="B3582" s="34"/>
      <c r="C3582" s="39" t="s">
        <v>136</v>
      </c>
      <c r="D3582" s="7">
        <v>5</v>
      </c>
      <c r="E3582" s="9">
        <v>11</v>
      </c>
      <c r="F3582" s="10">
        <f t="shared" si="136"/>
        <v>16</v>
      </c>
    </row>
    <row r="3583" spans="1:6" x14ac:dyDescent="0.2">
      <c r="A3583" s="39"/>
      <c r="B3583" s="34"/>
      <c r="C3583" s="39" t="s">
        <v>137</v>
      </c>
      <c r="D3583" s="7">
        <v>25</v>
      </c>
      <c r="E3583" s="9">
        <v>69</v>
      </c>
      <c r="F3583" s="10">
        <f t="shared" si="136"/>
        <v>94</v>
      </c>
    </row>
    <row r="3584" spans="1:6" x14ac:dyDescent="0.2">
      <c r="A3584" s="39"/>
      <c r="B3584" s="34"/>
      <c r="C3584" s="39" t="s">
        <v>138</v>
      </c>
      <c r="D3584" s="7">
        <v>1</v>
      </c>
      <c r="E3584" s="9">
        <v>0</v>
      </c>
      <c r="F3584" s="10">
        <f t="shared" si="136"/>
        <v>1</v>
      </c>
    </row>
    <row r="3585" spans="1:6" x14ac:dyDescent="0.2">
      <c r="A3585" s="39"/>
      <c r="B3585" s="34"/>
      <c r="C3585" s="39" t="s">
        <v>139</v>
      </c>
      <c r="D3585" s="7">
        <v>3</v>
      </c>
      <c r="E3585" s="9">
        <v>19</v>
      </c>
      <c r="F3585" s="10">
        <f t="shared" si="136"/>
        <v>22</v>
      </c>
    </row>
    <row r="3586" spans="1:6" x14ac:dyDescent="0.2">
      <c r="A3586" s="39"/>
      <c r="B3586" s="34"/>
      <c r="C3586" s="39" t="s">
        <v>141</v>
      </c>
      <c r="D3586" s="7">
        <v>2</v>
      </c>
      <c r="E3586" s="9">
        <v>4</v>
      </c>
      <c r="F3586" s="10">
        <f t="shared" si="136"/>
        <v>6</v>
      </c>
    </row>
    <row r="3587" spans="1:6" x14ac:dyDescent="0.2">
      <c r="A3587" s="39"/>
      <c r="B3587" s="34"/>
      <c r="C3587" s="39" t="s">
        <v>148</v>
      </c>
      <c r="D3587" s="7">
        <v>1</v>
      </c>
      <c r="E3587" s="9">
        <v>0</v>
      </c>
      <c r="F3587" s="10">
        <f t="shared" si="136"/>
        <v>1</v>
      </c>
    </row>
    <row r="3588" spans="1:6" x14ac:dyDescent="0.2">
      <c r="A3588" s="39"/>
      <c r="B3588" s="34" t="s">
        <v>1167</v>
      </c>
      <c r="C3588" s="39" t="s">
        <v>127</v>
      </c>
      <c r="D3588" s="7">
        <v>3</v>
      </c>
      <c r="E3588" s="9">
        <v>2</v>
      </c>
      <c r="F3588" s="10">
        <f t="shared" si="136"/>
        <v>5</v>
      </c>
    </row>
    <row r="3589" spans="1:6" x14ac:dyDescent="0.2">
      <c r="A3589" s="39"/>
      <c r="B3589" s="34" t="s">
        <v>1061</v>
      </c>
      <c r="C3589" s="39" t="s">
        <v>127</v>
      </c>
      <c r="D3589" s="7">
        <v>0</v>
      </c>
      <c r="E3589" s="9">
        <v>6</v>
      </c>
      <c r="F3589" s="10">
        <f t="shared" si="136"/>
        <v>6</v>
      </c>
    </row>
    <row r="3590" spans="1:6" x14ac:dyDescent="0.2">
      <c r="A3590" s="39"/>
      <c r="B3590" s="34" t="s">
        <v>1199</v>
      </c>
      <c r="C3590" s="39" t="s">
        <v>137</v>
      </c>
      <c r="D3590" s="7">
        <v>0</v>
      </c>
      <c r="E3590" s="9">
        <v>3</v>
      </c>
      <c r="F3590" s="10">
        <f t="shared" si="136"/>
        <v>3</v>
      </c>
    </row>
    <row r="3591" spans="1:6" x14ac:dyDescent="0.2">
      <c r="A3591" s="39"/>
      <c r="B3591" s="34" t="s">
        <v>996</v>
      </c>
      <c r="C3591" s="39" t="s">
        <v>127</v>
      </c>
      <c r="D3591" s="7">
        <v>1</v>
      </c>
      <c r="E3591" s="9">
        <v>5</v>
      </c>
      <c r="F3591" s="10">
        <f t="shared" si="136"/>
        <v>6</v>
      </c>
    </row>
    <row r="3592" spans="1:6" x14ac:dyDescent="0.2">
      <c r="A3592" s="39"/>
      <c r="B3592" s="34" t="s">
        <v>865</v>
      </c>
      <c r="C3592" s="39" t="s">
        <v>127</v>
      </c>
      <c r="D3592" s="7">
        <v>0</v>
      </c>
      <c r="E3592" s="9">
        <v>5</v>
      </c>
      <c r="F3592" s="10">
        <f t="shared" si="136"/>
        <v>5</v>
      </c>
    </row>
    <row r="3593" spans="1:6" x14ac:dyDescent="0.2">
      <c r="A3593" s="39"/>
      <c r="B3593" s="34" t="s">
        <v>647</v>
      </c>
      <c r="C3593" s="39" t="s">
        <v>3</v>
      </c>
      <c r="D3593" s="7">
        <v>0</v>
      </c>
      <c r="E3593" s="9">
        <v>1</v>
      </c>
      <c r="F3593" s="10">
        <f t="shared" si="136"/>
        <v>1</v>
      </c>
    </row>
    <row r="3594" spans="1:6" x14ac:dyDescent="0.2">
      <c r="A3594" s="39"/>
      <c r="B3594" s="34"/>
      <c r="C3594" s="39" t="s">
        <v>127</v>
      </c>
      <c r="D3594" s="7">
        <v>6</v>
      </c>
      <c r="E3594" s="9">
        <v>25</v>
      </c>
      <c r="F3594" s="10">
        <f t="shared" si="136"/>
        <v>31</v>
      </c>
    </row>
    <row r="3595" spans="1:6" x14ac:dyDescent="0.2">
      <c r="A3595" s="39"/>
      <c r="B3595" s="34"/>
      <c r="C3595" s="39" t="s">
        <v>137</v>
      </c>
      <c r="D3595" s="7">
        <v>0</v>
      </c>
      <c r="E3595" s="9">
        <v>3</v>
      </c>
      <c r="F3595" s="10">
        <f t="shared" si="136"/>
        <v>3</v>
      </c>
    </row>
    <row r="3596" spans="1:6" x14ac:dyDescent="0.2">
      <c r="A3596" s="39"/>
      <c r="B3596" s="34" t="s">
        <v>738</v>
      </c>
      <c r="C3596" s="39" t="s">
        <v>124</v>
      </c>
      <c r="D3596" s="7">
        <v>1</v>
      </c>
      <c r="E3596" s="9">
        <v>0</v>
      </c>
      <c r="F3596" s="10">
        <f t="shared" si="136"/>
        <v>1</v>
      </c>
    </row>
    <row r="3597" spans="1:6" x14ac:dyDescent="0.2">
      <c r="A3597" s="39"/>
      <c r="B3597" s="34"/>
      <c r="C3597" s="39" t="s">
        <v>3</v>
      </c>
      <c r="D3597" s="7">
        <v>0</v>
      </c>
      <c r="E3597" s="9">
        <v>3</v>
      </c>
      <c r="F3597" s="10">
        <f t="shared" si="136"/>
        <v>3</v>
      </c>
    </row>
    <row r="3598" spans="1:6" x14ac:dyDescent="0.2">
      <c r="A3598" s="39"/>
      <c r="B3598" s="34"/>
      <c r="C3598" s="39" t="s">
        <v>125</v>
      </c>
      <c r="D3598" s="7">
        <v>0</v>
      </c>
      <c r="E3598" s="9">
        <v>2</v>
      </c>
      <c r="F3598" s="10">
        <f t="shared" si="136"/>
        <v>2</v>
      </c>
    </row>
    <row r="3599" spans="1:6" x14ac:dyDescent="0.2">
      <c r="A3599" s="39"/>
      <c r="B3599" s="34"/>
      <c r="C3599" s="39" t="s">
        <v>128</v>
      </c>
      <c r="D3599" s="7">
        <v>0</v>
      </c>
      <c r="E3599" s="9">
        <v>11</v>
      </c>
      <c r="F3599" s="10">
        <f t="shared" si="136"/>
        <v>11</v>
      </c>
    </row>
    <row r="3600" spans="1:6" x14ac:dyDescent="0.2">
      <c r="A3600" s="39"/>
      <c r="B3600" s="34"/>
      <c r="C3600" s="39" t="s">
        <v>137</v>
      </c>
      <c r="D3600" s="7">
        <v>0</v>
      </c>
      <c r="E3600" s="9">
        <v>7</v>
      </c>
      <c r="F3600" s="10">
        <f t="shared" si="136"/>
        <v>7</v>
      </c>
    </row>
    <row r="3601" spans="1:6" x14ac:dyDescent="0.2">
      <c r="A3601" s="39"/>
      <c r="B3601" s="34" t="s">
        <v>1200</v>
      </c>
      <c r="C3601" s="39" t="s">
        <v>137</v>
      </c>
      <c r="D3601" s="7">
        <v>0</v>
      </c>
      <c r="E3601" s="9">
        <v>2</v>
      </c>
      <c r="F3601" s="10">
        <f t="shared" si="136"/>
        <v>2</v>
      </c>
    </row>
    <row r="3602" spans="1:6" x14ac:dyDescent="0.2">
      <c r="A3602" s="39"/>
      <c r="B3602" s="34" t="s">
        <v>997</v>
      </c>
      <c r="C3602" s="39" t="s">
        <v>127</v>
      </c>
      <c r="D3602" s="7">
        <v>0</v>
      </c>
      <c r="E3602" s="9">
        <v>10</v>
      </c>
      <c r="F3602" s="10">
        <f t="shared" si="136"/>
        <v>10</v>
      </c>
    </row>
    <row r="3603" spans="1:6" x14ac:dyDescent="0.2">
      <c r="A3603" s="39"/>
      <c r="B3603" s="34" t="s">
        <v>998</v>
      </c>
      <c r="C3603" s="39" t="s">
        <v>3</v>
      </c>
      <c r="D3603" s="7">
        <v>0</v>
      </c>
      <c r="E3603" s="9">
        <v>1</v>
      </c>
      <c r="F3603" s="10">
        <f t="shared" si="136"/>
        <v>1</v>
      </c>
    </row>
    <row r="3604" spans="1:6" x14ac:dyDescent="0.2">
      <c r="A3604" s="39"/>
      <c r="B3604" s="34" t="s">
        <v>1201</v>
      </c>
      <c r="C3604" s="39" t="s">
        <v>137</v>
      </c>
      <c r="D3604" s="7">
        <v>0</v>
      </c>
      <c r="E3604" s="9">
        <v>1</v>
      </c>
      <c r="F3604" s="10">
        <f t="shared" si="136"/>
        <v>1</v>
      </c>
    </row>
    <row r="3605" spans="1:6" x14ac:dyDescent="0.2">
      <c r="A3605" s="39"/>
      <c r="B3605" s="34"/>
      <c r="C3605" s="39"/>
      <c r="D3605" s="7"/>
      <c r="E3605" s="9"/>
      <c r="F3605" s="40"/>
    </row>
    <row r="3606" spans="1:6" x14ac:dyDescent="0.2">
      <c r="A3606" s="65" t="s">
        <v>329</v>
      </c>
      <c r="B3606" s="42"/>
      <c r="C3606" s="72" t="s">
        <v>2</v>
      </c>
      <c r="D3606" s="73">
        <v>30</v>
      </c>
      <c r="E3606" s="48">
        <v>58</v>
      </c>
      <c r="F3606" s="63">
        <v>88</v>
      </c>
    </row>
    <row r="3607" spans="1:6" x14ac:dyDescent="0.2">
      <c r="A3607" s="39"/>
      <c r="B3607" s="34" t="s">
        <v>1168</v>
      </c>
      <c r="C3607" s="39" t="s">
        <v>127</v>
      </c>
      <c r="D3607" s="7">
        <v>1</v>
      </c>
      <c r="E3607" s="9">
        <v>0</v>
      </c>
      <c r="F3607" s="10">
        <f>D3607+E3607</f>
        <v>1</v>
      </c>
    </row>
    <row r="3608" spans="1:6" ht="12" thickBot="1" x14ac:dyDescent="0.25">
      <c r="A3608" s="52"/>
      <c r="B3608" s="68"/>
      <c r="C3608" s="52"/>
      <c r="D3608" s="24"/>
      <c r="E3608" s="26"/>
      <c r="F3608" s="53"/>
    </row>
    <row r="3616" spans="1:6" ht="12" x14ac:dyDescent="0.2">
      <c r="A3616" s="85" t="s">
        <v>113</v>
      </c>
      <c r="B3616" s="85"/>
      <c r="C3616" s="85"/>
      <c r="D3616" s="85"/>
      <c r="E3616" s="85"/>
      <c r="F3616" s="85"/>
    </row>
    <row r="3617" spans="1:6" x14ac:dyDescent="0.2">
      <c r="A3617" s="86" t="s">
        <v>39</v>
      </c>
      <c r="B3617" s="86"/>
      <c r="C3617" s="86"/>
      <c r="D3617" s="86"/>
      <c r="E3617" s="86"/>
      <c r="F3617" s="86"/>
    </row>
    <row r="3618" spans="1:6" x14ac:dyDescent="0.2">
      <c r="A3618" s="86" t="s">
        <v>1066</v>
      </c>
      <c r="B3618" s="86"/>
      <c r="C3618" s="86"/>
      <c r="D3618" s="86"/>
      <c r="E3618" s="86"/>
      <c r="F3618" s="86"/>
    </row>
    <row r="3619" spans="1:6" ht="12" thickBot="1" x14ac:dyDescent="0.25"/>
    <row r="3620" spans="1:6" x14ac:dyDescent="0.2">
      <c r="A3620" s="141" t="s">
        <v>123</v>
      </c>
      <c r="B3620" s="138"/>
      <c r="C3620" s="151" t="s">
        <v>43</v>
      </c>
      <c r="D3620" s="141" t="s">
        <v>44</v>
      </c>
      <c r="E3620" s="178" t="s">
        <v>45</v>
      </c>
      <c r="F3620" s="180" t="s">
        <v>2</v>
      </c>
    </row>
    <row r="3621" spans="1:6" x14ac:dyDescent="0.2">
      <c r="A3621" s="142"/>
      <c r="B3621" s="139"/>
      <c r="C3621" s="152"/>
      <c r="D3621" s="142"/>
      <c r="E3621" s="179"/>
      <c r="F3621" s="181"/>
    </row>
    <row r="3622" spans="1:6" x14ac:dyDescent="0.2">
      <c r="A3622" s="142"/>
      <c r="B3622" s="139"/>
      <c r="C3622" s="152"/>
      <c r="D3622" s="142"/>
      <c r="E3622" s="179"/>
      <c r="F3622" s="181"/>
    </row>
    <row r="3623" spans="1:6" ht="12" thickBot="1" x14ac:dyDescent="0.25">
      <c r="A3623" s="142"/>
      <c r="B3623" s="139"/>
      <c r="C3623" s="152"/>
      <c r="D3623" s="142"/>
      <c r="E3623" s="179"/>
      <c r="F3623" s="181"/>
    </row>
    <row r="3624" spans="1:6" x14ac:dyDescent="0.2">
      <c r="A3624" s="35"/>
      <c r="B3624" s="36" t="s">
        <v>1169</v>
      </c>
      <c r="C3624" s="35" t="s">
        <v>127</v>
      </c>
      <c r="D3624" s="3">
        <v>0</v>
      </c>
      <c r="E3624" s="5">
        <v>1</v>
      </c>
      <c r="F3624" s="6">
        <f t="shared" ref="F3624:F3632" si="137">D3624+E3624</f>
        <v>1</v>
      </c>
    </row>
    <row r="3625" spans="1:6" x14ac:dyDescent="0.2">
      <c r="A3625" s="39"/>
      <c r="B3625" s="34" t="s">
        <v>648</v>
      </c>
      <c r="C3625" s="39" t="s">
        <v>124</v>
      </c>
      <c r="D3625" s="7">
        <v>5</v>
      </c>
      <c r="E3625" s="9">
        <v>0</v>
      </c>
      <c r="F3625" s="10">
        <f t="shared" si="137"/>
        <v>5</v>
      </c>
    </row>
    <row r="3626" spans="1:6" x14ac:dyDescent="0.2">
      <c r="A3626" s="39"/>
      <c r="B3626" s="34"/>
      <c r="C3626" s="39" t="s">
        <v>3</v>
      </c>
      <c r="D3626" s="7">
        <v>5</v>
      </c>
      <c r="E3626" s="9">
        <v>18</v>
      </c>
      <c r="F3626" s="10">
        <f t="shared" si="137"/>
        <v>23</v>
      </c>
    </row>
    <row r="3627" spans="1:6" x14ac:dyDescent="0.2">
      <c r="A3627" s="39"/>
      <c r="B3627" s="34"/>
      <c r="C3627" s="39" t="s">
        <v>125</v>
      </c>
      <c r="D3627" s="7">
        <v>1</v>
      </c>
      <c r="E3627" s="9">
        <v>3</v>
      </c>
      <c r="F3627" s="10">
        <f t="shared" si="137"/>
        <v>4</v>
      </c>
    </row>
    <row r="3628" spans="1:6" x14ac:dyDescent="0.2">
      <c r="A3628" s="39"/>
      <c r="B3628" s="34"/>
      <c r="C3628" s="39" t="s">
        <v>127</v>
      </c>
      <c r="D3628" s="7">
        <v>8</v>
      </c>
      <c r="E3628" s="9">
        <v>13</v>
      </c>
      <c r="F3628" s="10">
        <f t="shared" si="137"/>
        <v>21</v>
      </c>
    </row>
    <row r="3629" spans="1:6" x14ac:dyDescent="0.2">
      <c r="A3629" s="39"/>
      <c r="B3629" s="34"/>
      <c r="C3629" s="39" t="s">
        <v>128</v>
      </c>
      <c r="D3629" s="7">
        <v>4</v>
      </c>
      <c r="E3629" s="9">
        <v>13</v>
      </c>
      <c r="F3629" s="10">
        <f t="shared" si="137"/>
        <v>17</v>
      </c>
    </row>
    <row r="3630" spans="1:6" x14ac:dyDescent="0.2">
      <c r="A3630" s="39"/>
      <c r="B3630" s="34"/>
      <c r="C3630" s="39" t="s">
        <v>139</v>
      </c>
      <c r="D3630" s="7">
        <v>2</v>
      </c>
      <c r="E3630" s="9">
        <v>7</v>
      </c>
      <c r="F3630" s="10">
        <f t="shared" si="137"/>
        <v>9</v>
      </c>
    </row>
    <row r="3631" spans="1:6" x14ac:dyDescent="0.2">
      <c r="A3631" s="39"/>
      <c r="B3631" s="34"/>
      <c r="C3631" s="39" t="s">
        <v>141</v>
      </c>
      <c r="D3631" s="7">
        <v>3</v>
      </c>
      <c r="E3631" s="9">
        <v>3</v>
      </c>
      <c r="F3631" s="10">
        <f t="shared" si="137"/>
        <v>6</v>
      </c>
    </row>
    <row r="3632" spans="1:6" x14ac:dyDescent="0.2">
      <c r="A3632" s="39"/>
      <c r="B3632" s="34" t="s">
        <v>1170</v>
      </c>
      <c r="C3632" s="39" t="s">
        <v>127</v>
      </c>
      <c r="D3632" s="7">
        <v>1</v>
      </c>
      <c r="E3632" s="9">
        <v>0</v>
      </c>
      <c r="F3632" s="10">
        <f t="shared" si="137"/>
        <v>1</v>
      </c>
    </row>
    <row r="3633" spans="1:6" x14ac:dyDescent="0.2">
      <c r="A3633" s="39"/>
      <c r="B3633" s="34"/>
      <c r="C3633" s="39"/>
      <c r="D3633" s="7"/>
      <c r="E3633" s="9"/>
      <c r="F3633" s="40"/>
    </row>
    <row r="3634" spans="1:6" x14ac:dyDescent="0.2">
      <c r="A3634" s="65" t="s">
        <v>343</v>
      </c>
      <c r="B3634" s="42"/>
      <c r="C3634" s="72" t="s">
        <v>2</v>
      </c>
      <c r="D3634" s="73">
        <v>142</v>
      </c>
      <c r="E3634" s="48">
        <v>152</v>
      </c>
      <c r="F3634" s="63">
        <v>294</v>
      </c>
    </row>
    <row r="3635" spans="1:6" x14ac:dyDescent="0.2">
      <c r="A3635" s="39"/>
      <c r="B3635" s="34" t="s">
        <v>791</v>
      </c>
      <c r="C3635" s="39" t="s">
        <v>124</v>
      </c>
      <c r="D3635" s="7">
        <v>10</v>
      </c>
      <c r="E3635" s="9">
        <v>0</v>
      </c>
      <c r="F3635" s="10">
        <f t="shared" ref="F3635:F3658" si="138">D3635+E3635</f>
        <v>10</v>
      </c>
    </row>
    <row r="3636" spans="1:6" x14ac:dyDescent="0.2">
      <c r="A3636" s="39"/>
      <c r="B3636" s="34"/>
      <c r="C3636" s="39" t="s">
        <v>3</v>
      </c>
      <c r="D3636" s="7">
        <v>8</v>
      </c>
      <c r="E3636" s="9">
        <v>26</v>
      </c>
      <c r="F3636" s="10">
        <f t="shared" si="138"/>
        <v>34</v>
      </c>
    </row>
    <row r="3637" spans="1:6" x14ac:dyDescent="0.2">
      <c r="A3637" s="39"/>
      <c r="B3637" s="34"/>
      <c r="C3637" s="39" t="s">
        <v>125</v>
      </c>
      <c r="D3637" s="7">
        <v>1</v>
      </c>
      <c r="E3637" s="9">
        <v>0</v>
      </c>
      <c r="F3637" s="10">
        <f t="shared" si="138"/>
        <v>1</v>
      </c>
    </row>
    <row r="3638" spans="1:6" x14ac:dyDescent="0.2">
      <c r="A3638" s="39"/>
      <c r="B3638" s="34"/>
      <c r="C3638" s="39" t="s">
        <v>126</v>
      </c>
      <c r="D3638" s="7">
        <v>5</v>
      </c>
      <c r="E3638" s="9">
        <v>0</v>
      </c>
      <c r="F3638" s="10">
        <f t="shared" si="138"/>
        <v>5</v>
      </c>
    </row>
    <row r="3639" spans="1:6" x14ac:dyDescent="0.2">
      <c r="A3639" s="39"/>
      <c r="B3639" s="34"/>
      <c r="C3639" s="39" t="s">
        <v>128</v>
      </c>
      <c r="D3639" s="7">
        <v>11</v>
      </c>
      <c r="E3639" s="9">
        <v>20</v>
      </c>
      <c r="F3639" s="10">
        <f t="shared" si="138"/>
        <v>31</v>
      </c>
    </row>
    <row r="3640" spans="1:6" x14ac:dyDescent="0.2">
      <c r="A3640" s="39"/>
      <c r="B3640" s="34"/>
      <c r="C3640" s="39" t="s">
        <v>931</v>
      </c>
      <c r="D3640" s="7">
        <v>0</v>
      </c>
      <c r="E3640" s="9">
        <v>4</v>
      </c>
      <c r="F3640" s="10">
        <f t="shared" si="138"/>
        <v>4</v>
      </c>
    </row>
    <row r="3641" spans="1:6" x14ac:dyDescent="0.2">
      <c r="A3641" s="39"/>
      <c r="B3641" s="34"/>
      <c r="C3641" s="39" t="s">
        <v>137</v>
      </c>
      <c r="D3641" s="7">
        <v>7</v>
      </c>
      <c r="E3641" s="9">
        <v>21</v>
      </c>
      <c r="F3641" s="10">
        <f t="shared" si="138"/>
        <v>28</v>
      </c>
    </row>
    <row r="3642" spans="1:6" x14ac:dyDescent="0.2">
      <c r="A3642" s="39"/>
      <c r="B3642" s="34" t="s">
        <v>649</v>
      </c>
      <c r="C3642" s="39" t="s">
        <v>124</v>
      </c>
      <c r="D3642" s="7">
        <v>3</v>
      </c>
      <c r="E3642" s="9">
        <v>12</v>
      </c>
      <c r="F3642" s="10">
        <f t="shared" si="138"/>
        <v>15</v>
      </c>
    </row>
    <row r="3643" spans="1:6" x14ac:dyDescent="0.2">
      <c r="A3643" s="39"/>
      <c r="B3643" s="34"/>
      <c r="C3643" s="39" t="s">
        <v>3</v>
      </c>
      <c r="D3643" s="7">
        <v>3</v>
      </c>
      <c r="E3643" s="9">
        <v>10</v>
      </c>
      <c r="F3643" s="10">
        <f t="shared" si="138"/>
        <v>13</v>
      </c>
    </row>
    <row r="3644" spans="1:6" x14ac:dyDescent="0.2">
      <c r="A3644" s="39"/>
      <c r="B3644" s="34"/>
      <c r="C3644" s="39" t="s">
        <v>128</v>
      </c>
      <c r="D3644" s="7">
        <v>2</v>
      </c>
      <c r="E3644" s="9">
        <v>9</v>
      </c>
      <c r="F3644" s="10">
        <f t="shared" si="138"/>
        <v>11</v>
      </c>
    </row>
    <row r="3645" spans="1:6" x14ac:dyDescent="0.2">
      <c r="A3645" s="39"/>
      <c r="B3645" s="34"/>
      <c r="C3645" s="39" t="s">
        <v>130</v>
      </c>
      <c r="D3645" s="7">
        <v>21</v>
      </c>
      <c r="E3645" s="9">
        <v>7</v>
      </c>
      <c r="F3645" s="10">
        <f t="shared" si="138"/>
        <v>28</v>
      </c>
    </row>
    <row r="3646" spans="1:6" x14ac:dyDescent="0.2">
      <c r="A3646" s="39"/>
      <c r="B3646" s="34"/>
      <c r="C3646" s="39" t="s">
        <v>137</v>
      </c>
      <c r="D3646" s="7">
        <v>0</v>
      </c>
      <c r="E3646" s="9">
        <v>10</v>
      </c>
      <c r="F3646" s="10">
        <f t="shared" si="138"/>
        <v>10</v>
      </c>
    </row>
    <row r="3647" spans="1:6" x14ac:dyDescent="0.2">
      <c r="A3647" s="39"/>
      <c r="B3647" s="34" t="s">
        <v>1202</v>
      </c>
      <c r="C3647" s="39" t="s">
        <v>137</v>
      </c>
      <c r="D3647" s="7">
        <v>0</v>
      </c>
      <c r="E3647" s="9">
        <v>4</v>
      </c>
      <c r="F3647" s="10">
        <f t="shared" si="138"/>
        <v>4</v>
      </c>
    </row>
    <row r="3648" spans="1:6" x14ac:dyDescent="0.2">
      <c r="A3648" s="39"/>
      <c r="B3648" s="34" t="s">
        <v>650</v>
      </c>
      <c r="C3648" s="39" t="s">
        <v>3</v>
      </c>
      <c r="D3648" s="7">
        <v>1</v>
      </c>
      <c r="E3648" s="9">
        <v>0</v>
      </c>
      <c r="F3648" s="10">
        <f t="shared" si="138"/>
        <v>1</v>
      </c>
    </row>
    <row r="3649" spans="1:6" x14ac:dyDescent="0.2">
      <c r="A3649" s="39"/>
      <c r="B3649" s="34"/>
      <c r="C3649" s="39" t="s">
        <v>127</v>
      </c>
      <c r="D3649" s="7">
        <v>2</v>
      </c>
      <c r="E3649" s="9">
        <v>0</v>
      </c>
      <c r="F3649" s="10">
        <f t="shared" si="138"/>
        <v>2</v>
      </c>
    </row>
    <row r="3650" spans="1:6" x14ac:dyDescent="0.2">
      <c r="A3650" s="39"/>
      <c r="B3650" s="34"/>
      <c r="C3650" s="39" t="s">
        <v>130</v>
      </c>
      <c r="D3650" s="7">
        <v>31</v>
      </c>
      <c r="E3650" s="9">
        <v>4</v>
      </c>
      <c r="F3650" s="10">
        <f t="shared" si="138"/>
        <v>35</v>
      </c>
    </row>
    <row r="3651" spans="1:6" x14ac:dyDescent="0.2">
      <c r="A3651" s="39"/>
      <c r="B3651" s="34"/>
      <c r="C3651" s="39" t="s">
        <v>135</v>
      </c>
      <c r="D3651" s="7">
        <v>1</v>
      </c>
      <c r="E3651" s="9">
        <v>3</v>
      </c>
      <c r="F3651" s="10">
        <f t="shared" si="138"/>
        <v>4</v>
      </c>
    </row>
    <row r="3652" spans="1:6" x14ac:dyDescent="0.2">
      <c r="A3652" s="39"/>
      <c r="B3652" s="34"/>
      <c r="C3652" s="39" t="s">
        <v>139</v>
      </c>
      <c r="D3652" s="7">
        <v>2</v>
      </c>
      <c r="E3652" s="9">
        <v>6</v>
      </c>
      <c r="F3652" s="10">
        <f t="shared" si="138"/>
        <v>8</v>
      </c>
    </row>
    <row r="3653" spans="1:6" x14ac:dyDescent="0.2">
      <c r="A3653" s="39"/>
      <c r="B3653" s="34" t="s">
        <v>1203</v>
      </c>
      <c r="C3653" s="39" t="s">
        <v>137</v>
      </c>
      <c r="D3653" s="7">
        <v>0</v>
      </c>
      <c r="E3653" s="9">
        <v>6</v>
      </c>
      <c r="F3653" s="10">
        <f t="shared" si="138"/>
        <v>6</v>
      </c>
    </row>
    <row r="3654" spans="1:6" x14ac:dyDescent="0.2">
      <c r="A3654" s="39"/>
      <c r="B3654" s="34" t="s">
        <v>651</v>
      </c>
      <c r="C3654" s="39" t="s">
        <v>124</v>
      </c>
      <c r="D3654" s="7">
        <v>9</v>
      </c>
      <c r="E3654" s="9">
        <v>1</v>
      </c>
      <c r="F3654" s="10">
        <f t="shared" si="138"/>
        <v>10</v>
      </c>
    </row>
    <row r="3655" spans="1:6" x14ac:dyDescent="0.2">
      <c r="A3655" s="39"/>
      <c r="B3655" s="34"/>
      <c r="C3655" s="39" t="s">
        <v>126</v>
      </c>
      <c r="D3655" s="7">
        <v>1</v>
      </c>
      <c r="E3655" s="9">
        <v>1</v>
      </c>
      <c r="F3655" s="10">
        <f t="shared" si="138"/>
        <v>2</v>
      </c>
    </row>
    <row r="3656" spans="1:6" x14ac:dyDescent="0.2">
      <c r="A3656" s="39"/>
      <c r="B3656" s="34"/>
      <c r="C3656" s="39" t="s">
        <v>138</v>
      </c>
      <c r="D3656" s="7">
        <v>2</v>
      </c>
      <c r="E3656" s="9">
        <v>3</v>
      </c>
      <c r="F3656" s="10">
        <f t="shared" si="138"/>
        <v>5</v>
      </c>
    </row>
    <row r="3657" spans="1:6" x14ac:dyDescent="0.2">
      <c r="A3657" s="39"/>
      <c r="B3657" s="34" t="s">
        <v>652</v>
      </c>
      <c r="C3657" s="39" t="s">
        <v>125</v>
      </c>
      <c r="D3657" s="7">
        <v>0</v>
      </c>
      <c r="E3657" s="9">
        <v>5</v>
      </c>
      <c r="F3657" s="10">
        <f t="shared" si="138"/>
        <v>5</v>
      </c>
    </row>
    <row r="3658" spans="1:6" x14ac:dyDescent="0.2">
      <c r="A3658" s="39"/>
      <c r="B3658" s="34"/>
      <c r="C3658" s="39" t="s">
        <v>130</v>
      </c>
      <c r="D3658" s="7">
        <v>22</v>
      </c>
      <c r="E3658" s="9">
        <v>0</v>
      </c>
      <c r="F3658" s="10">
        <f t="shared" si="138"/>
        <v>22</v>
      </c>
    </row>
    <row r="3659" spans="1:6" x14ac:dyDescent="0.2">
      <c r="A3659" s="39"/>
      <c r="B3659" s="34"/>
      <c r="C3659" s="39"/>
      <c r="D3659" s="7"/>
      <c r="E3659" s="9"/>
      <c r="F3659" s="40"/>
    </row>
    <row r="3660" spans="1:6" x14ac:dyDescent="0.2">
      <c r="A3660" s="65" t="s">
        <v>331</v>
      </c>
      <c r="B3660" s="42"/>
      <c r="C3660" s="72" t="s">
        <v>2</v>
      </c>
      <c r="D3660" s="73">
        <v>68</v>
      </c>
      <c r="E3660" s="48">
        <v>23</v>
      </c>
      <c r="F3660" s="63">
        <v>91</v>
      </c>
    </row>
    <row r="3661" spans="1:6" x14ac:dyDescent="0.2">
      <c r="A3661" s="39"/>
      <c r="B3661" s="34" t="s">
        <v>653</v>
      </c>
      <c r="C3661" s="39" t="s">
        <v>124</v>
      </c>
      <c r="D3661" s="7">
        <v>6</v>
      </c>
      <c r="E3661" s="9">
        <v>0</v>
      </c>
      <c r="F3661" s="10">
        <f t="shared" ref="F3661:F3668" si="139">D3661+E3661</f>
        <v>6</v>
      </c>
    </row>
    <row r="3662" spans="1:6" x14ac:dyDescent="0.2">
      <c r="A3662" s="39"/>
      <c r="B3662" s="34"/>
      <c r="C3662" s="39" t="s">
        <v>3</v>
      </c>
      <c r="D3662" s="7">
        <v>1</v>
      </c>
      <c r="E3662" s="9">
        <v>10</v>
      </c>
      <c r="F3662" s="10">
        <f t="shared" si="139"/>
        <v>11</v>
      </c>
    </row>
    <row r="3663" spans="1:6" x14ac:dyDescent="0.2">
      <c r="A3663" s="39"/>
      <c r="B3663" s="34"/>
      <c r="C3663" s="39" t="s">
        <v>127</v>
      </c>
      <c r="D3663" s="7">
        <v>5</v>
      </c>
      <c r="E3663" s="9">
        <v>7</v>
      </c>
      <c r="F3663" s="10">
        <f t="shared" si="139"/>
        <v>12</v>
      </c>
    </row>
    <row r="3664" spans="1:6" x14ac:dyDescent="0.2">
      <c r="A3664" s="39"/>
      <c r="B3664" s="34"/>
      <c r="C3664" s="39" t="s">
        <v>128</v>
      </c>
      <c r="D3664" s="7">
        <v>1</v>
      </c>
      <c r="E3664" s="9">
        <v>1</v>
      </c>
      <c r="F3664" s="10">
        <f t="shared" si="139"/>
        <v>2</v>
      </c>
    </row>
    <row r="3665" spans="1:6" x14ac:dyDescent="0.2">
      <c r="A3665" s="39"/>
      <c r="B3665" s="34"/>
      <c r="C3665" s="39" t="s">
        <v>136</v>
      </c>
      <c r="D3665" s="7">
        <v>8</v>
      </c>
      <c r="E3665" s="9">
        <v>2</v>
      </c>
      <c r="F3665" s="10">
        <f t="shared" si="139"/>
        <v>10</v>
      </c>
    </row>
    <row r="3666" spans="1:6" x14ac:dyDescent="0.2">
      <c r="A3666" s="39"/>
      <c r="B3666" s="34" t="s">
        <v>691</v>
      </c>
      <c r="C3666" s="39" t="s">
        <v>124</v>
      </c>
      <c r="D3666" s="7">
        <v>1</v>
      </c>
      <c r="E3666" s="9">
        <v>0</v>
      </c>
      <c r="F3666" s="10">
        <f t="shared" si="139"/>
        <v>1</v>
      </c>
    </row>
    <row r="3667" spans="1:6" x14ac:dyDescent="0.2">
      <c r="A3667" s="39"/>
      <c r="B3667" s="34"/>
      <c r="C3667" s="39" t="s">
        <v>127</v>
      </c>
      <c r="D3667" s="7">
        <v>3</v>
      </c>
      <c r="E3667" s="9">
        <v>3</v>
      </c>
      <c r="F3667" s="10">
        <f t="shared" si="139"/>
        <v>6</v>
      </c>
    </row>
    <row r="3668" spans="1:6" x14ac:dyDescent="0.2">
      <c r="A3668" s="39"/>
      <c r="B3668" s="34"/>
      <c r="C3668" s="39" t="s">
        <v>137</v>
      </c>
      <c r="D3668" s="7">
        <v>43</v>
      </c>
      <c r="E3668" s="9">
        <v>0</v>
      </c>
      <c r="F3668" s="10">
        <f t="shared" si="139"/>
        <v>43</v>
      </c>
    </row>
    <row r="3669" spans="1:6" x14ac:dyDescent="0.2">
      <c r="A3669" s="39"/>
      <c r="B3669" s="34"/>
      <c r="C3669" s="39"/>
      <c r="D3669" s="7"/>
      <c r="E3669" s="9"/>
      <c r="F3669" s="40"/>
    </row>
    <row r="3670" spans="1:6" x14ac:dyDescent="0.2">
      <c r="A3670" s="65" t="s">
        <v>332</v>
      </c>
      <c r="B3670" s="42"/>
      <c r="C3670" s="72" t="s">
        <v>2</v>
      </c>
      <c r="D3670" s="73">
        <v>182</v>
      </c>
      <c r="E3670" s="48">
        <v>124</v>
      </c>
      <c r="F3670" s="63">
        <v>306</v>
      </c>
    </row>
    <row r="3671" spans="1:6" x14ac:dyDescent="0.2">
      <c r="A3671" s="39"/>
      <c r="B3671" s="34" t="s">
        <v>654</v>
      </c>
      <c r="C3671" s="39" t="s">
        <v>127</v>
      </c>
      <c r="D3671" s="7">
        <v>18</v>
      </c>
      <c r="E3671" s="9">
        <v>10</v>
      </c>
      <c r="F3671" s="10">
        <f t="shared" ref="F3671:F3677" si="140">D3671+E3671</f>
        <v>28</v>
      </c>
    </row>
    <row r="3672" spans="1:6" x14ac:dyDescent="0.2">
      <c r="A3672" s="39"/>
      <c r="B3672" s="34"/>
      <c r="C3672" s="39" t="s">
        <v>131</v>
      </c>
      <c r="D3672" s="7">
        <v>1</v>
      </c>
      <c r="E3672" s="9">
        <v>0</v>
      </c>
      <c r="F3672" s="10">
        <f t="shared" si="140"/>
        <v>1</v>
      </c>
    </row>
    <row r="3673" spans="1:6" x14ac:dyDescent="0.2">
      <c r="A3673" s="39"/>
      <c r="B3673" s="34"/>
      <c r="C3673" s="39" t="s">
        <v>137</v>
      </c>
      <c r="D3673" s="7">
        <v>2</v>
      </c>
      <c r="E3673" s="9">
        <v>1</v>
      </c>
      <c r="F3673" s="10">
        <f t="shared" si="140"/>
        <v>3</v>
      </c>
    </row>
    <row r="3674" spans="1:6" x14ac:dyDescent="0.2">
      <c r="A3674" s="39"/>
      <c r="B3674" s="34"/>
      <c r="C3674" s="39" t="s">
        <v>139</v>
      </c>
      <c r="D3674" s="7">
        <v>9</v>
      </c>
      <c r="E3674" s="9">
        <v>1</v>
      </c>
      <c r="F3674" s="10">
        <f t="shared" si="140"/>
        <v>10</v>
      </c>
    </row>
    <row r="3675" spans="1:6" x14ac:dyDescent="0.2">
      <c r="A3675" s="39"/>
      <c r="B3675" s="34"/>
      <c r="C3675" s="39" t="s">
        <v>146</v>
      </c>
      <c r="D3675" s="7">
        <v>149</v>
      </c>
      <c r="E3675" s="9">
        <v>112</v>
      </c>
      <c r="F3675" s="10">
        <f t="shared" si="140"/>
        <v>261</v>
      </c>
    </row>
    <row r="3676" spans="1:6" x14ac:dyDescent="0.2">
      <c r="A3676" s="39"/>
      <c r="B3676" s="34" t="s">
        <v>871</v>
      </c>
      <c r="C3676" s="39" t="s">
        <v>139</v>
      </c>
      <c r="D3676" s="7">
        <v>1</v>
      </c>
      <c r="E3676" s="9">
        <v>0</v>
      </c>
      <c r="F3676" s="10">
        <f t="shared" si="140"/>
        <v>1</v>
      </c>
    </row>
    <row r="3677" spans="1:6" x14ac:dyDescent="0.2">
      <c r="A3677" s="39"/>
      <c r="B3677" s="34" t="s">
        <v>736</v>
      </c>
      <c r="C3677" s="39" t="s">
        <v>124</v>
      </c>
      <c r="D3677" s="7">
        <v>2</v>
      </c>
      <c r="E3677" s="9">
        <v>0</v>
      </c>
      <c r="F3677" s="10">
        <f t="shared" si="140"/>
        <v>2</v>
      </c>
    </row>
    <row r="3678" spans="1:6" x14ac:dyDescent="0.2">
      <c r="A3678" s="39"/>
      <c r="B3678" s="34"/>
      <c r="C3678" s="39"/>
      <c r="D3678" s="7"/>
      <c r="E3678" s="9"/>
      <c r="F3678" s="40"/>
    </row>
    <row r="3679" spans="1:6" x14ac:dyDescent="0.2">
      <c r="A3679" s="65" t="s">
        <v>333</v>
      </c>
      <c r="B3679" s="42"/>
      <c r="C3679" s="72" t="s">
        <v>2</v>
      </c>
      <c r="D3679" s="73">
        <v>97</v>
      </c>
      <c r="E3679" s="48">
        <v>302</v>
      </c>
      <c r="F3679" s="63">
        <v>399</v>
      </c>
    </row>
    <row r="3680" spans="1:6" x14ac:dyDescent="0.2">
      <c r="A3680" s="39"/>
      <c r="B3680" s="34" t="s">
        <v>655</v>
      </c>
      <c r="C3680" s="39" t="s">
        <v>127</v>
      </c>
      <c r="D3680" s="7">
        <v>0</v>
      </c>
      <c r="E3680" s="9">
        <v>1</v>
      </c>
      <c r="F3680" s="10">
        <f>D3680+E3680</f>
        <v>1</v>
      </c>
    </row>
    <row r="3681" spans="1:6" ht="12" thickBot="1" x14ac:dyDescent="0.25">
      <c r="A3681" s="52"/>
      <c r="B3681" s="68"/>
      <c r="C3681" s="52"/>
      <c r="D3681" s="24"/>
      <c r="E3681" s="26"/>
      <c r="F3681" s="53"/>
    </row>
    <row r="3687" spans="1:6" ht="12" x14ac:dyDescent="0.2">
      <c r="A3687" s="85" t="s">
        <v>113</v>
      </c>
      <c r="B3687" s="85"/>
      <c r="C3687" s="85"/>
      <c r="D3687" s="85"/>
      <c r="E3687" s="85"/>
      <c r="F3687" s="85"/>
    </row>
    <row r="3688" spans="1:6" x14ac:dyDescent="0.2">
      <c r="A3688" s="86" t="s">
        <v>39</v>
      </c>
      <c r="B3688" s="86"/>
      <c r="C3688" s="86"/>
      <c r="D3688" s="86"/>
      <c r="E3688" s="86"/>
      <c r="F3688" s="86"/>
    </row>
    <row r="3689" spans="1:6" x14ac:dyDescent="0.2">
      <c r="A3689" s="86" t="s">
        <v>1066</v>
      </c>
      <c r="B3689" s="86"/>
      <c r="C3689" s="86"/>
      <c r="D3689" s="86"/>
      <c r="E3689" s="86"/>
      <c r="F3689" s="86"/>
    </row>
    <row r="3690" spans="1:6" ht="12" thickBot="1" x14ac:dyDescent="0.25"/>
    <row r="3691" spans="1:6" x14ac:dyDescent="0.2">
      <c r="A3691" s="141" t="s">
        <v>123</v>
      </c>
      <c r="B3691" s="138"/>
      <c r="C3691" s="151" t="s">
        <v>43</v>
      </c>
      <c r="D3691" s="141" t="s">
        <v>44</v>
      </c>
      <c r="E3691" s="178" t="s">
        <v>45</v>
      </c>
      <c r="F3691" s="180" t="s">
        <v>2</v>
      </c>
    </row>
    <row r="3692" spans="1:6" x14ac:dyDescent="0.2">
      <c r="A3692" s="142"/>
      <c r="B3692" s="139"/>
      <c r="C3692" s="152"/>
      <c r="D3692" s="142"/>
      <c r="E3692" s="179"/>
      <c r="F3692" s="181"/>
    </row>
    <row r="3693" spans="1:6" x14ac:dyDescent="0.2">
      <c r="A3693" s="142"/>
      <c r="B3693" s="139"/>
      <c r="C3693" s="152"/>
      <c r="D3693" s="142"/>
      <c r="E3693" s="179"/>
      <c r="F3693" s="181"/>
    </row>
    <row r="3694" spans="1:6" ht="12" thickBot="1" x14ac:dyDescent="0.25">
      <c r="A3694" s="142"/>
      <c r="B3694" s="139"/>
      <c r="C3694" s="152"/>
      <c r="D3694" s="142"/>
      <c r="E3694" s="179"/>
      <c r="F3694" s="181"/>
    </row>
    <row r="3695" spans="1:6" x14ac:dyDescent="0.2">
      <c r="A3695" s="35"/>
      <c r="B3695" s="36"/>
      <c r="C3695" s="35" t="s">
        <v>137</v>
      </c>
      <c r="D3695" s="3">
        <v>0</v>
      </c>
      <c r="E3695" s="5">
        <v>1</v>
      </c>
      <c r="F3695" s="6">
        <f t="shared" ref="F3695:F3727" si="141">D3695+E3695</f>
        <v>1</v>
      </c>
    </row>
    <row r="3696" spans="1:6" x14ac:dyDescent="0.2">
      <c r="A3696" s="39"/>
      <c r="B3696" s="34" t="s">
        <v>656</v>
      </c>
      <c r="C3696" s="39" t="s">
        <v>124</v>
      </c>
      <c r="D3696" s="7">
        <v>2</v>
      </c>
      <c r="E3696" s="9">
        <v>9</v>
      </c>
      <c r="F3696" s="10">
        <f t="shared" si="141"/>
        <v>11</v>
      </c>
    </row>
    <row r="3697" spans="1:6" x14ac:dyDescent="0.2">
      <c r="A3697" s="39"/>
      <c r="B3697" s="34"/>
      <c r="C3697" s="39" t="s">
        <v>3</v>
      </c>
      <c r="D3697" s="7">
        <v>17</v>
      </c>
      <c r="E3697" s="9">
        <v>33</v>
      </c>
      <c r="F3697" s="10">
        <f t="shared" si="141"/>
        <v>50</v>
      </c>
    </row>
    <row r="3698" spans="1:6" x14ac:dyDescent="0.2">
      <c r="A3698" s="39"/>
      <c r="B3698" s="34"/>
      <c r="C3698" s="39" t="s">
        <v>125</v>
      </c>
      <c r="D3698" s="7">
        <v>4</v>
      </c>
      <c r="E3698" s="9">
        <v>10</v>
      </c>
      <c r="F3698" s="10">
        <f t="shared" si="141"/>
        <v>14</v>
      </c>
    </row>
    <row r="3699" spans="1:6" x14ac:dyDescent="0.2">
      <c r="A3699" s="39"/>
      <c r="B3699" s="34"/>
      <c r="C3699" s="39" t="s">
        <v>127</v>
      </c>
      <c r="D3699" s="7">
        <v>7</v>
      </c>
      <c r="E3699" s="9">
        <v>20</v>
      </c>
      <c r="F3699" s="10">
        <f t="shared" si="141"/>
        <v>27</v>
      </c>
    </row>
    <row r="3700" spans="1:6" x14ac:dyDescent="0.2">
      <c r="A3700" s="39"/>
      <c r="B3700" s="34"/>
      <c r="C3700" s="39" t="s">
        <v>128</v>
      </c>
      <c r="D3700" s="7">
        <v>27</v>
      </c>
      <c r="E3700" s="9">
        <v>43</v>
      </c>
      <c r="F3700" s="10">
        <f t="shared" si="141"/>
        <v>70</v>
      </c>
    </row>
    <row r="3701" spans="1:6" x14ac:dyDescent="0.2">
      <c r="A3701" s="39"/>
      <c r="B3701" s="34"/>
      <c r="C3701" s="39" t="s">
        <v>931</v>
      </c>
      <c r="D3701" s="7">
        <v>4</v>
      </c>
      <c r="E3701" s="9">
        <v>2</v>
      </c>
      <c r="F3701" s="10">
        <f t="shared" si="141"/>
        <v>6</v>
      </c>
    </row>
    <row r="3702" spans="1:6" x14ac:dyDescent="0.2">
      <c r="A3702" s="39"/>
      <c r="B3702" s="34"/>
      <c r="C3702" s="39" t="s">
        <v>135</v>
      </c>
      <c r="D3702" s="7">
        <v>5</v>
      </c>
      <c r="E3702" s="9">
        <v>16</v>
      </c>
      <c r="F3702" s="10">
        <f t="shared" si="141"/>
        <v>21</v>
      </c>
    </row>
    <row r="3703" spans="1:6" x14ac:dyDescent="0.2">
      <c r="A3703" s="39"/>
      <c r="B3703" s="34"/>
      <c r="C3703" s="39" t="s">
        <v>136</v>
      </c>
      <c r="D3703" s="7">
        <v>0</v>
      </c>
      <c r="E3703" s="9">
        <v>8</v>
      </c>
      <c r="F3703" s="10">
        <f t="shared" si="141"/>
        <v>8</v>
      </c>
    </row>
    <row r="3704" spans="1:6" x14ac:dyDescent="0.2">
      <c r="A3704" s="39"/>
      <c r="B3704" s="34"/>
      <c r="C3704" s="39" t="s">
        <v>137</v>
      </c>
      <c r="D3704" s="7">
        <v>9</v>
      </c>
      <c r="E3704" s="9">
        <v>33</v>
      </c>
      <c r="F3704" s="10">
        <f t="shared" si="141"/>
        <v>42</v>
      </c>
    </row>
    <row r="3705" spans="1:6" x14ac:dyDescent="0.2">
      <c r="A3705" s="39"/>
      <c r="B3705" s="34"/>
      <c r="C3705" s="39" t="s">
        <v>138</v>
      </c>
      <c r="D3705" s="7">
        <v>2</v>
      </c>
      <c r="E3705" s="9">
        <v>4</v>
      </c>
      <c r="F3705" s="10">
        <f t="shared" si="141"/>
        <v>6</v>
      </c>
    </row>
    <row r="3706" spans="1:6" x14ac:dyDescent="0.2">
      <c r="A3706" s="39"/>
      <c r="B3706" s="34"/>
      <c r="C3706" s="39" t="s">
        <v>139</v>
      </c>
      <c r="D3706" s="7">
        <v>4</v>
      </c>
      <c r="E3706" s="9">
        <v>21</v>
      </c>
      <c r="F3706" s="10">
        <f t="shared" si="141"/>
        <v>25</v>
      </c>
    </row>
    <row r="3707" spans="1:6" x14ac:dyDescent="0.2">
      <c r="A3707" s="39"/>
      <c r="B3707" s="34"/>
      <c r="C3707" s="39" t="s">
        <v>141</v>
      </c>
      <c r="D3707" s="7">
        <v>2</v>
      </c>
      <c r="E3707" s="9">
        <v>4</v>
      </c>
      <c r="F3707" s="10">
        <f t="shared" si="141"/>
        <v>6</v>
      </c>
    </row>
    <row r="3708" spans="1:6" x14ac:dyDescent="0.2">
      <c r="A3708" s="39"/>
      <c r="B3708" s="34"/>
      <c r="C3708" s="39" t="s">
        <v>148</v>
      </c>
      <c r="D3708" s="7">
        <v>1</v>
      </c>
      <c r="E3708" s="9">
        <v>0</v>
      </c>
      <c r="F3708" s="10">
        <f t="shared" si="141"/>
        <v>1</v>
      </c>
    </row>
    <row r="3709" spans="1:6" x14ac:dyDescent="0.2">
      <c r="A3709" s="39"/>
      <c r="B3709" s="34"/>
      <c r="C3709" s="39" t="s">
        <v>149</v>
      </c>
      <c r="D3709" s="7">
        <v>1</v>
      </c>
      <c r="E3709" s="9">
        <v>2</v>
      </c>
      <c r="F3709" s="10">
        <f t="shared" si="141"/>
        <v>3</v>
      </c>
    </row>
    <row r="3710" spans="1:6" x14ac:dyDescent="0.2">
      <c r="A3710" s="39"/>
      <c r="B3710" s="34" t="s">
        <v>1204</v>
      </c>
      <c r="C3710" s="39" t="s">
        <v>137</v>
      </c>
      <c r="D3710" s="7">
        <v>0</v>
      </c>
      <c r="E3710" s="9">
        <v>9</v>
      </c>
      <c r="F3710" s="10">
        <f t="shared" si="141"/>
        <v>9</v>
      </c>
    </row>
    <row r="3711" spans="1:6" x14ac:dyDescent="0.2">
      <c r="A3711" s="39"/>
      <c r="B3711" s="34" t="s">
        <v>1062</v>
      </c>
      <c r="C3711" s="39" t="s">
        <v>128</v>
      </c>
      <c r="D3711" s="7">
        <v>0</v>
      </c>
      <c r="E3711" s="9">
        <v>2</v>
      </c>
      <c r="F3711" s="10">
        <f t="shared" si="141"/>
        <v>2</v>
      </c>
    </row>
    <row r="3712" spans="1:6" x14ac:dyDescent="0.2">
      <c r="A3712" s="39"/>
      <c r="B3712" s="34" t="s">
        <v>657</v>
      </c>
      <c r="C3712" s="39" t="s">
        <v>127</v>
      </c>
      <c r="D3712" s="7">
        <v>0</v>
      </c>
      <c r="E3712" s="9">
        <v>2</v>
      </c>
      <c r="F3712" s="10">
        <f t="shared" si="141"/>
        <v>2</v>
      </c>
    </row>
    <row r="3713" spans="1:6" x14ac:dyDescent="0.2">
      <c r="A3713" s="39"/>
      <c r="B3713" s="34"/>
      <c r="C3713" s="39" t="s">
        <v>137</v>
      </c>
      <c r="D3713" s="7">
        <v>0</v>
      </c>
      <c r="E3713" s="9">
        <v>8</v>
      </c>
      <c r="F3713" s="10">
        <f t="shared" si="141"/>
        <v>8</v>
      </c>
    </row>
    <row r="3714" spans="1:6" x14ac:dyDescent="0.2">
      <c r="A3714" s="39"/>
      <c r="B3714" s="34" t="s">
        <v>658</v>
      </c>
      <c r="C3714" s="39" t="s">
        <v>127</v>
      </c>
      <c r="D3714" s="7">
        <v>4</v>
      </c>
      <c r="E3714" s="9">
        <v>32</v>
      </c>
      <c r="F3714" s="10">
        <f t="shared" si="141"/>
        <v>36</v>
      </c>
    </row>
    <row r="3715" spans="1:6" x14ac:dyDescent="0.2">
      <c r="A3715" s="39"/>
      <c r="B3715" s="34"/>
      <c r="C3715" s="39" t="s">
        <v>137</v>
      </c>
      <c r="D3715" s="7">
        <v>0</v>
      </c>
      <c r="E3715" s="9">
        <v>6</v>
      </c>
      <c r="F3715" s="10">
        <f t="shared" si="141"/>
        <v>6</v>
      </c>
    </row>
    <row r="3716" spans="1:6" x14ac:dyDescent="0.2">
      <c r="A3716" s="39"/>
      <c r="B3716" s="34" t="s">
        <v>659</v>
      </c>
      <c r="C3716" s="39" t="s">
        <v>127</v>
      </c>
      <c r="D3716" s="7">
        <v>0</v>
      </c>
      <c r="E3716" s="9">
        <v>2</v>
      </c>
      <c r="F3716" s="10">
        <f t="shared" si="141"/>
        <v>2</v>
      </c>
    </row>
    <row r="3717" spans="1:6" x14ac:dyDescent="0.2">
      <c r="A3717" s="39"/>
      <c r="B3717" s="34"/>
      <c r="C3717" s="39" t="s">
        <v>137</v>
      </c>
      <c r="D3717" s="7">
        <v>0</v>
      </c>
      <c r="E3717" s="9">
        <v>5</v>
      </c>
      <c r="F3717" s="10">
        <f t="shared" si="141"/>
        <v>5</v>
      </c>
    </row>
    <row r="3718" spans="1:6" x14ac:dyDescent="0.2">
      <c r="A3718" s="39"/>
      <c r="B3718" s="34" t="s">
        <v>1171</v>
      </c>
      <c r="C3718" s="39" t="s">
        <v>126</v>
      </c>
      <c r="D3718" s="7">
        <v>0</v>
      </c>
      <c r="E3718" s="9">
        <v>1</v>
      </c>
      <c r="F3718" s="10">
        <f t="shared" si="141"/>
        <v>1</v>
      </c>
    </row>
    <row r="3719" spans="1:6" x14ac:dyDescent="0.2">
      <c r="A3719" s="39"/>
      <c r="B3719" s="34" t="s">
        <v>832</v>
      </c>
      <c r="C3719" s="39" t="s">
        <v>127</v>
      </c>
      <c r="D3719" s="7">
        <v>0</v>
      </c>
      <c r="E3719" s="9">
        <v>3</v>
      </c>
      <c r="F3719" s="10">
        <f t="shared" si="141"/>
        <v>3</v>
      </c>
    </row>
    <row r="3720" spans="1:6" x14ac:dyDescent="0.2">
      <c r="A3720" s="39"/>
      <c r="B3720" s="34" t="s">
        <v>1063</v>
      </c>
      <c r="C3720" s="39" t="s">
        <v>3</v>
      </c>
      <c r="D3720" s="7">
        <v>1</v>
      </c>
      <c r="E3720" s="9">
        <v>0</v>
      </c>
      <c r="F3720" s="10">
        <f t="shared" si="141"/>
        <v>1</v>
      </c>
    </row>
    <row r="3721" spans="1:6" x14ac:dyDescent="0.2">
      <c r="A3721" s="39"/>
      <c r="B3721" s="34" t="s">
        <v>833</v>
      </c>
      <c r="C3721" s="39" t="s">
        <v>127</v>
      </c>
      <c r="D3721" s="7">
        <v>2</v>
      </c>
      <c r="E3721" s="9">
        <v>10</v>
      </c>
      <c r="F3721" s="10">
        <f t="shared" si="141"/>
        <v>12</v>
      </c>
    </row>
    <row r="3722" spans="1:6" x14ac:dyDescent="0.2">
      <c r="A3722" s="39"/>
      <c r="B3722" s="34" t="s">
        <v>660</v>
      </c>
      <c r="C3722" s="39" t="s">
        <v>127</v>
      </c>
      <c r="D3722" s="7">
        <v>0</v>
      </c>
      <c r="E3722" s="9">
        <v>2</v>
      </c>
      <c r="F3722" s="10">
        <f t="shared" si="141"/>
        <v>2</v>
      </c>
    </row>
    <row r="3723" spans="1:6" x14ac:dyDescent="0.2">
      <c r="A3723" s="39"/>
      <c r="B3723" s="34" t="s">
        <v>834</v>
      </c>
      <c r="C3723" s="39" t="s">
        <v>127</v>
      </c>
      <c r="D3723" s="7">
        <v>0</v>
      </c>
      <c r="E3723" s="9">
        <v>4</v>
      </c>
      <c r="F3723" s="10">
        <f t="shared" si="141"/>
        <v>4</v>
      </c>
    </row>
    <row r="3724" spans="1:6" x14ac:dyDescent="0.2">
      <c r="A3724" s="39"/>
      <c r="B3724" s="34" t="s">
        <v>661</v>
      </c>
      <c r="C3724" s="39" t="s">
        <v>3</v>
      </c>
      <c r="D3724" s="7">
        <v>4</v>
      </c>
      <c r="E3724" s="9">
        <v>1</v>
      </c>
      <c r="F3724" s="10">
        <f t="shared" si="141"/>
        <v>5</v>
      </c>
    </row>
    <row r="3725" spans="1:6" x14ac:dyDescent="0.2">
      <c r="A3725" s="39"/>
      <c r="B3725" s="34"/>
      <c r="C3725" s="39" t="s">
        <v>125</v>
      </c>
      <c r="D3725" s="7">
        <v>0</v>
      </c>
      <c r="E3725" s="9">
        <v>2</v>
      </c>
      <c r="F3725" s="10">
        <f t="shared" si="141"/>
        <v>2</v>
      </c>
    </row>
    <row r="3726" spans="1:6" x14ac:dyDescent="0.2">
      <c r="A3726" s="39"/>
      <c r="B3726" s="34"/>
      <c r="C3726" s="39" t="s">
        <v>128</v>
      </c>
      <c r="D3726" s="7">
        <v>1</v>
      </c>
      <c r="E3726" s="9">
        <v>4</v>
      </c>
      <c r="F3726" s="10">
        <f t="shared" si="141"/>
        <v>5</v>
      </c>
    </row>
    <row r="3727" spans="1:6" x14ac:dyDescent="0.2">
      <c r="A3727" s="39"/>
      <c r="B3727" s="34"/>
      <c r="C3727" s="39" t="s">
        <v>139</v>
      </c>
      <c r="D3727" s="7">
        <v>0</v>
      </c>
      <c r="E3727" s="9">
        <v>2</v>
      </c>
      <c r="F3727" s="10">
        <f t="shared" si="141"/>
        <v>2</v>
      </c>
    </row>
    <row r="3728" spans="1:6" x14ac:dyDescent="0.2">
      <c r="A3728" s="39"/>
      <c r="B3728" s="34"/>
      <c r="C3728" s="39"/>
      <c r="D3728" s="7"/>
      <c r="E3728" s="9"/>
      <c r="F3728" s="40"/>
    </row>
    <row r="3729" spans="1:6" x14ac:dyDescent="0.2">
      <c r="A3729" s="65" t="s">
        <v>334</v>
      </c>
      <c r="B3729" s="42"/>
      <c r="C3729" s="72" t="s">
        <v>2</v>
      </c>
      <c r="D3729" s="73">
        <v>5750</v>
      </c>
      <c r="E3729" s="48">
        <v>3742</v>
      </c>
      <c r="F3729" s="63">
        <v>9492</v>
      </c>
    </row>
    <row r="3730" spans="1:6" x14ac:dyDescent="0.2">
      <c r="A3730" s="39"/>
      <c r="B3730" s="34" t="s">
        <v>1172</v>
      </c>
      <c r="C3730" s="39" t="s">
        <v>3</v>
      </c>
      <c r="D3730" s="7">
        <v>1</v>
      </c>
      <c r="E3730" s="9">
        <v>0</v>
      </c>
      <c r="F3730" s="10">
        <f t="shared" ref="F3730:F3749" si="142">D3730+E3730</f>
        <v>1</v>
      </c>
    </row>
    <row r="3731" spans="1:6" x14ac:dyDescent="0.2">
      <c r="A3731" s="39"/>
      <c r="B3731" s="34" t="s">
        <v>662</v>
      </c>
      <c r="C3731" s="39" t="s">
        <v>140</v>
      </c>
      <c r="D3731" s="7">
        <v>1</v>
      </c>
      <c r="E3731" s="9">
        <v>2</v>
      </c>
      <c r="F3731" s="10">
        <f t="shared" si="142"/>
        <v>3</v>
      </c>
    </row>
    <row r="3732" spans="1:6" x14ac:dyDescent="0.2">
      <c r="A3732" s="39"/>
      <c r="B3732" s="34" t="s">
        <v>663</v>
      </c>
      <c r="C3732" s="39" t="s">
        <v>124</v>
      </c>
      <c r="D3732" s="7">
        <v>3319</v>
      </c>
      <c r="E3732" s="9">
        <v>2629</v>
      </c>
      <c r="F3732" s="10">
        <f t="shared" si="142"/>
        <v>5948</v>
      </c>
    </row>
    <row r="3733" spans="1:6" x14ac:dyDescent="0.2">
      <c r="A3733" s="39"/>
      <c r="B3733" s="34"/>
      <c r="C3733" s="39" t="s">
        <v>3</v>
      </c>
      <c r="D3733" s="7">
        <v>716</v>
      </c>
      <c r="E3733" s="9">
        <v>241</v>
      </c>
      <c r="F3733" s="10">
        <f t="shared" si="142"/>
        <v>957</v>
      </c>
    </row>
    <row r="3734" spans="1:6" x14ac:dyDescent="0.2">
      <c r="A3734" s="39"/>
      <c r="B3734" s="34"/>
      <c r="C3734" s="39" t="s">
        <v>125</v>
      </c>
      <c r="D3734" s="7">
        <v>243</v>
      </c>
      <c r="E3734" s="9">
        <v>105</v>
      </c>
      <c r="F3734" s="10">
        <f t="shared" si="142"/>
        <v>348</v>
      </c>
    </row>
    <row r="3735" spans="1:6" x14ac:dyDescent="0.2">
      <c r="A3735" s="39"/>
      <c r="B3735" s="34"/>
      <c r="C3735" s="39" t="s">
        <v>126</v>
      </c>
      <c r="D3735" s="7">
        <v>68</v>
      </c>
      <c r="E3735" s="9">
        <v>28</v>
      </c>
      <c r="F3735" s="10">
        <f t="shared" si="142"/>
        <v>96</v>
      </c>
    </row>
    <row r="3736" spans="1:6" x14ac:dyDescent="0.2">
      <c r="A3736" s="39"/>
      <c r="B3736" s="34"/>
      <c r="C3736" s="39" t="s">
        <v>127</v>
      </c>
      <c r="D3736" s="7">
        <v>16</v>
      </c>
      <c r="E3736" s="9">
        <v>4</v>
      </c>
      <c r="F3736" s="10">
        <f t="shared" si="142"/>
        <v>20</v>
      </c>
    </row>
    <row r="3737" spans="1:6" x14ac:dyDescent="0.2">
      <c r="A3737" s="39"/>
      <c r="B3737" s="34"/>
      <c r="C3737" s="39" t="s">
        <v>128</v>
      </c>
      <c r="D3737" s="7">
        <v>665</v>
      </c>
      <c r="E3737" s="9">
        <v>270</v>
      </c>
      <c r="F3737" s="10">
        <f t="shared" si="142"/>
        <v>935</v>
      </c>
    </row>
    <row r="3738" spans="1:6" x14ac:dyDescent="0.2">
      <c r="A3738" s="39"/>
      <c r="B3738" s="34"/>
      <c r="C3738" s="39" t="s">
        <v>931</v>
      </c>
      <c r="D3738" s="7">
        <v>174</v>
      </c>
      <c r="E3738" s="9">
        <v>66</v>
      </c>
      <c r="F3738" s="10">
        <f t="shared" si="142"/>
        <v>240</v>
      </c>
    </row>
    <row r="3739" spans="1:6" x14ac:dyDescent="0.2">
      <c r="A3739" s="39"/>
      <c r="B3739" s="34"/>
      <c r="C3739" s="39" t="s">
        <v>129</v>
      </c>
      <c r="D3739" s="7">
        <v>1</v>
      </c>
      <c r="E3739" s="9">
        <v>0</v>
      </c>
      <c r="F3739" s="10">
        <f t="shared" si="142"/>
        <v>1</v>
      </c>
    </row>
    <row r="3740" spans="1:6" x14ac:dyDescent="0.2">
      <c r="A3740" s="39"/>
      <c r="B3740" s="34"/>
      <c r="C3740" s="39" t="s">
        <v>130</v>
      </c>
      <c r="D3740" s="7">
        <v>2</v>
      </c>
      <c r="E3740" s="9">
        <v>1</v>
      </c>
      <c r="F3740" s="10">
        <f t="shared" si="142"/>
        <v>3</v>
      </c>
    </row>
    <row r="3741" spans="1:6" x14ac:dyDescent="0.2">
      <c r="A3741" s="39"/>
      <c r="B3741" s="34"/>
      <c r="C3741" s="39" t="s">
        <v>132</v>
      </c>
      <c r="D3741" s="7">
        <v>23</v>
      </c>
      <c r="E3741" s="9">
        <v>21</v>
      </c>
      <c r="F3741" s="10">
        <f t="shared" si="142"/>
        <v>44</v>
      </c>
    </row>
    <row r="3742" spans="1:6" x14ac:dyDescent="0.2">
      <c r="A3742" s="39"/>
      <c r="B3742" s="34"/>
      <c r="C3742" s="39" t="s">
        <v>692</v>
      </c>
      <c r="D3742" s="7">
        <v>89</v>
      </c>
      <c r="E3742" s="9">
        <v>102</v>
      </c>
      <c r="F3742" s="10">
        <f t="shared" si="142"/>
        <v>191</v>
      </c>
    </row>
    <row r="3743" spans="1:6" x14ac:dyDescent="0.2">
      <c r="A3743" s="39"/>
      <c r="B3743" s="34"/>
      <c r="C3743" s="39" t="s">
        <v>134</v>
      </c>
      <c r="D3743" s="7">
        <v>1</v>
      </c>
      <c r="E3743" s="9">
        <v>0</v>
      </c>
      <c r="F3743" s="10">
        <f t="shared" si="142"/>
        <v>1</v>
      </c>
    </row>
    <row r="3744" spans="1:6" x14ac:dyDescent="0.2">
      <c r="A3744" s="39"/>
      <c r="B3744" s="34"/>
      <c r="C3744" s="39" t="s">
        <v>135</v>
      </c>
      <c r="D3744" s="7">
        <v>5</v>
      </c>
      <c r="E3744" s="9">
        <v>1</v>
      </c>
      <c r="F3744" s="10">
        <f t="shared" si="142"/>
        <v>6</v>
      </c>
    </row>
    <row r="3745" spans="1:6" x14ac:dyDescent="0.2">
      <c r="A3745" s="39"/>
      <c r="B3745" s="34"/>
      <c r="C3745" s="39" t="s">
        <v>136</v>
      </c>
      <c r="D3745" s="7">
        <v>6</v>
      </c>
      <c r="E3745" s="9">
        <v>2</v>
      </c>
      <c r="F3745" s="10">
        <f t="shared" si="142"/>
        <v>8</v>
      </c>
    </row>
    <row r="3746" spans="1:6" x14ac:dyDescent="0.2">
      <c r="A3746" s="39"/>
      <c r="B3746" s="34"/>
      <c r="C3746" s="39" t="s">
        <v>137</v>
      </c>
      <c r="D3746" s="7">
        <v>19</v>
      </c>
      <c r="E3746" s="9">
        <v>0</v>
      </c>
      <c r="F3746" s="10">
        <f t="shared" si="142"/>
        <v>19</v>
      </c>
    </row>
    <row r="3747" spans="1:6" x14ac:dyDescent="0.2">
      <c r="A3747" s="39"/>
      <c r="B3747" s="34"/>
      <c r="C3747" s="39" t="s">
        <v>138</v>
      </c>
      <c r="D3747" s="7">
        <v>5</v>
      </c>
      <c r="E3747" s="9">
        <v>3</v>
      </c>
      <c r="F3747" s="10">
        <f t="shared" si="142"/>
        <v>8</v>
      </c>
    </row>
    <row r="3748" spans="1:6" x14ac:dyDescent="0.2">
      <c r="A3748" s="39"/>
      <c r="B3748" s="34"/>
      <c r="C3748" s="39" t="s">
        <v>139</v>
      </c>
      <c r="D3748" s="7">
        <v>6</v>
      </c>
      <c r="E3748" s="9">
        <v>1</v>
      </c>
      <c r="F3748" s="10">
        <f t="shared" si="142"/>
        <v>7</v>
      </c>
    </row>
    <row r="3749" spans="1:6" x14ac:dyDescent="0.2">
      <c r="A3749" s="39"/>
      <c r="B3749" s="34"/>
      <c r="C3749" s="39" t="s">
        <v>140</v>
      </c>
      <c r="D3749" s="7">
        <v>1</v>
      </c>
      <c r="E3749" s="9">
        <v>0</v>
      </c>
      <c r="F3749" s="10">
        <f t="shared" si="142"/>
        <v>1</v>
      </c>
    </row>
    <row r="3750" spans="1:6" ht="12" thickBot="1" x14ac:dyDescent="0.25">
      <c r="A3750" s="52"/>
      <c r="B3750" s="68"/>
      <c r="C3750" s="52"/>
      <c r="D3750" s="24"/>
      <c r="E3750" s="26"/>
      <c r="F3750" s="53"/>
    </row>
    <row r="3758" spans="1:6" ht="12" x14ac:dyDescent="0.2">
      <c r="A3758" s="85" t="s">
        <v>113</v>
      </c>
      <c r="B3758" s="85"/>
      <c r="C3758" s="85"/>
      <c r="D3758" s="85"/>
      <c r="E3758" s="85"/>
      <c r="F3758" s="85"/>
    </row>
    <row r="3759" spans="1:6" x14ac:dyDescent="0.2">
      <c r="A3759" s="86" t="s">
        <v>39</v>
      </c>
      <c r="B3759" s="86"/>
      <c r="C3759" s="86"/>
      <c r="D3759" s="86"/>
      <c r="E3759" s="86"/>
      <c r="F3759" s="86"/>
    </row>
    <row r="3760" spans="1:6" x14ac:dyDescent="0.2">
      <c r="A3760" s="86" t="s">
        <v>1066</v>
      </c>
      <c r="B3760" s="86"/>
      <c r="C3760" s="86"/>
      <c r="D3760" s="86"/>
      <c r="E3760" s="86"/>
      <c r="F3760" s="86"/>
    </row>
    <row r="3761" spans="1:6" ht="12" thickBot="1" x14ac:dyDescent="0.25"/>
    <row r="3762" spans="1:6" x14ac:dyDescent="0.2">
      <c r="A3762" s="141" t="s">
        <v>123</v>
      </c>
      <c r="B3762" s="138"/>
      <c r="C3762" s="151" t="s">
        <v>43</v>
      </c>
      <c r="D3762" s="141" t="s">
        <v>44</v>
      </c>
      <c r="E3762" s="178" t="s">
        <v>45</v>
      </c>
      <c r="F3762" s="180" t="s">
        <v>2</v>
      </c>
    </row>
    <row r="3763" spans="1:6" x14ac:dyDescent="0.2">
      <c r="A3763" s="142"/>
      <c r="B3763" s="139"/>
      <c r="C3763" s="152"/>
      <c r="D3763" s="142"/>
      <c r="E3763" s="179"/>
      <c r="F3763" s="181"/>
    </row>
    <row r="3764" spans="1:6" x14ac:dyDescent="0.2">
      <c r="A3764" s="142"/>
      <c r="B3764" s="139"/>
      <c r="C3764" s="152"/>
      <c r="D3764" s="142"/>
      <c r="E3764" s="179"/>
      <c r="F3764" s="181"/>
    </row>
    <row r="3765" spans="1:6" ht="12" thickBot="1" x14ac:dyDescent="0.25">
      <c r="A3765" s="142"/>
      <c r="B3765" s="139"/>
      <c r="C3765" s="152"/>
      <c r="D3765" s="142"/>
      <c r="E3765" s="179"/>
      <c r="F3765" s="181"/>
    </row>
    <row r="3766" spans="1:6" x14ac:dyDescent="0.2">
      <c r="A3766" s="35"/>
      <c r="B3766" s="36"/>
      <c r="C3766" s="35" t="s">
        <v>141</v>
      </c>
      <c r="D3766" s="3">
        <v>10</v>
      </c>
      <c r="E3766" s="5">
        <v>2</v>
      </c>
      <c r="F3766" s="6">
        <f t="shared" ref="F3766:F3788" si="143">D3766+E3766</f>
        <v>12</v>
      </c>
    </row>
    <row r="3767" spans="1:6" x14ac:dyDescent="0.2">
      <c r="A3767" s="39"/>
      <c r="B3767" s="34"/>
      <c r="C3767" s="39" t="s">
        <v>144</v>
      </c>
      <c r="D3767" s="7">
        <v>2</v>
      </c>
      <c r="E3767" s="9">
        <v>1</v>
      </c>
      <c r="F3767" s="10">
        <f t="shared" si="143"/>
        <v>3</v>
      </c>
    </row>
    <row r="3768" spans="1:6" x14ac:dyDescent="0.2">
      <c r="A3768" s="39"/>
      <c r="B3768" s="34"/>
      <c r="C3768" s="39" t="s">
        <v>145</v>
      </c>
      <c r="D3768" s="7">
        <v>1</v>
      </c>
      <c r="E3768" s="9">
        <v>0</v>
      </c>
      <c r="F3768" s="10">
        <f t="shared" si="143"/>
        <v>1</v>
      </c>
    </row>
    <row r="3769" spans="1:6" x14ac:dyDescent="0.2">
      <c r="A3769" s="39"/>
      <c r="B3769" s="34"/>
      <c r="C3769" s="39" t="s">
        <v>147</v>
      </c>
      <c r="D3769" s="7">
        <v>1</v>
      </c>
      <c r="E3769" s="9">
        <v>0</v>
      </c>
      <c r="F3769" s="10">
        <f t="shared" si="143"/>
        <v>1</v>
      </c>
    </row>
    <row r="3770" spans="1:6" x14ac:dyDescent="0.2">
      <c r="A3770" s="39"/>
      <c r="B3770" s="34"/>
      <c r="C3770" s="39" t="s">
        <v>148</v>
      </c>
      <c r="D3770" s="7">
        <v>1</v>
      </c>
      <c r="E3770" s="9">
        <v>0</v>
      </c>
      <c r="F3770" s="10">
        <f t="shared" si="143"/>
        <v>1</v>
      </c>
    </row>
    <row r="3771" spans="1:6" x14ac:dyDescent="0.2">
      <c r="A3771" s="39"/>
      <c r="B3771" s="34"/>
      <c r="C3771" s="39" t="s">
        <v>149</v>
      </c>
      <c r="D3771" s="7">
        <v>3</v>
      </c>
      <c r="E3771" s="9">
        <v>1</v>
      </c>
      <c r="F3771" s="10">
        <f t="shared" si="143"/>
        <v>4</v>
      </c>
    </row>
    <row r="3772" spans="1:6" x14ac:dyDescent="0.2">
      <c r="A3772" s="39"/>
      <c r="B3772" s="34"/>
      <c r="C3772" s="39" t="s">
        <v>150</v>
      </c>
      <c r="D3772" s="7">
        <v>2</v>
      </c>
      <c r="E3772" s="9">
        <v>3</v>
      </c>
      <c r="F3772" s="10">
        <f t="shared" si="143"/>
        <v>5</v>
      </c>
    </row>
    <row r="3773" spans="1:6" x14ac:dyDescent="0.2">
      <c r="A3773" s="39"/>
      <c r="B3773" s="34"/>
      <c r="C3773" s="39" t="s">
        <v>935</v>
      </c>
      <c r="D3773" s="7">
        <v>26</v>
      </c>
      <c r="E3773" s="9">
        <v>23</v>
      </c>
      <c r="F3773" s="10">
        <f t="shared" si="143"/>
        <v>49</v>
      </c>
    </row>
    <row r="3774" spans="1:6" x14ac:dyDescent="0.2">
      <c r="A3774" s="39"/>
      <c r="B3774" s="34" t="s">
        <v>872</v>
      </c>
      <c r="C3774" s="39" t="s">
        <v>139</v>
      </c>
      <c r="D3774" s="7">
        <v>0</v>
      </c>
      <c r="E3774" s="9">
        <v>1</v>
      </c>
      <c r="F3774" s="10">
        <f t="shared" si="143"/>
        <v>1</v>
      </c>
    </row>
    <row r="3775" spans="1:6" x14ac:dyDescent="0.2">
      <c r="A3775" s="39"/>
      <c r="B3775" s="34" t="s">
        <v>930</v>
      </c>
      <c r="C3775" s="39" t="s">
        <v>125</v>
      </c>
      <c r="D3775" s="7">
        <v>1</v>
      </c>
      <c r="E3775" s="9">
        <v>0</v>
      </c>
      <c r="F3775" s="10">
        <f t="shared" si="143"/>
        <v>1</v>
      </c>
    </row>
    <row r="3776" spans="1:6" x14ac:dyDescent="0.2">
      <c r="A3776" s="39"/>
      <c r="B3776" s="34"/>
      <c r="C3776" s="39" t="s">
        <v>127</v>
      </c>
      <c r="D3776" s="7">
        <v>1</v>
      </c>
      <c r="E3776" s="9">
        <v>0</v>
      </c>
      <c r="F3776" s="10">
        <f t="shared" si="143"/>
        <v>1</v>
      </c>
    </row>
    <row r="3777" spans="1:6" x14ac:dyDescent="0.2">
      <c r="A3777" s="39"/>
      <c r="B3777" s="34" t="s">
        <v>664</v>
      </c>
      <c r="C3777" s="39" t="s">
        <v>124</v>
      </c>
      <c r="D3777" s="7">
        <v>15</v>
      </c>
      <c r="E3777" s="9">
        <v>10</v>
      </c>
      <c r="F3777" s="10">
        <f t="shared" si="143"/>
        <v>25</v>
      </c>
    </row>
    <row r="3778" spans="1:6" x14ac:dyDescent="0.2">
      <c r="A3778" s="39"/>
      <c r="B3778" s="34"/>
      <c r="C3778" s="39" t="s">
        <v>3</v>
      </c>
      <c r="D3778" s="7">
        <v>3</v>
      </c>
      <c r="E3778" s="9">
        <v>1</v>
      </c>
      <c r="F3778" s="10">
        <f t="shared" si="143"/>
        <v>4</v>
      </c>
    </row>
    <row r="3779" spans="1:6" x14ac:dyDescent="0.2">
      <c r="A3779" s="39"/>
      <c r="B3779" s="34"/>
      <c r="C3779" s="39" t="s">
        <v>125</v>
      </c>
      <c r="D3779" s="7">
        <v>2</v>
      </c>
      <c r="E3779" s="9">
        <v>0</v>
      </c>
      <c r="F3779" s="10">
        <f t="shared" si="143"/>
        <v>2</v>
      </c>
    </row>
    <row r="3780" spans="1:6" x14ac:dyDescent="0.2">
      <c r="A3780" s="39"/>
      <c r="B3780" s="34"/>
      <c r="C3780" s="39" t="s">
        <v>126</v>
      </c>
      <c r="D3780" s="7">
        <v>2</v>
      </c>
      <c r="E3780" s="9">
        <v>0</v>
      </c>
      <c r="F3780" s="10">
        <f t="shared" si="143"/>
        <v>2</v>
      </c>
    </row>
    <row r="3781" spans="1:6" x14ac:dyDescent="0.2">
      <c r="A3781" s="39"/>
      <c r="B3781" s="34"/>
      <c r="C3781" s="39" t="s">
        <v>127</v>
      </c>
      <c r="D3781" s="7">
        <v>10</v>
      </c>
      <c r="E3781" s="9">
        <v>9</v>
      </c>
      <c r="F3781" s="10">
        <f t="shared" si="143"/>
        <v>19</v>
      </c>
    </row>
    <row r="3782" spans="1:6" x14ac:dyDescent="0.2">
      <c r="A3782" s="39"/>
      <c r="B3782" s="34"/>
      <c r="C3782" s="39" t="s">
        <v>130</v>
      </c>
      <c r="D3782" s="7">
        <v>2</v>
      </c>
      <c r="E3782" s="9">
        <v>0</v>
      </c>
      <c r="F3782" s="10">
        <f t="shared" si="143"/>
        <v>2</v>
      </c>
    </row>
    <row r="3783" spans="1:6" x14ac:dyDescent="0.2">
      <c r="A3783" s="39"/>
      <c r="B3783" s="34"/>
      <c r="C3783" s="39" t="s">
        <v>135</v>
      </c>
      <c r="D3783" s="7">
        <v>2</v>
      </c>
      <c r="E3783" s="9">
        <v>2</v>
      </c>
      <c r="F3783" s="10">
        <f t="shared" si="143"/>
        <v>4</v>
      </c>
    </row>
    <row r="3784" spans="1:6" x14ac:dyDescent="0.2">
      <c r="A3784" s="39"/>
      <c r="B3784" s="34"/>
      <c r="C3784" s="39" t="s">
        <v>136</v>
      </c>
      <c r="D3784" s="7">
        <v>3</v>
      </c>
      <c r="E3784" s="9">
        <v>7</v>
      </c>
      <c r="F3784" s="10">
        <f t="shared" si="143"/>
        <v>10</v>
      </c>
    </row>
    <row r="3785" spans="1:6" x14ac:dyDescent="0.2">
      <c r="A3785" s="39"/>
      <c r="B3785" s="34"/>
      <c r="C3785" s="39" t="s">
        <v>137</v>
      </c>
      <c r="D3785" s="7">
        <v>7</v>
      </c>
      <c r="E3785" s="9">
        <v>4</v>
      </c>
      <c r="F3785" s="10">
        <f t="shared" si="143"/>
        <v>11</v>
      </c>
    </row>
    <row r="3786" spans="1:6" x14ac:dyDescent="0.2">
      <c r="A3786" s="39"/>
      <c r="B3786" s="34"/>
      <c r="C3786" s="39" t="s">
        <v>140</v>
      </c>
      <c r="D3786" s="7">
        <v>289</v>
      </c>
      <c r="E3786" s="9">
        <v>202</v>
      </c>
      <c r="F3786" s="10">
        <f t="shared" si="143"/>
        <v>491</v>
      </c>
    </row>
    <row r="3787" spans="1:6" x14ac:dyDescent="0.2">
      <c r="A3787" s="39"/>
      <c r="B3787" s="34"/>
      <c r="C3787" s="39" t="s">
        <v>141</v>
      </c>
      <c r="D3787" s="7">
        <v>5</v>
      </c>
      <c r="E3787" s="9">
        <v>0</v>
      </c>
      <c r="F3787" s="10">
        <f t="shared" si="143"/>
        <v>5</v>
      </c>
    </row>
    <row r="3788" spans="1:6" x14ac:dyDescent="0.2">
      <c r="A3788" s="39"/>
      <c r="B3788" s="34"/>
      <c r="C3788" s="39" t="s">
        <v>148</v>
      </c>
      <c r="D3788" s="7">
        <v>1</v>
      </c>
      <c r="E3788" s="9">
        <v>0</v>
      </c>
      <c r="F3788" s="10">
        <f t="shared" si="143"/>
        <v>1</v>
      </c>
    </row>
    <row r="3789" spans="1:6" x14ac:dyDescent="0.2">
      <c r="A3789" s="39"/>
      <c r="B3789" s="34"/>
      <c r="C3789" s="39"/>
      <c r="D3789" s="7"/>
      <c r="E3789" s="9"/>
      <c r="F3789" s="40"/>
    </row>
    <row r="3790" spans="1:6" x14ac:dyDescent="0.2">
      <c r="A3790" s="65" t="s">
        <v>335</v>
      </c>
      <c r="B3790" s="42"/>
      <c r="C3790" s="72" t="s">
        <v>2</v>
      </c>
      <c r="D3790" s="73">
        <v>19</v>
      </c>
      <c r="E3790" s="48">
        <v>49</v>
      </c>
      <c r="F3790" s="63">
        <v>68</v>
      </c>
    </row>
    <row r="3791" spans="1:6" x14ac:dyDescent="0.2">
      <c r="A3791" s="39"/>
      <c r="B3791" s="34" t="s">
        <v>665</v>
      </c>
      <c r="C3791" s="39" t="s">
        <v>124</v>
      </c>
      <c r="D3791" s="7">
        <v>1</v>
      </c>
      <c r="E3791" s="9">
        <v>1</v>
      </c>
      <c r="F3791" s="10">
        <f t="shared" ref="F3791:F3800" si="144">D3791+E3791</f>
        <v>2</v>
      </c>
    </row>
    <row r="3792" spans="1:6" x14ac:dyDescent="0.2">
      <c r="A3792" s="39"/>
      <c r="B3792" s="34"/>
      <c r="C3792" s="39" t="s">
        <v>3</v>
      </c>
      <c r="D3792" s="7">
        <v>2</v>
      </c>
      <c r="E3792" s="9">
        <v>12</v>
      </c>
      <c r="F3792" s="10">
        <f t="shared" si="144"/>
        <v>14</v>
      </c>
    </row>
    <row r="3793" spans="1:6" x14ac:dyDescent="0.2">
      <c r="A3793" s="39"/>
      <c r="B3793" s="34"/>
      <c r="C3793" s="39" t="s">
        <v>125</v>
      </c>
      <c r="D3793" s="7">
        <v>0</v>
      </c>
      <c r="E3793" s="9">
        <v>3</v>
      </c>
      <c r="F3793" s="10">
        <f t="shared" si="144"/>
        <v>3</v>
      </c>
    </row>
    <row r="3794" spans="1:6" x14ac:dyDescent="0.2">
      <c r="A3794" s="39"/>
      <c r="B3794" s="34"/>
      <c r="C3794" s="39" t="s">
        <v>128</v>
      </c>
      <c r="D3794" s="7">
        <v>1</v>
      </c>
      <c r="E3794" s="9">
        <v>6</v>
      </c>
      <c r="F3794" s="10">
        <f t="shared" si="144"/>
        <v>7</v>
      </c>
    </row>
    <row r="3795" spans="1:6" x14ac:dyDescent="0.2">
      <c r="A3795" s="39"/>
      <c r="B3795" s="34"/>
      <c r="C3795" s="39" t="s">
        <v>931</v>
      </c>
      <c r="D3795" s="7">
        <v>0</v>
      </c>
      <c r="E3795" s="9">
        <v>1</v>
      </c>
      <c r="F3795" s="10">
        <f t="shared" si="144"/>
        <v>1</v>
      </c>
    </row>
    <row r="3796" spans="1:6" x14ac:dyDescent="0.2">
      <c r="A3796" s="39"/>
      <c r="B3796" s="34"/>
      <c r="C3796" s="39" t="s">
        <v>135</v>
      </c>
      <c r="D3796" s="7">
        <v>2</v>
      </c>
      <c r="E3796" s="9">
        <v>7</v>
      </c>
      <c r="F3796" s="10">
        <f t="shared" si="144"/>
        <v>9</v>
      </c>
    </row>
    <row r="3797" spans="1:6" x14ac:dyDescent="0.2">
      <c r="A3797" s="39"/>
      <c r="B3797" s="34"/>
      <c r="C3797" s="39" t="s">
        <v>136</v>
      </c>
      <c r="D3797" s="7">
        <v>0</v>
      </c>
      <c r="E3797" s="9">
        <v>4</v>
      </c>
      <c r="F3797" s="10">
        <f t="shared" si="144"/>
        <v>4</v>
      </c>
    </row>
    <row r="3798" spans="1:6" x14ac:dyDescent="0.2">
      <c r="A3798" s="39"/>
      <c r="B3798" s="34"/>
      <c r="C3798" s="39" t="s">
        <v>138</v>
      </c>
      <c r="D3798" s="7">
        <v>7</v>
      </c>
      <c r="E3798" s="9">
        <v>7</v>
      </c>
      <c r="F3798" s="10">
        <f t="shared" si="144"/>
        <v>14</v>
      </c>
    </row>
    <row r="3799" spans="1:6" x14ac:dyDescent="0.2">
      <c r="A3799" s="39"/>
      <c r="B3799" s="34"/>
      <c r="C3799" s="39" t="s">
        <v>140</v>
      </c>
      <c r="D3799" s="7">
        <v>5</v>
      </c>
      <c r="E3799" s="9">
        <v>5</v>
      </c>
      <c r="F3799" s="10">
        <f t="shared" si="144"/>
        <v>10</v>
      </c>
    </row>
    <row r="3800" spans="1:6" x14ac:dyDescent="0.2">
      <c r="A3800" s="39"/>
      <c r="B3800" s="34"/>
      <c r="C3800" s="39" t="s">
        <v>149</v>
      </c>
      <c r="D3800" s="7">
        <v>1</v>
      </c>
      <c r="E3800" s="9">
        <v>3</v>
      </c>
      <c r="F3800" s="10">
        <f t="shared" si="144"/>
        <v>4</v>
      </c>
    </row>
    <row r="3801" spans="1:6" x14ac:dyDescent="0.2">
      <c r="A3801" s="39"/>
      <c r="B3801" s="34"/>
      <c r="C3801" s="39"/>
      <c r="D3801" s="7"/>
      <c r="E3801" s="9"/>
      <c r="F3801" s="40"/>
    </row>
    <row r="3802" spans="1:6" x14ac:dyDescent="0.2">
      <c r="A3802" s="65" t="s">
        <v>336</v>
      </c>
      <c r="B3802" s="42"/>
      <c r="C3802" s="72" t="s">
        <v>2</v>
      </c>
      <c r="D3802" s="73">
        <v>19</v>
      </c>
      <c r="E3802" s="48">
        <v>58</v>
      </c>
      <c r="F3802" s="63">
        <v>77</v>
      </c>
    </row>
    <row r="3803" spans="1:6" x14ac:dyDescent="0.2">
      <c r="A3803" s="39"/>
      <c r="B3803" s="34" t="s">
        <v>666</v>
      </c>
      <c r="C3803" s="39" t="s">
        <v>124</v>
      </c>
      <c r="D3803" s="7">
        <v>4</v>
      </c>
      <c r="E3803" s="9">
        <v>0</v>
      </c>
      <c r="F3803" s="10">
        <f t="shared" ref="F3803:F3809" si="145">D3803+E3803</f>
        <v>4</v>
      </c>
    </row>
    <row r="3804" spans="1:6" x14ac:dyDescent="0.2">
      <c r="A3804" s="39"/>
      <c r="B3804" s="34"/>
      <c r="C3804" s="39" t="s">
        <v>3</v>
      </c>
      <c r="D3804" s="7">
        <v>2</v>
      </c>
      <c r="E3804" s="9">
        <v>24</v>
      </c>
      <c r="F3804" s="10">
        <f t="shared" si="145"/>
        <v>26</v>
      </c>
    </row>
    <row r="3805" spans="1:6" x14ac:dyDescent="0.2">
      <c r="A3805" s="39"/>
      <c r="B3805" s="34"/>
      <c r="C3805" s="39" t="s">
        <v>125</v>
      </c>
      <c r="D3805" s="7">
        <v>1</v>
      </c>
      <c r="E3805" s="9">
        <v>8</v>
      </c>
      <c r="F3805" s="10">
        <f t="shared" si="145"/>
        <v>9</v>
      </c>
    </row>
    <row r="3806" spans="1:6" x14ac:dyDescent="0.2">
      <c r="A3806" s="39"/>
      <c r="B3806" s="34"/>
      <c r="C3806" s="39" t="s">
        <v>128</v>
      </c>
      <c r="D3806" s="7">
        <v>7</v>
      </c>
      <c r="E3806" s="9">
        <v>16</v>
      </c>
      <c r="F3806" s="10">
        <f t="shared" si="145"/>
        <v>23</v>
      </c>
    </row>
    <row r="3807" spans="1:6" x14ac:dyDescent="0.2">
      <c r="A3807" s="39"/>
      <c r="B3807" s="34"/>
      <c r="C3807" s="39" t="s">
        <v>138</v>
      </c>
      <c r="D3807" s="7">
        <v>1</v>
      </c>
      <c r="E3807" s="9">
        <v>3</v>
      </c>
      <c r="F3807" s="10">
        <f t="shared" si="145"/>
        <v>4</v>
      </c>
    </row>
    <row r="3808" spans="1:6" x14ac:dyDescent="0.2">
      <c r="A3808" s="39"/>
      <c r="B3808" s="34"/>
      <c r="C3808" s="39" t="s">
        <v>139</v>
      </c>
      <c r="D3808" s="7">
        <v>3</v>
      </c>
      <c r="E3808" s="9">
        <v>5</v>
      </c>
      <c r="F3808" s="10">
        <f t="shared" si="145"/>
        <v>8</v>
      </c>
    </row>
    <row r="3809" spans="1:6" x14ac:dyDescent="0.2">
      <c r="A3809" s="39"/>
      <c r="B3809" s="34"/>
      <c r="C3809" s="39" t="s">
        <v>141</v>
      </c>
      <c r="D3809" s="7">
        <v>1</v>
      </c>
      <c r="E3809" s="9">
        <v>2</v>
      </c>
      <c r="F3809" s="10">
        <f t="shared" si="145"/>
        <v>3</v>
      </c>
    </row>
    <row r="3810" spans="1:6" x14ac:dyDescent="0.2">
      <c r="A3810" s="39"/>
      <c r="B3810" s="34"/>
      <c r="C3810" s="39"/>
      <c r="D3810" s="7"/>
      <c r="E3810" s="9"/>
      <c r="F3810" s="40"/>
    </row>
    <row r="3811" spans="1:6" x14ac:dyDescent="0.2">
      <c r="A3811" s="65" t="s">
        <v>337</v>
      </c>
      <c r="B3811" s="42"/>
      <c r="C3811" s="72" t="s">
        <v>2</v>
      </c>
      <c r="D3811" s="73">
        <v>5</v>
      </c>
      <c r="E3811" s="48">
        <v>5</v>
      </c>
      <c r="F3811" s="63">
        <v>10</v>
      </c>
    </row>
    <row r="3812" spans="1:6" x14ac:dyDescent="0.2">
      <c r="A3812" s="39"/>
      <c r="B3812" s="34" t="s">
        <v>689</v>
      </c>
      <c r="C3812" s="39" t="s">
        <v>128</v>
      </c>
      <c r="D3812" s="7">
        <v>1</v>
      </c>
      <c r="E3812" s="9">
        <v>3</v>
      </c>
      <c r="F3812" s="10">
        <f>D3812+E3812</f>
        <v>4</v>
      </c>
    </row>
    <row r="3813" spans="1:6" x14ac:dyDescent="0.2">
      <c r="A3813" s="39"/>
      <c r="B3813" s="34"/>
      <c r="C3813" s="39" t="s">
        <v>139</v>
      </c>
      <c r="D3813" s="7">
        <v>3</v>
      </c>
      <c r="E3813" s="9">
        <v>2</v>
      </c>
      <c r="F3813" s="10">
        <f>D3813+E3813</f>
        <v>5</v>
      </c>
    </row>
    <row r="3814" spans="1:6" x14ac:dyDescent="0.2">
      <c r="A3814" s="39"/>
      <c r="B3814" s="34" t="s">
        <v>1064</v>
      </c>
      <c r="C3814" s="39" t="s">
        <v>128</v>
      </c>
      <c r="D3814" s="7">
        <v>1</v>
      </c>
      <c r="E3814" s="9">
        <v>0</v>
      </c>
      <c r="F3814" s="10">
        <f>D3814+E3814</f>
        <v>1</v>
      </c>
    </row>
    <row r="3815" spans="1:6" x14ac:dyDescent="0.2">
      <c r="A3815" s="39"/>
      <c r="B3815" s="34"/>
      <c r="C3815" s="39"/>
      <c r="D3815" s="7"/>
      <c r="E3815" s="9"/>
      <c r="F3815" s="40"/>
    </row>
    <row r="3816" spans="1:6" x14ac:dyDescent="0.2">
      <c r="A3816" s="65" t="s">
        <v>338</v>
      </c>
      <c r="B3816" s="42"/>
      <c r="C3816" s="72" t="s">
        <v>2</v>
      </c>
      <c r="D3816" s="73">
        <v>16</v>
      </c>
      <c r="E3816" s="48">
        <v>44</v>
      </c>
      <c r="F3816" s="63">
        <v>60</v>
      </c>
    </row>
    <row r="3817" spans="1:6" x14ac:dyDescent="0.2">
      <c r="A3817" s="39"/>
      <c r="B3817" s="34" t="s">
        <v>667</v>
      </c>
      <c r="C3817" s="39" t="s">
        <v>3</v>
      </c>
      <c r="D3817" s="7">
        <v>2</v>
      </c>
      <c r="E3817" s="9">
        <v>11</v>
      </c>
      <c r="F3817" s="10">
        <f>D3817+E3817</f>
        <v>13</v>
      </c>
    </row>
    <row r="3818" spans="1:6" x14ac:dyDescent="0.2">
      <c r="A3818" s="39"/>
      <c r="B3818" s="34"/>
      <c r="C3818" s="39" t="s">
        <v>125</v>
      </c>
      <c r="D3818" s="7">
        <v>0</v>
      </c>
      <c r="E3818" s="9">
        <v>4</v>
      </c>
      <c r="F3818" s="10">
        <f>D3818+E3818</f>
        <v>4</v>
      </c>
    </row>
    <row r="3819" spans="1:6" x14ac:dyDescent="0.2">
      <c r="A3819" s="39"/>
      <c r="B3819" s="34"/>
      <c r="C3819" s="39" t="s">
        <v>126</v>
      </c>
      <c r="D3819" s="7">
        <v>0</v>
      </c>
      <c r="E3819" s="9">
        <v>1</v>
      </c>
      <c r="F3819" s="10">
        <f>D3819+E3819</f>
        <v>1</v>
      </c>
    </row>
    <row r="3820" spans="1:6" x14ac:dyDescent="0.2">
      <c r="A3820" s="39"/>
      <c r="B3820" s="34"/>
      <c r="C3820" s="39" t="s">
        <v>127</v>
      </c>
      <c r="D3820" s="7">
        <v>4</v>
      </c>
      <c r="E3820" s="9">
        <v>4</v>
      </c>
      <c r="F3820" s="10">
        <f>D3820+E3820</f>
        <v>8</v>
      </c>
    </row>
    <row r="3821" spans="1:6" ht="12" thickBot="1" x14ac:dyDescent="0.25">
      <c r="A3821" s="52"/>
      <c r="B3821" s="68"/>
      <c r="C3821" s="52"/>
      <c r="D3821" s="24"/>
      <c r="E3821" s="26"/>
      <c r="F3821" s="53"/>
    </row>
    <row r="3829" spans="1:6" ht="12" x14ac:dyDescent="0.2">
      <c r="A3829" s="85" t="s">
        <v>113</v>
      </c>
      <c r="B3829" s="85"/>
      <c r="C3829" s="85"/>
      <c r="D3829" s="85"/>
      <c r="E3829" s="85"/>
      <c r="F3829" s="85"/>
    </row>
    <row r="3830" spans="1:6" x14ac:dyDescent="0.2">
      <c r="A3830" s="86" t="s">
        <v>39</v>
      </c>
      <c r="B3830" s="86"/>
      <c r="C3830" s="86"/>
      <c r="D3830" s="86"/>
      <c r="E3830" s="86"/>
      <c r="F3830" s="86"/>
    </row>
    <row r="3831" spans="1:6" x14ac:dyDescent="0.2">
      <c r="A3831" s="86" t="s">
        <v>1066</v>
      </c>
      <c r="B3831" s="86"/>
      <c r="C3831" s="86"/>
      <c r="D3831" s="86"/>
      <c r="E3831" s="86"/>
      <c r="F3831" s="86"/>
    </row>
    <row r="3832" spans="1:6" ht="12" thickBot="1" x14ac:dyDescent="0.25"/>
    <row r="3833" spans="1:6" x14ac:dyDescent="0.2">
      <c r="A3833" s="141" t="s">
        <v>123</v>
      </c>
      <c r="B3833" s="138"/>
      <c r="C3833" s="151" t="s">
        <v>43</v>
      </c>
      <c r="D3833" s="141" t="s">
        <v>44</v>
      </c>
      <c r="E3833" s="178" t="s">
        <v>45</v>
      </c>
      <c r="F3833" s="180" t="s">
        <v>2</v>
      </c>
    </row>
    <row r="3834" spans="1:6" x14ac:dyDescent="0.2">
      <c r="A3834" s="142"/>
      <c r="B3834" s="139"/>
      <c r="C3834" s="152"/>
      <c r="D3834" s="142"/>
      <c r="E3834" s="179"/>
      <c r="F3834" s="181"/>
    </row>
    <row r="3835" spans="1:6" x14ac:dyDescent="0.2">
      <c r="A3835" s="142"/>
      <c r="B3835" s="139"/>
      <c r="C3835" s="152"/>
      <c r="D3835" s="142"/>
      <c r="E3835" s="179"/>
      <c r="F3835" s="181"/>
    </row>
    <row r="3836" spans="1:6" ht="12" thickBot="1" x14ac:dyDescent="0.25">
      <c r="A3836" s="142"/>
      <c r="B3836" s="139"/>
      <c r="C3836" s="152"/>
      <c r="D3836" s="142"/>
      <c r="E3836" s="179"/>
      <c r="F3836" s="181"/>
    </row>
    <row r="3837" spans="1:6" x14ac:dyDescent="0.2">
      <c r="A3837" s="35"/>
      <c r="B3837" s="36"/>
      <c r="C3837" s="35" t="s">
        <v>128</v>
      </c>
      <c r="D3837" s="3">
        <v>2</v>
      </c>
      <c r="E3837" s="5">
        <v>6</v>
      </c>
      <c r="F3837" s="6">
        <f t="shared" ref="F3837:F3843" si="146">D3837+E3837</f>
        <v>8</v>
      </c>
    </row>
    <row r="3838" spans="1:6" x14ac:dyDescent="0.2">
      <c r="A3838" s="39"/>
      <c r="B3838" s="34"/>
      <c r="C3838" s="39" t="s">
        <v>136</v>
      </c>
      <c r="D3838" s="7">
        <v>1</v>
      </c>
      <c r="E3838" s="9">
        <v>1</v>
      </c>
      <c r="F3838" s="10">
        <f t="shared" si="146"/>
        <v>2</v>
      </c>
    </row>
    <row r="3839" spans="1:6" x14ac:dyDescent="0.2">
      <c r="A3839" s="39"/>
      <c r="B3839" s="34"/>
      <c r="C3839" s="39" t="s">
        <v>138</v>
      </c>
      <c r="D3839" s="7">
        <v>1</v>
      </c>
      <c r="E3839" s="9">
        <v>5</v>
      </c>
      <c r="F3839" s="10">
        <f t="shared" si="146"/>
        <v>6</v>
      </c>
    </row>
    <row r="3840" spans="1:6" x14ac:dyDescent="0.2">
      <c r="A3840" s="39"/>
      <c r="B3840" s="34"/>
      <c r="C3840" s="39" t="s">
        <v>140</v>
      </c>
      <c r="D3840" s="7">
        <v>4</v>
      </c>
      <c r="E3840" s="9">
        <v>6</v>
      </c>
      <c r="F3840" s="10">
        <f t="shared" si="146"/>
        <v>10</v>
      </c>
    </row>
    <row r="3841" spans="1:6" x14ac:dyDescent="0.2">
      <c r="A3841" s="39"/>
      <c r="B3841" s="34" t="s">
        <v>792</v>
      </c>
      <c r="C3841" s="39" t="s">
        <v>127</v>
      </c>
      <c r="D3841" s="7">
        <v>1</v>
      </c>
      <c r="E3841" s="9">
        <v>2</v>
      </c>
      <c r="F3841" s="10">
        <f t="shared" si="146"/>
        <v>3</v>
      </c>
    </row>
    <row r="3842" spans="1:6" x14ac:dyDescent="0.2">
      <c r="A3842" s="39"/>
      <c r="B3842" s="34" t="s">
        <v>728</v>
      </c>
      <c r="C3842" s="39" t="s">
        <v>127</v>
      </c>
      <c r="D3842" s="7">
        <v>0</v>
      </c>
      <c r="E3842" s="9">
        <v>1</v>
      </c>
      <c r="F3842" s="10">
        <f t="shared" si="146"/>
        <v>1</v>
      </c>
    </row>
    <row r="3843" spans="1:6" x14ac:dyDescent="0.2">
      <c r="A3843" s="39"/>
      <c r="B3843" s="34" t="s">
        <v>668</v>
      </c>
      <c r="C3843" s="39" t="s">
        <v>127</v>
      </c>
      <c r="D3843" s="7">
        <v>1</v>
      </c>
      <c r="E3843" s="9">
        <v>3</v>
      </c>
      <c r="F3843" s="10">
        <f t="shared" si="146"/>
        <v>4</v>
      </c>
    </row>
    <row r="3844" spans="1:6" x14ac:dyDescent="0.2">
      <c r="A3844" s="39"/>
      <c r="B3844" s="34"/>
      <c r="C3844" s="39"/>
      <c r="D3844" s="7"/>
      <c r="E3844" s="9"/>
      <c r="F3844" s="40"/>
    </row>
    <row r="3845" spans="1:6" x14ac:dyDescent="0.2">
      <c r="A3845" s="65" t="s">
        <v>339</v>
      </c>
      <c r="B3845" s="42"/>
      <c r="C3845" s="72" t="s">
        <v>2</v>
      </c>
      <c r="D3845" s="73">
        <v>70</v>
      </c>
      <c r="E3845" s="48">
        <v>149</v>
      </c>
      <c r="F3845" s="63">
        <v>219</v>
      </c>
    </row>
    <row r="3846" spans="1:6" x14ac:dyDescent="0.2">
      <c r="A3846" s="39"/>
      <c r="B3846" s="34" t="s">
        <v>669</v>
      </c>
      <c r="C3846" s="39" t="s">
        <v>124</v>
      </c>
      <c r="D3846" s="7">
        <v>2</v>
      </c>
      <c r="E3846" s="9">
        <v>0</v>
      </c>
      <c r="F3846" s="10">
        <f t="shared" ref="F3846:F3860" si="147">D3846+E3846</f>
        <v>2</v>
      </c>
    </row>
    <row r="3847" spans="1:6" x14ac:dyDescent="0.2">
      <c r="A3847" s="39"/>
      <c r="B3847" s="34"/>
      <c r="C3847" s="39" t="s">
        <v>3</v>
      </c>
      <c r="D3847" s="7">
        <v>25</v>
      </c>
      <c r="E3847" s="9">
        <v>44</v>
      </c>
      <c r="F3847" s="10">
        <f t="shared" si="147"/>
        <v>69</v>
      </c>
    </row>
    <row r="3848" spans="1:6" x14ac:dyDescent="0.2">
      <c r="A3848" s="39"/>
      <c r="B3848" s="34"/>
      <c r="C3848" s="39" t="s">
        <v>125</v>
      </c>
      <c r="D3848" s="7">
        <v>2</v>
      </c>
      <c r="E3848" s="9">
        <v>12</v>
      </c>
      <c r="F3848" s="10">
        <f t="shared" si="147"/>
        <v>14</v>
      </c>
    </row>
    <row r="3849" spans="1:6" x14ac:dyDescent="0.2">
      <c r="A3849" s="39"/>
      <c r="B3849" s="34"/>
      <c r="C3849" s="39" t="s">
        <v>128</v>
      </c>
      <c r="D3849" s="7">
        <v>13</v>
      </c>
      <c r="E3849" s="9">
        <v>24</v>
      </c>
      <c r="F3849" s="10">
        <f t="shared" si="147"/>
        <v>37</v>
      </c>
    </row>
    <row r="3850" spans="1:6" x14ac:dyDescent="0.2">
      <c r="A3850" s="39"/>
      <c r="B3850" s="34"/>
      <c r="C3850" s="39" t="s">
        <v>931</v>
      </c>
      <c r="D3850" s="7">
        <v>1</v>
      </c>
      <c r="E3850" s="9">
        <v>2</v>
      </c>
      <c r="F3850" s="10">
        <f t="shared" si="147"/>
        <v>3</v>
      </c>
    </row>
    <row r="3851" spans="1:6" x14ac:dyDescent="0.2">
      <c r="A3851" s="39"/>
      <c r="B3851" s="34"/>
      <c r="C3851" s="39" t="s">
        <v>135</v>
      </c>
      <c r="D3851" s="7">
        <v>1</v>
      </c>
      <c r="E3851" s="9">
        <v>15</v>
      </c>
      <c r="F3851" s="10">
        <f t="shared" si="147"/>
        <v>16</v>
      </c>
    </row>
    <row r="3852" spans="1:6" x14ac:dyDescent="0.2">
      <c r="A3852" s="39"/>
      <c r="B3852" s="34"/>
      <c r="C3852" s="39" t="s">
        <v>136</v>
      </c>
      <c r="D3852" s="7">
        <v>4</v>
      </c>
      <c r="E3852" s="9">
        <v>10</v>
      </c>
      <c r="F3852" s="10">
        <f t="shared" si="147"/>
        <v>14</v>
      </c>
    </row>
    <row r="3853" spans="1:6" x14ac:dyDescent="0.2">
      <c r="A3853" s="39"/>
      <c r="B3853" s="34"/>
      <c r="C3853" s="39" t="s">
        <v>138</v>
      </c>
      <c r="D3853" s="7">
        <v>3</v>
      </c>
      <c r="E3853" s="9">
        <v>3</v>
      </c>
      <c r="F3853" s="10">
        <f t="shared" si="147"/>
        <v>6</v>
      </c>
    </row>
    <row r="3854" spans="1:6" x14ac:dyDescent="0.2">
      <c r="A3854" s="39"/>
      <c r="B3854" s="34"/>
      <c r="C3854" s="39" t="s">
        <v>139</v>
      </c>
      <c r="D3854" s="7">
        <v>10</v>
      </c>
      <c r="E3854" s="9">
        <v>26</v>
      </c>
      <c r="F3854" s="10">
        <f t="shared" si="147"/>
        <v>36</v>
      </c>
    </row>
    <row r="3855" spans="1:6" x14ac:dyDescent="0.2">
      <c r="A3855" s="39"/>
      <c r="B3855" s="34"/>
      <c r="C3855" s="39" t="s">
        <v>141</v>
      </c>
      <c r="D3855" s="7">
        <v>2</v>
      </c>
      <c r="E3855" s="9">
        <v>2</v>
      </c>
      <c r="F3855" s="10">
        <f t="shared" si="147"/>
        <v>4</v>
      </c>
    </row>
    <row r="3856" spans="1:6" x14ac:dyDescent="0.2">
      <c r="A3856" s="39"/>
      <c r="B3856" s="34"/>
      <c r="C3856" s="39" t="s">
        <v>148</v>
      </c>
      <c r="D3856" s="7">
        <v>2</v>
      </c>
      <c r="E3856" s="9">
        <v>0</v>
      </c>
      <c r="F3856" s="10">
        <f t="shared" si="147"/>
        <v>2</v>
      </c>
    </row>
    <row r="3857" spans="1:6" x14ac:dyDescent="0.2">
      <c r="A3857" s="39"/>
      <c r="B3857" s="34"/>
      <c r="C3857" s="39" t="s">
        <v>149</v>
      </c>
      <c r="D3857" s="7">
        <v>1</v>
      </c>
      <c r="E3857" s="9">
        <v>2</v>
      </c>
      <c r="F3857" s="10">
        <f t="shared" si="147"/>
        <v>3</v>
      </c>
    </row>
    <row r="3858" spans="1:6" x14ac:dyDescent="0.2">
      <c r="A3858" s="39"/>
      <c r="B3858" s="34" t="s">
        <v>670</v>
      </c>
      <c r="C3858" s="39" t="s">
        <v>128</v>
      </c>
      <c r="D3858" s="7">
        <v>1</v>
      </c>
      <c r="E3858" s="9">
        <v>3</v>
      </c>
      <c r="F3858" s="10">
        <f t="shared" si="147"/>
        <v>4</v>
      </c>
    </row>
    <row r="3859" spans="1:6" x14ac:dyDescent="0.2">
      <c r="A3859" s="39"/>
      <c r="B3859" s="34"/>
      <c r="C3859" s="39" t="s">
        <v>135</v>
      </c>
      <c r="D3859" s="7">
        <v>3</v>
      </c>
      <c r="E3859" s="9">
        <v>4</v>
      </c>
      <c r="F3859" s="10">
        <f t="shared" si="147"/>
        <v>7</v>
      </c>
    </row>
    <row r="3860" spans="1:6" x14ac:dyDescent="0.2">
      <c r="A3860" s="39"/>
      <c r="B3860" s="34"/>
      <c r="C3860" s="39" t="s">
        <v>139</v>
      </c>
      <c r="D3860" s="7">
        <v>0</v>
      </c>
      <c r="E3860" s="9">
        <v>2</v>
      </c>
      <c r="F3860" s="10">
        <f t="shared" si="147"/>
        <v>2</v>
      </c>
    </row>
    <row r="3861" spans="1:6" x14ac:dyDescent="0.2">
      <c r="A3861" s="39"/>
      <c r="B3861" s="34"/>
      <c r="C3861" s="39"/>
      <c r="D3861" s="7"/>
      <c r="E3861" s="9"/>
      <c r="F3861" s="40"/>
    </row>
    <row r="3862" spans="1:6" x14ac:dyDescent="0.2">
      <c r="A3862" s="65" t="s">
        <v>793</v>
      </c>
      <c r="B3862" s="42"/>
      <c r="C3862" s="72" t="s">
        <v>2</v>
      </c>
      <c r="D3862" s="73">
        <v>27</v>
      </c>
      <c r="E3862" s="48">
        <v>182</v>
      </c>
      <c r="F3862" s="63">
        <v>209</v>
      </c>
    </row>
    <row r="3863" spans="1:6" x14ac:dyDescent="0.2">
      <c r="A3863" s="39"/>
      <c r="B3863" s="34" t="s">
        <v>794</v>
      </c>
      <c r="C3863" s="39" t="s">
        <v>124</v>
      </c>
      <c r="D3863" s="7">
        <v>22</v>
      </c>
      <c r="E3863" s="9">
        <v>170</v>
      </c>
      <c r="F3863" s="10">
        <f>D3863+E3863</f>
        <v>192</v>
      </c>
    </row>
    <row r="3864" spans="1:6" x14ac:dyDescent="0.2">
      <c r="A3864" s="39"/>
      <c r="B3864" s="34"/>
      <c r="C3864" s="39" t="s">
        <v>126</v>
      </c>
      <c r="D3864" s="7">
        <v>2</v>
      </c>
      <c r="E3864" s="9">
        <v>0</v>
      </c>
      <c r="F3864" s="10">
        <f>D3864+E3864</f>
        <v>2</v>
      </c>
    </row>
    <row r="3865" spans="1:6" x14ac:dyDescent="0.2">
      <c r="A3865" s="39"/>
      <c r="B3865" s="34"/>
      <c r="C3865" s="39" t="s">
        <v>127</v>
      </c>
      <c r="D3865" s="7">
        <v>3</v>
      </c>
      <c r="E3865" s="9">
        <v>12</v>
      </c>
      <c r="F3865" s="10">
        <f>D3865+E3865</f>
        <v>15</v>
      </c>
    </row>
    <row r="3866" spans="1:6" x14ac:dyDescent="0.2">
      <c r="A3866" s="39"/>
      <c r="B3866" s="34"/>
      <c r="C3866" s="39"/>
      <c r="D3866" s="7"/>
      <c r="E3866" s="9"/>
      <c r="F3866" s="40"/>
    </row>
    <row r="3867" spans="1:6" x14ac:dyDescent="0.2">
      <c r="A3867" s="65" t="s">
        <v>340</v>
      </c>
      <c r="B3867" s="42"/>
      <c r="C3867" s="72" t="s">
        <v>2</v>
      </c>
      <c r="D3867" s="73">
        <v>73</v>
      </c>
      <c r="E3867" s="48">
        <v>144</v>
      </c>
      <c r="F3867" s="63">
        <v>217</v>
      </c>
    </row>
    <row r="3868" spans="1:6" x14ac:dyDescent="0.2">
      <c r="A3868" s="39"/>
      <c r="B3868" s="34" t="s">
        <v>1173</v>
      </c>
      <c r="C3868" s="39" t="s">
        <v>127</v>
      </c>
      <c r="D3868" s="7">
        <v>0</v>
      </c>
      <c r="E3868" s="9">
        <v>1</v>
      </c>
      <c r="F3868" s="10">
        <f t="shared" ref="F3868:F3881" si="148">D3868+E3868</f>
        <v>1</v>
      </c>
    </row>
    <row r="3869" spans="1:6" x14ac:dyDescent="0.2">
      <c r="A3869" s="39"/>
      <c r="B3869" s="34" t="s">
        <v>676</v>
      </c>
      <c r="C3869" s="39" t="s">
        <v>124</v>
      </c>
      <c r="D3869" s="7">
        <v>11</v>
      </c>
      <c r="E3869" s="9">
        <v>9</v>
      </c>
      <c r="F3869" s="10">
        <f t="shared" si="148"/>
        <v>20</v>
      </c>
    </row>
    <row r="3870" spans="1:6" x14ac:dyDescent="0.2">
      <c r="A3870" s="39"/>
      <c r="B3870" s="34"/>
      <c r="C3870" s="39" t="s">
        <v>3</v>
      </c>
      <c r="D3870" s="7">
        <v>12</v>
      </c>
      <c r="E3870" s="9">
        <v>25</v>
      </c>
      <c r="F3870" s="10">
        <f t="shared" si="148"/>
        <v>37</v>
      </c>
    </row>
    <row r="3871" spans="1:6" x14ac:dyDescent="0.2">
      <c r="A3871" s="39"/>
      <c r="B3871" s="34"/>
      <c r="C3871" s="39" t="s">
        <v>125</v>
      </c>
      <c r="D3871" s="7">
        <v>3</v>
      </c>
      <c r="E3871" s="9">
        <v>5</v>
      </c>
      <c r="F3871" s="10">
        <f t="shared" si="148"/>
        <v>8</v>
      </c>
    </row>
    <row r="3872" spans="1:6" x14ac:dyDescent="0.2">
      <c r="A3872" s="39"/>
      <c r="B3872" s="34"/>
      <c r="C3872" s="39" t="s">
        <v>127</v>
      </c>
      <c r="D3872" s="7">
        <v>4</v>
      </c>
      <c r="E3872" s="9">
        <v>11</v>
      </c>
      <c r="F3872" s="10">
        <f t="shared" si="148"/>
        <v>15</v>
      </c>
    </row>
    <row r="3873" spans="1:6" x14ac:dyDescent="0.2">
      <c r="A3873" s="39"/>
      <c r="B3873" s="34"/>
      <c r="C3873" s="39" t="s">
        <v>128</v>
      </c>
      <c r="D3873" s="7">
        <v>22</v>
      </c>
      <c r="E3873" s="9">
        <v>35</v>
      </c>
      <c r="F3873" s="10">
        <f t="shared" si="148"/>
        <v>57</v>
      </c>
    </row>
    <row r="3874" spans="1:6" x14ac:dyDescent="0.2">
      <c r="A3874" s="39"/>
      <c r="B3874" s="34"/>
      <c r="C3874" s="39" t="s">
        <v>135</v>
      </c>
      <c r="D3874" s="7">
        <v>5</v>
      </c>
      <c r="E3874" s="9">
        <v>17</v>
      </c>
      <c r="F3874" s="10">
        <f t="shared" si="148"/>
        <v>22</v>
      </c>
    </row>
    <row r="3875" spans="1:6" x14ac:dyDescent="0.2">
      <c r="A3875" s="39"/>
      <c r="B3875" s="34"/>
      <c r="C3875" s="39" t="s">
        <v>136</v>
      </c>
      <c r="D3875" s="7">
        <v>4</v>
      </c>
      <c r="E3875" s="9">
        <v>8</v>
      </c>
      <c r="F3875" s="10">
        <f t="shared" si="148"/>
        <v>12</v>
      </c>
    </row>
    <row r="3876" spans="1:6" x14ac:dyDescent="0.2">
      <c r="A3876" s="39"/>
      <c r="B3876" s="34"/>
      <c r="C3876" s="39" t="s">
        <v>137</v>
      </c>
      <c r="D3876" s="7">
        <v>4</v>
      </c>
      <c r="E3876" s="9">
        <v>3</v>
      </c>
      <c r="F3876" s="10">
        <f t="shared" si="148"/>
        <v>7</v>
      </c>
    </row>
    <row r="3877" spans="1:6" x14ac:dyDescent="0.2">
      <c r="A3877" s="39"/>
      <c r="B3877" s="34"/>
      <c r="C3877" s="39" t="s">
        <v>139</v>
      </c>
      <c r="D3877" s="7">
        <v>1</v>
      </c>
      <c r="E3877" s="9">
        <v>12</v>
      </c>
      <c r="F3877" s="10">
        <f t="shared" si="148"/>
        <v>13</v>
      </c>
    </row>
    <row r="3878" spans="1:6" x14ac:dyDescent="0.2">
      <c r="A3878" s="39"/>
      <c r="B3878" s="34"/>
      <c r="C3878" s="39" t="s">
        <v>141</v>
      </c>
      <c r="D3878" s="7">
        <v>4</v>
      </c>
      <c r="E3878" s="9">
        <v>4</v>
      </c>
      <c r="F3878" s="10">
        <f t="shared" si="148"/>
        <v>8</v>
      </c>
    </row>
    <row r="3879" spans="1:6" x14ac:dyDescent="0.2">
      <c r="A3879" s="39"/>
      <c r="B3879" s="34"/>
      <c r="C3879" s="39" t="s">
        <v>148</v>
      </c>
      <c r="D3879" s="7">
        <v>2</v>
      </c>
      <c r="E3879" s="9">
        <v>0</v>
      </c>
      <c r="F3879" s="10">
        <f t="shared" si="148"/>
        <v>2</v>
      </c>
    </row>
    <row r="3880" spans="1:6" x14ac:dyDescent="0.2">
      <c r="A3880" s="39"/>
      <c r="B3880" s="34" t="s">
        <v>677</v>
      </c>
      <c r="C3880" s="39" t="s">
        <v>127</v>
      </c>
      <c r="D3880" s="7">
        <v>0</v>
      </c>
      <c r="E3880" s="9">
        <v>5</v>
      </c>
      <c r="F3880" s="10">
        <f t="shared" si="148"/>
        <v>5</v>
      </c>
    </row>
    <row r="3881" spans="1:6" x14ac:dyDescent="0.2">
      <c r="A3881" s="39"/>
      <c r="B3881" s="34" t="s">
        <v>678</v>
      </c>
      <c r="C3881" s="39" t="s">
        <v>127</v>
      </c>
      <c r="D3881" s="7">
        <v>1</v>
      </c>
      <c r="E3881" s="9">
        <v>9</v>
      </c>
      <c r="F3881" s="10">
        <f t="shared" si="148"/>
        <v>10</v>
      </c>
    </row>
    <row r="3882" spans="1:6" x14ac:dyDescent="0.2">
      <c r="A3882" s="39"/>
      <c r="B3882" s="34"/>
      <c r="C3882" s="39"/>
      <c r="D3882" s="7"/>
      <c r="E3882" s="9"/>
      <c r="F3882" s="40"/>
    </row>
    <row r="3883" spans="1:6" x14ac:dyDescent="0.2">
      <c r="A3883" s="65" t="s">
        <v>341</v>
      </c>
      <c r="B3883" s="42"/>
      <c r="C3883" s="72" t="s">
        <v>2</v>
      </c>
      <c r="D3883" s="73">
        <v>136</v>
      </c>
      <c r="E3883" s="48">
        <v>255</v>
      </c>
      <c r="F3883" s="63">
        <v>391</v>
      </c>
    </row>
    <row r="3884" spans="1:6" x14ac:dyDescent="0.2">
      <c r="A3884" s="39"/>
      <c r="B3884" s="34" t="s">
        <v>1174</v>
      </c>
      <c r="C3884" s="39" t="s">
        <v>128</v>
      </c>
      <c r="D3884" s="7">
        <v>0</v>
      </c>
      <c r="E3884" s="9">
        <v>1</v>
      </c>
      <c r="F3884" s="10">
        <f t="shared" ref="F3884:F3891" si="149">D3884+E3884</f>
        <v>1</v>
      </c>
    </row>
    <row r="3885" spans="1:6" x14ac:dyDescent="0.2">
      <c r="A3885" s="39"/>
      <c r="B3885" s="34"/>
      <c r="C3885" s="39" t="s">
        <v>137</v>
      </c>
      <c r="D3885" s="7">
        <v>0</v>
      </c>
      <c r="E3885" s="9">
        <v>7</v>
      </c>
      <c r="F3885" s="10">
        <f t="shared" si="149"/>
        <v>7</v>
      </c>
    </row>
    <row r="3886" spans="1:6" x14ac:dyDescent="0.2">
      <c r="A3886" s="39"/>
      <c r="B3886" s="34" t="s">
        <v>679</v>
      </c>
      <c r="C3886" s="39" t="s">
        <v>124</v>
      </c>
      <c r="D3886" s="7">
        <v>3</v>
      </c>
      <c r="E3886" s="9">
        <v>1</v>
      </c>
      <c r="F3886" s="10">
        <f t="shared" si="149"/>
        <v>4</v>
      </c>
    </row>
    <row r="3887" spans="1:6" x14ac:dyDescent="0.2">
      <c r="A3887" s="39"/>
      <c r="B3887" s="34"/>
      <c r="C3887" s="39" t="s">
        <v>3</v>
      </c>
      <c r="D3887" s="7">
        <v>18</v>
      </c>
      <c r="E3887" s="9">
        <v>24</v>
      </c>
      <c r="F3887" s="10">
        <f t="shared" si="149"/>
        <v>42</v>
      </c>
    </row>
    <row r="3888" spans="1:6" x14ac:dyDescent="0.2">
      <c r="A3888" s="39"/>
      <c r="B3888" s="34"/>
      <c r="C3888" s="39" t="s">
        <v>125</v>
      </c>
      <c r="D3888" s="7">
        <v>4</v>
      </c>
      <c r="E3888" s="9">
        <v>16</v>
      </c>
      <c r="F3888" s="10">
        <f t="shared" si="149"/>
        <v>20</v>
      </c>
    </row>
    <row r="3889" spans="1:6" x14ac:dyDescent="0.2">
      <c r="A3889" s="39"/>
      <c r="B3889" s="34"/>
      <c r="C3889" s="39" t="s">
        <v>127</v>
      </c>
      <c r="D3889" s="7">
        <v>4</v>
      </c>
      <c r="E3889" s="9">
        <v>10</v>
      </c>
      <c r="F3889" s="10">
        <f t="shared" si="149"/>
        <v>14</v>
      </c>
    </row>
    <row r="3890" spans="1:6" x14ac:dyDescent="0.2">
      <c r="A3890" s="39"/>
      <c r="B3890" s="34"/>
      <c r="C3890" s="39" t="s">
        <v>128</v>
      </c>
      <c r="D3890" s="7">
        <v>28</v>
      </c>
      <c r="E3890" s="9">
        <v>65</v>
      </c>
      <c r="F3890" s="10">
        <f t="shared" si="149"/>
        <v>93</v>
      </c>
    </row>
    <row r="3891" spans="1:6" x14ac:dyDescent="0.2">
      <c r="A3891" s="39"/>
      <c r="B3891" s="34"/>
      <c r="C3891" s="39" t="s">
        <v>931</v>
      </c>
      <c r="D3891" s="7">
        <v>1</v>
      </c>
      <c r="E3891" s="9">
        <v>4</v>
      </c>
      <c r="F3891" s="10">
        <f t="shared" si="149"/>
        <v>5</v>
      </c>
    </row>
    <row r="3892" spans="1:6" ht="12" thickBot="1" x14ac:dyDescent="0.25">
      <c r="A3892" s="52"/>
      <c r="B3892" s="68"/>
      <c r="C3892" s="52"/>
      <c r="D3892" s="24"/>
      <c r="E3892" s="26"/>
      <c r="F3892" s="53"/>
    </row>
    <row r="3900" spans="1:6" ht="12" x14ac:dyDescent="0.2">
      <c r="A3900" s="85" t="s">
        <v>113</v>
      </c>
      <c r="B3900" s="85"/>
      <c r="C3900" s="85"/>
      <c r="D3900" s="85"/>
      <c r="E3900" s="85"/>
      <c r="F3900" s="85"/>
    </row>
    <row r="3901" spans="1:6" x14ac:dyDescent="0.2">
      <c r="A3901" s="86" t="s">
        <v>39</v>
      </c>
      <c r="B3901" s="86"/>
      <c r="C3901" s="86"/>
      <c r="D3901" s="86"/>
      <c r="E3901" s="86"/>
      <c r="F3901" s="86"/>
    </row>
    <row r="3902" spans="1:6" x14ac:dyDescent="0.2">
      <c r="A3902" s="86" t="s">
        <v>1066</v>
      </c>
      <c r="B3902" s="86"/>
      <c r="C3902" s="86"/>
      <c r="D3902" s="86"/>
      <c r="E3902" s="86"/>
      <c r="F3902" s="86"/>
    </row>
    <row r="3903" spans="1:6" ht="12" thickBot="1" x14ac:dyDescent="0.25"/>
    <row r="3904" spans="1:6" x14ac:dyDescent="0.2">
      <c r="A3904" s="141" t="s">
        <v>123</v>
      </c>
      <c r="B3904" s="138"/>
      <c r="C3904" s="151" t="s">
        <v>43</v>
      </c>
      <c r="D3904" s="141" t="s">
        <v>44</v>
      </c>
      <c r="E3904" s="178" t="s">
        <v>45</v>
      </c>
      <c r="F3904" s="180" t="s">
        <v>2</v>
      </c>
    </row>
    <row r="3905" spans="1:6" x14ac:dyDescent="0.2">
      <c r="A3905" s="142"/>
      <c r="B3905" s="139"/>
      <c r="C3905" s="152"/>
      <c r="D3905" s="142"/>
      <c r="E3905" s="179"/>
      <c r="F3905" s="181"/>
    </row>
    <row r="3906" spans="1:6" x14ac:dyDescent="0.2">
      <c r="A3906" s="142"/>
      <c r="B3906" s="139"/>
      <c r="C3906" s="152"/>
      <c r="D3906" s="142"/>
      <c r="E3906" s="179"/>
      <c r="F3906" s="181"/>
    </row>
    <row r="3907" spans="1:6" ht="12" thickBot="1" x14ac:dyDescent="0.25">
      <c r="A3907" s="142"/>
      <c r="B3907" s="139"/>
      <c r="C3907" s="152"/>
      <c r="D3907" s="142"/>
      <c r="E3907" s="179"/>
      <c r="F3907" s="181"/>
    </row>
    <row r="3908" spans="1:6" x14ac:dyDescent="0.2">
      <c r="A3908" s="35"/>
      <c r="B3908" s="36"/>
      <c r="C3908" s="35" t="s">
        <v>135</v>
      </c>
      <c r="D3908" s="3">
        <v>1</v>
      </c>
      <c r="E3908" s="5">
        <v>10</v>
      </c>
      <c r="F3908" s="6">
        <f t="shared" ref="F3908:F3917" si="150">D3908+E3908</f>
        <v>11</v>
      </c>
    </row>
    <row r="3909" spans="1:6" x14ac:dyDescent="0.2">
      <c r="A3909" s="39"/>
      <c r="B3909" s="34"/>
      <c r="C3909" s="39" t="s">
        <v>136</v>
      </c>
      <c r="D3909" s="7">
        <v>14</v>
      </c>
      <c r="E3909" s="9">
        <v>9</v>
      </c>
      <c r="F3909" s="10">
        <f t="shared" si="150"/>
        <v>23</v>
      </c>
    </row>
    <row r="3910" spans="1:6" x14ac:dyDescent="0.2">
      <c r="A3910" s="39"/>
      <c r="B3910" s="34"/>
      <c r="C3910" s="39" t="s">
        <v>137</v>
      </c>
      <c r="D3910" s="7">
        <v>7</v>
      </c>
      <c r="E3910" s="9">
        <v>40</v>
      </c>
      <c r="F3910" s="10">
        <f t="shared" si="150"/>
        <v>47</v>
      </c>
    </row>
    <row r="3911" spans="1:6" x14ac:dyDescent="0.2">
      <c r="A3911" s="39"/>
      <c r="B3911" s="34"/>
      <c r="C3911" s="39" t="s">
        <v>138</v>
      </c>
      <c r="D3911" s="7">
        <v>10</v>
      </c>
      <c r="E3911" s="9">
        <v>4</v>
      </c>
      <c r="F3911" s="10">
        <f t="shared" si="150"/>
        <v>14</v>
      </c>
    </row>
    <row r="3912" spans="1:6" x14ac:dyDescent="0.2">
      <c r="A3912" s="39"/>
      <c r="B3912" s="34"/>
      <c r="C3912" s="39" t="s">
        <v>139</v>
      </c>
      <c r="D3912" s="7">
        <v>40</v>
      </c>
      <c r="E3912" s="9">
        <v>50</v>
      </c>
      <c r="F3912" s="10">
        <f t="shared" si="150"/>
        <v>90</v>
      </c>
    </row>
    <row r="3913" spans="1:6" x14ac:dyDescent="0.2">
      <c r="A3913" s="39"/>
      <c r="B3913" s="34"/>
      <c r="C3913" s="39" t="s">
        <v>141</v>
      </c>
      <c r="D3913" s="7">
        <v>4</v>
      </c>
      <c r="E3913" s="9">
        <v>3</v>
      </c>
      <c r="F3913" s="10">
        <f t="shared" si="150"/>
        <v>7</v>
      </c>
    </row>
    <row r="3914" spans="1:6" x14ac:dyDescent="0.2">
      <c r="A3914" s="39"/>
      <c r="B3914" s="34"/>
      <c r="C3914" s="39" t="s">
        <v>144</v>
      </c>
      <c r="D3914" s="7">
        <v>2</v>
      </c>
      <c r="E3914" s="9">
        <v>1</v>
      </c>
      <c r="F3914" s="10">
        <f t="shared" si="150"/>
        <v>3</v>
      </c>
    </row>
    <row r="3915" spans="1:6" x14ac:dyDescent="0.2">
      <c r="A3915" s="39"/>
      <c r="B3915" s="34" t="s">
        <v>1205</v>
      </c>
      <c r="C3915" s="39" t="s">
        <v>137</v>
      </c>
      <c r="D3915" s="7">
        <v>0</v>
      </c>
      <c r="E3915" s="9">
        <v>4</v>
      </c>
      <c r="F3915" s="10">
        <f t="shared" si="150"/>
        <v>4</v>
      </c>
    </row>
    <row r="3916" spans="1:6" x14ac:dyDescent="0.2">
      <c r="A3916" s="39"/>
      <c r="B3916" s="34" t="s">
        <v>1206</v>
      </c>
      <c r="C3916" s="39" t="s">
        <v>137</v>
      </c>
      <c r="D3916" s="7">
        <v>0</v>
      </c>
      <c r="E3916" s="9">
        <v>5</v>
      </c>
      <c r="F3916" s="10">
        <f t="shared" si="150"/>
        <v>5</v>
      </c>
    </row>
    <row r="3917" spans="1:6" x14ac:dyDescent="0.2">
      <c r="A3917" s="39"/>
      <c r="B3917" s="34" t="s">
        <v>1065</v>
      </c>
      <c r="C3917" s="39" t="s">
        <v>127</v>
      </c>
      <c r="D3917" s="7">
        <v>0</v>
      </c>
      <c r="E3917" s="9">
        <v>1</v>
      </c>
      <c r="F3917" s="10">
        <f t="shared" si="150"/>
        <v>1</v>
      </c>
    </row>
    <row r="3918" spans="1:6" ht="12" thickBot="1" x14ac:dyDescent="0.25">
      <c r="A3918" s="52"/>
      <c r="B3918" s="68"/>
      <c r="C3918" s="52"/>
      <c r="D3918" s="24"/>
      <c r="E3918" s="26"/>
      <c r="F3918" s="53"/>
    </row>
  </sheetData>
  <mergeCells count="448">
    <mergeCell ref="A73:F73"/>
    <mergeCell ref="A74:F74"/>
    <mergeCell ref="A75:F75"/>
    <mergeCell ref="A77:B80"/>
    <mergeCell ref="C77:C80"/>
    <mergeCell ref="D77:D80"/>
    <mergeCell ref="E77:E80"/>
    <mergeCell ref="F77:F80"/>
    <mergeCell ref="A3:F3"/>
    <mergeCell ref="A4:F4"/>
    <mergeCell ref="A5:F5"/>
    <mergeCell ref="A7:B10"/>
    <mergeCell ref="C7:C10"/>
    <mergeCell ref="D7:D10"/>
    <mergeCell ref="E7:E10"/>
    <mergeCell ref="F7:F10"/>
    <mergeCell ref="A208:F208"/>
    <mergeCell ref="A209:F209"/>
    <mergeCell ref="A210:F210"/>
    <mergeCell ref="A212:B215"/>
    <mergeCell ref="C212:C215"/>
    <mergeCell ref="D212:D215"/>
    <mergeCell ref="E212:E215"/>
    <mergeCell ref="F212:F215"/>
    <mergeCell ref="A140:F140"/>
    <mergeCell ref="A141:F141"/>
    <mergeCell ref="A142:F142"/>
    <mergeCell ref="A144:B147"/>
    <mergeCell ref="C144:C147"/>
    <mergeCell ref="D144:D147"/>
    <mergeCell ref="E144:E147"/>
    <mergeCell ref="F144:F147"/>
    <mergeCell ref="A350:F350"/>
    <mergeCell ref="A351:F351"/>
    <mergeCell ref="A352:F352"/>
    <mergeCell ref="A354:B357"/>
    <mergeCell ref="C354:C357"/>
    <mergeCell ref="D354:D357"/>
    <mergeCell ref="E354:E357"/>
    <mergeCell ref="F354:F357"/>
    <mergeCell ref="A279:F279"/>
    <mergeCell ref="A280:F280"/>
    <mergeCell ref="A281:F281"/>
    <mergeCell ref="A283:B286"/>
    <mergeCell ref="C283:C286"/>
    <mergeCell ref="D283:D286"/>
    <mergeCell ref="E283:E286"/>
    <mergeCell ref="F283:F286"/>
    <mergeCell ref="A492:F492"/>
    <mergeCell ref="A493:F493"/>
    <mergeCell ref="A494:F494"/>
    <mergeCell ref="A496:B499"/>
    <mergeCell ref="C496:C499"/>
    <mergeCell ref="D496:D499"/>
    <mergeCell ref="E496:E499"/>
    <mergeCell ref="F496:F499"/>
    <mergeCell ref="A421:F421"/>
    <mergeCell ref="A422:F422"/>
    <mergeCell ref="A423:F423"/>
    <mergeCell ref="A425:B428"/>
    <mergeCell ref="C425:C428"/>
    <mergeCell ref="D425:D428"/>
    <mergeCell ref="E425:E428"/>
    <mergeCell ref="F425:F428"/>
    <mergeCell ref="A634:F634"/>
    <mergeCell ref="A635:F635"/>
    <mergeCell ref="A636:F636"/>
    <mergeCell ref="A638:B641"/>
    <mergeCell ref="C638:C641"/>
    <mergeCell ref="D638:D641"/>
    <mergeCell ref="E638:E641"/>
    <mergeCell ref="F638:F641"/>
    <mergeCell ref="A563:F563"/>
    <mergeCell ref="A564:F564"/>
    <mergeCell ref="A565:F565"/>
    <mergeCell ref="A567:B570"/>
    <mergeCell ref="C567:C570"/>
    <mergeCell ref="D567:D570"/>
    <mergeCell ref="E567:E570"/>
    <mergeCell ref="F567:F570"/>
    <mergeCell ref="A776:F776"/>
    <mergeCell ref="A777:F777"/>
    <mergeCell ref="A778:F778"/>
    <mergeCell ref="A780:B783"/>
    <mergeCell ref="C780:C783"/>
    <mergeCell ref="D780:D783"/>
    <mergeCell ref="E780:E783"/>
    <mergeCell ref="F780:F783"/>
    <mergeCell ref="A705:F705"/>
    <mergeCell ref="A706:F706"/>
    <mergeCell ref="A707:F707"/>
    <mergeCell ref="A709:B712"/>
    <mergeCell ref="C709:C712"/>
    <mergeCell ref="D709:D712"/>
    <mergeCell ref="E709:E712"/>
    <mergeCell ref="F709:F712"/>
    <mergeCell ref="A918:F918"/>
    <mergeCell ref="A919:F919"/>
    <mergeCell ref="A920:F920"/>
    <mergeCell ref="A922:B925"/>
    <mergeCell ref="C922:C925"/>
    <mergeCell ref="D922:D925"/>
    <mergeCell ref="E922:E925"/>
    <mergeCell ref="F922:F925"/>
    <mergeCell ref="A847:F847"/>
    <mergeCell ref="A848:F848"/>
    <mergeCell ref="A849:F849"/>
    <mergeCell ref="A851:B854"/>
    <mergeCell ref="C851:C854"/>
    <mergeCell ref="D851:D854"/>
    <mergeCell ref="E851:E854"/>
    <mergeCell ref="F851:F854"/>
    <mergeCell ref="A1060:F1060"/>
    <mergeCell ref="A1061:F1061"/>
    <mergeCell ref="A1062:F1062"/>
    <mergeCell ref="A1064:B1067"/>
    <mergeCell ref="C1064:C1067"/>
    <mergeCell ref="D1064:D1067"/>
    <mergeCell ref="E1064:E1067"/>
    <mergeCell ref="F1064:F1067"/>
    <mergeCell ref="A989:F989"/>
    <mergeCell ref="A990:F990"/>
    <mergeCell ref="A991:F991"/>
    <mergeCell ref="A993:B996"/>
    <mergeCell ref="C993:C996"/>
    <mergeCell ref="D993:D996"/>
    <mergeCell ref="E993:E996"/>
    <mergeCell ref="F993:F996"/>
    <mergeCell ref="A1202:F1202"/>
    <mergeCell ref="A1203:F1203"/>
    <mergeCell ref="A1204:F1204"/>
    <mergeCell ref="A1206:B1209"/>
    <mergeCell ref="C1206:C1209"/>
    <mergeCell ref="D1206:D1209"/>
    <mergeCell ref="E1206:E1209"/>
    <mergeCell ref="F1206:F1209"/>
    <mergeCell ref="A1131:F1131"/>
    <mergeCell ref="A1132:F1132"/>
    <mergeCell ref="A1133:F1133"/>
    <mergeCell ref="A1135:B1138"/>
    <mergeCell ref="C1135:C1138"/>
    <mergeCell ref="D1135:D1138"/>
    <mergeCell ref="E1135:E1138"/>
    <mergeCell ref="F1135:F1138"/>
    <mergeCell ref="A1344:F1344"/>
    <mergeCell ref="A1345:F1345"/>
    <mergeCell ref="A1346:F1346"/>
    <mergeCell ref="A1348:B1351"/>
    <mergeCell ref="C1348:C1351"/>
    <mergeCell ref="D1348:D1351"/>
    <mergeCell ref="E1348:E1351"/>
    <mergeCell ref="F1348:F1351"/>
    <mergeCell ref="A1273:F1273"/>
    <mergeCell ref="A1274:F1274"/>
    <mergeCell ref="A1275:F1275"/>
    <mergeCell ref="A1277:B1280"/>
    <mergeCell ref="C1277:C1280"/>
    <mergeCell ref="D1277:D1280"/>
    <mergeCell ref="E1277:E1280"/>
    <mergeCell ref="F1277:F1280"/>
    <mergeCell ref="A1486:F1486"/>
    <mergeCell ref="A1487:F1487"/>
    <mergeCell ref="A1488:F1488"/>
    <mergeCell ref="A1490:B1493"/>
    <mergeCell ref="C1490:C1493"/>
    <mergeCell ref="D1490:D1493"/>
    <mergeCell ref="E1490:E1493"/>
    <mergeCell ref="F1490:F1493"/>
    <mergeCell ref="A1415:F1415"/>
    <mergeCell ref="A1416:F1416"/>
    <mergeCell ref="A1417:F1417"/>
    <mergeCell ref="A1419:B1422"/>
    <mergeCell ref="C1419:C1422"/>
    <mergeCell ref="D1419:D1422"/>
    <mergeCell ref="E1419:E1422"/>
    <mergeCell ref="F1419:F1422"/>
    <mergeCell ref="A1628:F1628"/>
    <mergeCell ref="A1629:F1629"/>
    <mergeCell ref="A1630:F1630"/>
    <mergeCell ref="A1632:B1635"/>
    <mergeCell ref="C1632:C1635"/>
    <mergeCell ref="D1632:D1635"/>
    <mergeCell ref="E1632:E1635"/>
    <mergeCell ref="F1632:F1635"/>
    <mergeCell ref="A1557:F1557"/>
    <mergeCell ref="A1558:F1558"/>
    <mergeCell ref="A1559:F1559"/>
    <mergeCell ref="A1561:B1564"/>
    <mergeCell ref="C1561:C1564"/>
    <mergeCell ref="D1561:D1564"/>
    <mergeCell ref="E1561:E1564"/>
    <mergeCell ref="F1561:F1564"/>
    <mergeCell ref="A1770:F1770"/>
    <mergeCell ref="A1771:F1771"/>
    <mergeCell ref="A1772:F1772"/>
    <mergeCell ref="A1774:B1777"/>
    <mergeCell ref="C1774:C1777"/>
    <mergeCell ref="D1774:D1777"/>
    <mergeCell ref="E1774:E1777"/>
    <mergeCell ref="F1774:F1777"/>
    <mergeCell ref="A1699:F1699"/>
    <mergeCell ref="A1700:F1700"/>
    <mergeCell ref="A1701:F1701"/>
    <mergeCell ref="A1703:B1706"/>
    <mergeCell ref="C1703:C1706"/>
    <mergeCell ref="D1703:D1706"/>
    <mergeCell ref="E1703:E1706"/>
    <mergeCell ref="F1703:F1706"/>
    <mergeCell ref="A1912:F1912"/>
    <mergeCell ref="A1913:F1913"/>
    <mergeCell ref="A1914:F1914"/>
    <mergeCell ref="A1916:B1919"/>
    <mergeCell ref="C1916:C1919"/>
    <mergeCell ref="D1916:D1919"/>
    <mergeCell ref="E1916:E1919"/>
    <mergeCell ref="F1916:F1919"/>
    <mergeCell ref="A1841:F1841"/>
    <mergeCell ref="A1842:F1842"/>
    <mergeCell ref="A1843:F1843"/>
    <mergeCell ref="A1845:B1848"/>
    <mergeCell ref="C1845:C1848"/>
    <mergeCell ref="D1845:D1848"/>
    <mergeCell ref="E1845:E1848"/>
    <mergeCell ref="F1845:F1848"/>
    <mergeCell ref="A2054:F2054"/>
    <mergeCell ref="A2055:F2055"/>
    <mergeCell ref="A2056:F2056"/>
    <mergeCell ref="A2058:B2061"/>
    <mergeCell ref="C2058:C2061"/>
    <mergeCell ref="D2058:D2061"/>
    <mergeCell ref="E2058:E2061"/>
    <mergeCell ref="F2058:F2061"/>
    <mergeCell ref="A1983:F1983"/>
    <mergeCell ref="A1984:F1984"/>
    <mergeCell ref="A1985:F1985"/>
    <mergeCell ref="A1987:B1990"/>
    <mergeCell ref="C1987:C1990"/>
    <mergeCell ref="D1987:D1990"/>
    <mergeCell ref="E1987:E1990"/>
    <mergeCell ref="F1987:F1990"/>
    <mergeCell ref="A2196:F2196"/>
    <mergeCell ref="A2197:F2197"/>
    <mergeCell ref="A2198:F2198"/>
    <mergeCell ref="A2200:B2203"/>
    <mergeCell ref="C2200:C2203"/>
    <mergeCell ref="D2200:D2203"/>
    <mergeCell ref="E2200:E2203"/>
    <mergeCell ref="F2200:F2203"/>
    <mergeCell ref="A2125:F2125"/>
    <mergeCell ref="A2126:F2126"/>
    <mergeCell ref="A2127:F2127"/>
    <mergeCell ref="A2129:B2132"/>
    <mergeCell ref="C2129:C2132"/>
    <mergeCell ref="D2129:D2132"/>
    <mergeCell ref="E2129:E2132"/>
    <mergeCell ref="F2129:F2132"/>
    <mergeCell ref="A2338:F2338"/>
    <mergeCell ref="A2339:F2339"/>
    <mergeCell ref="A2340:F2340"/>
    <mergeCell ref="A2342:B2345"/>
    <mergeCell ref="C2342:C2345"/>
    <mergeCell ref="D2342:D2345"/>
    <mergeCell ref="E2342:E2345"/>
    <mergeCell ref="F2342:F2345"/>
    <mergeCell ref="A2267:F2267"/>
    <mergeCell ref="A2268:F2268"/>
    <mergeCell ref="A2269:F2269"/>
    <mergeCell ref="A2271:B2274"/>
    <mergeCell ref="C2271:C2274"/>
    <mergeCell ref="D2271:D2274"/>
    <mergeCell ref="E2271:E2274"/>
    <mergeCell ref="F2271:F2274"/>
    <mergeCell ref="A2480:F2480"/>
    <mergeCell ref="A2481:F2481"/>
    <mergeCell ref="A2482:F2482"/>
    <mergeCell ref="A2484:B2487"/>
    <mergeCell ref="C2484:C2487"/>
    <mergeCell ref="D2484:D2487"/>
    <mergeCell ref="E2484:E2487"/>
    <mergeCell ref="F2484:F2487"/>
    <mergeCell ref="A2409:F2409"/>
    <mergeCell ref="A2410:F2410"/>
    <mergeCell ref="A2411:F2411"/>
    <mergeCell ref="A2413:B2416"/>
    <mergeCell ref="C2413:C2416"/>
    <mergeCell ref="D2413:D2416"/>
    <mergeCell ref="E2413:E2416"/>
    <mergeCell ref="F2413:F2416"/>
    <mergeCell ref="A2622:F2622"/>
    <mergeCell ref="A2623:F2623"/>
    <mergeCell ref="A2624:F2624"/>
    <mergeCell ref="A2626:B2629"/>
    <mergeCell ref="C2626:C2629"/>
    <mergeCell ref="D2626:D2629"/>
    <mergeCell ref="E2626:E2629"/>
    <mergeCell ref="F2626:F2629"/>
    <mergeCell ref="A2551:F2551"/>
    <mergeCell ref="A2552:F2552"/>
    <mergeCell ref="A2553:F2553"/>
    <mergeCell ref="A2555:B2558"/>
    <mergeCell ref="C2555:C2558"/>
    <mergeCell ref="D2555:D2558"/>
    <mergeCell ref="E2555:E2558"/>
    <mergeCell ref="F2555:F2558"/>
    <mergeCell ref="A2764:F2764"/>
    <mergeCell ref="A2765:F2765"/>
    <mergeCell ref="A2766:F2766"/>
    <mergeCell ref="A2768:B2771"/>
    <mergeCell ref="C2768:C2771"/>
    <mergeCell ref="D2768:D2771"/>
    <mergeCell ref="E2768:E2771"/>
    <mergeCell ref="F2768:F2771"/>
    <mergeCell ref="A2693:F2693"/>
    <mergeCell ref="A2694:F2694"/>
    <mergeCell ref="A2695:F2695"/>
    <mergeCell ref="A2697:B2700"/>
    <mergeCell ref="C2697:C2700"/>
    <mergeCell ref="D2697:D2700"/>
    <mergeCell ref="E2697:E2700"/>
    <mergeCell ref="F2697:F2700"/>
    <mergeCell ref="A2906:F2906"/>
    <mergeCell ref="A2907:F2907"/>
    <mergeCell ref="A2908:F2908"/>
    <mergeCell ref="A2910:B2913"/>
    <mergeCell ref="C2910:C2913"/>
    <mergeCell ref="D2910:D2913"/>
    <mergeCell ref="E2910:E2913"/>
    <mergeCell ref="F2910:F2913"/>
    <mergeCell ref="A2835:F2835"/>
    <mergeCell ref="A2836:F2836"/>
    <mergeCell ref="A2837:F2837"/>
    <mergeCell ref="A2839:B2842"/>
    <mergeCell ref="C2839:C2842"/>
    <mergeCell ref="D2839:D2842"/>
    <mergeCell ref="E2839:E2842"/>
    <mergeCell ref="F2839:F2842"/>
    <mergeCell ref="A3048:F3048"/>
    <mergeCell ref="A3049:F3049"/>
    <mergeCell ref="A3050:F3050"/>
    <mergeCell ref="A3052:B3055"/>
    <mergeCell ref="C3052:C3055"/>
    <mergeCell ref="D3052:D3055"/>
    <mergeCell ref="E3052:E3055"/>
    <mergeCell ref="F3052:F3055"/>
    <mergeCell ref="A2977:F2977"/>
    <mergeCell ref="A2978:F2978"/>
    <mergeCell ref="A2979:F2979"/>
    <mergeCell ref="A2981:B2984"/>
    <mergeCell ref="C2981:C2984"/>
    <mergeCell ref="D2981:D2984"/>
    <mergeCell ref="E2981:E2984"/>
    <mergeCell ref="F2981:F2984"/>
    <mergeCell ref="A3190:F3190"/>
    <mergeCell ref="A3191:F3191"/>
    <mergeCell ref="A3192:F3192"/>
    <mergeCell ref="A3194:B3197"/>
    <mergeCell ref="C3194:C3197"/>
    <mergeCell ref="D3194:D3197"/>
    <mergeCell ref="E3194:E3197"/>
    <mergeCell ref="F3194:F3197"/>
    <mergeCell ref="A3119:F3119"/>
    <mergeCell ref="A3120:F3120"/>
    <mergeCell ref="A3121:F3121"/>
    <mergeCell ref="A3123:B3126"/>
    <mergeCell ref="C3123:C3126"/>
    <mergeCell ref="D3123:D3126"/>
    <mergeCell ref="E3123:E3126"/>
    <mergeCell ref="F3123:F3126"/>
    <mergeCell ref="A3332:F3332"/>
    <mergeCell ref="A3333:F3333"/>
    <mergeCell ref="A3334:F3334"/>
    <mergeCell ref="A3336:B3339"/>
    <mergeCell ref="C3336:C3339"/>
    <mergeCell ref="D3336:D3339"/>
    <mergeCell ref="E3336:E3339"/>
    <mergeCell ref="F3336:F3339"/>
    <mergeCell ref="A3261:F3261"/>
    <mergeCell ref="A3262:F3262"/>
    <mergeCell ref="A3263:F3263"/>
    <mergeCell ref="A3265:B3268"/>
    <mergeCell ref="C3265:C3268"/>
    <mergeCell ref="D3265:D3268"/>
    <mergeCell ref="E3265:E3268"/>
    <mergeCell ref="F3265:F3268"/>
    <mergeCell ref="A3474:F3474"/>
    <mergeCell ref="A3475:F3475"/>
    <mergeCell ref="A3476:F3476"/>
    <mergeCell ref="A3478:B3481"/>
    <mergeCell ref="C3478:C3481"/>
    <mergeCell ref="D3478:D3481"/>
    <mergeCell ref="E3478:E3481"/>
    <mergeCell ref="F3478:F3481"/>
    <mergeCell ref="A3403:F3403"/>
    <mergeCell ref="A3404:F3404"/>
    <mergeCell ref="A3405:F3405"/>
    <mergeCell ref="A3407:B3410"/>
    <mergeCell ref="C3407:C3410"/>
    <mergeCell ref="D3407:D3410"/>
    <mergeCell ref="E3407:E3410"/>
    <mergeCell ref="F3407:F3410"/>
    <mergeCell ref="A3616:F3616"/>
    <mergeCell ref="A3617:F3617"/>
    <mergeCell ref="A3618:F3618"/>
    <mergeCell ref="A3620:B3623"/>
    <mergeCell ref="C3620:C3623"/>
    <mergeCell ref="D3620:D3623"/>
    <mergeCell ref="E3620:E3623"/>
    <mergeCell ref="F3620:F3623"/>
    <mergeCell ref="A3545:F3545"/>
    <mergeCell ref="A3546:F3546"/>
    <mergeCell ref="A3547:F3547"/>
    <mergeCell ref="A3549:B3552"/>
    <mergeCell ref="C3549:C3552"/>
    <mergeCell ref="D3549:D3552"/>
    <mergeCell ref="E3549:E3552"/>
    <mergeCell ref="F3549:F3552"/>
    <mergeCell ref="A3758:F3758"/>
    <mergeCell ref="A3759:F3759"/>
    <mergeCell ref="A3760:F3760"/>
    <mergeCell ref="A3762:B3765"/>
    <mergeCell ref="C3762:C3765"/>
    <mergeCell ref="D3762:D3765"/>
    <mergeCell ref="E3762:E3765"/>
    <mergeCell ref="F3762:F3765"/>
    <mergeCell ref="A3687:F3687"/>
    <mergeCell ref="A3688:F3688"/>
    <mergeCell ref="A3689:F3689"/>
    <mergeCell ref="A3691:B3694"/>
    <mergeCell ref="C3691:C3694"/>
    <mergeCell ref="D3691:D3694"/>
    <mergeCell ref="E3691:E3694"/>
    <mergeCell ref="F3691:F3694"/>
    <mergeCell ref="A3900:F3900"/>
    <mergeCell ref="A3901:F3901"/>
    <mergeCell ref="A3902:F3902"/>
    <mergeCell ref="A3904:B3907"/>
    <mergeCell ref="C3904:C3907"/>
    <mergeCell ref="D3904:D3907"/>
    <mergeCell ref="E3904:E3907"/>
    <mergeCell ref="F3904:F3907"/>
    <mergeCell ref="A3829:F3829"/>
    <mergeCell ref="A3830:F3830"/>
    <mergeCell ref="A3831:F3831"/>
    <mergeCell ref="A3833:B3836"/>
    <mergeCell ref="C3833:C3836"/>
    <mergeCell ref="D3833:D3836"/>
    <mergeCell ref="E3833:E3836"/>
    <mergeCell ref="F3833:F3836"/>
  </mergeCells>
  <printOptions horizontalCentered="1"/>
  <pageMargins left="1.1417322834645669" right="0.55118110236220474" top="0.62992125984251968" bottom="0.6692913385826772" header="0.47244094488188981" footer="0.27559055118110237"/>
  <pageSetup paperSize="9" scale="95" firstPageNumber="141" fitToWidth="0" orientation="portrait" useFirstPageNumber="1" r:id="rId1"/>
  <headerFooter scaleWithDoc="0">
    <oddHeader>&amp;LCEB/2015/HLCM/HR/19</oddHeader>
    <oddFooter>&amp;CPage &amp;P</oddFooter>
  </headerFooter>
  <rowBreaks count="55" manualBreakCount="55">
    <brk id="70" max="5" man="1"/>
    <brk id="137" max="5" man="1"/>
    <brk id="205" max="5" man="1"/>
    <brk id="276" max="5" man="1"/>
    <brk id="347" max="5" man="1"/>
    <brk id="418" max="5" man="1"/>
    <brk id="489" max="5" man="1"/>
    <brk id="560" max="5" man="1"/>
    <brk id="631" max="5" man="1"/>
    <brk id="702" max="5" man="1"/>
    <brk id="773" max="5" man="1"/>
    <brk id="844" max="5" man="1"/>
    <brk id="915" max="5" man="1"/>
    <brk id="986" max="5" man="1"/>
    <brk id="1057" max="5" man="1"/>
    <brk id="1128" max="5" man="1"/>
    <brk id="1199" max="5" man="1"/>
    <brk id="1270" max="5" man="1"/>
    <brk id="1341" max="5" man="1"/>
    <brk id="1412" max="5" man="1"/>
    <brk id="1483" max="5" man="1"/>
    <brk id="1554" max="5" man="1"/>
    <brk id="1625" max="5" man="1"/>
    <brk id="1696" max="5" man="1"/>
    <brk id="1767" max="5" man="1"/>
    <brk id="1838" max="5" man="1"/>
    <brk id="1909" max="5" man="1"/>
    <brk id="1980" max="5" man="1"/>
    <brk id="2051" max="5" man="1"/>
    <brk id="2122" max="5" man="1"/>
    <brk id="2193" max="5" man="1"/>
    <brk id="2264" max="5" man="1"/>
    <brk id="2335" max="16383" man="1"/>
    <brk id="2406" max="5" man="1"/>
    <brk id="2477" max="5" man="1"/>
    <brk id="2548" max="5" man="1"/>
    <brk id="2619" max="5" man="1"/>
    <brk id="2690" max="5" man="1"/>
    <brk id="2761" max="5" man="1"/>
    <brk id="2832" max="5" man="1"/>
    <brk id="2903" max="5" man="1"/>
    <brk id="2974" max="5" man="1"/>
    <brk id="3045" max="5" man="1"/>
    <brk id="3116" max="5" man="1"/>
    <brk id="3187" max="5" man="1"/>
    <brk id="3258" max="5" man="1"/>
    <brk id="3329" max="5" man="1"/>
    <brk id="3400" max="5" man="1"/>
    <brk id="3471" max="5" man="1"/>
    <brk id="3542" max="5" man="1"/>
    <brk id="3613" max="5" man="1"/>
    <brk id="3684" max="5" man="1"/>
    <brk id="3756" max="5" man="1"/>
    <brk id="3828" max="5" man="1"/>
    <brk id="3899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pageSetUpPr fitToPage="1"/>
  </sheetPr>
  <dimension ref="A1:R200"/>
  <sheetViews>
    <sheetView view="pageLayout" zoomScaleNormal="80" zoomScaleSheetLayoutView="80" workbookViewId="0">
      <selection sqref="A1:Q1"/>
    </sheetView>
  </sheetViews>
  <sheetFormatPr defaultColWidth="8.85546875" defaultRowHeight="12.75" x14ac:dyDescent="0.2"/>
  <cols>
    <col min="1" max="1" width="4.42578125" customWidth="1"/>
    <col min="2" max="2" width="9.85546875" customWidth="1"/>
    <col min="3" max="10" width="7.140625" customWidth="1"/>
    <col min="11" max="11" width="7.42578125" hidden="1" customWidth="1"/>
    <col min="12" max="12" width="7.85546875" hidden="1" customWidth="1"/>
    <col min="13" max="13" width="8" hidden="1" customWidth="1"/>
    <col min="14" max="14" width="8.42578125" hidden="1" customWidth="1"/>
    <col min="15" max="17" width="7.140625" customWidth="1"/>
  </cols>
  <sheetData>
    <row r="1" spans="1:18" x14ac:dyDescent="0.2">
      <c r="A1" s="85" t="s">
        <v>81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18" x14ac:dyDescent="0.2">
      <c r="A2" s="86" t="s">
        <v>22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8" x14ac:dyDescent="0.2">
      <c r="A3" s="86" t="s">
        <v>1066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</row>
    <row r="4" spans="1:18" ht="13.5" thickBo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8" x14ac:dyDescent="0.2">
      <c r="A5" s="87" t="s">
        <v>122</v>
      </c>
      <c r="B5" s="88"/>
      <c r="C5" s="91" t="s">
        <v>8</v>
      </c>
      <c r="D5" s="92"/>
      <c r="E5" s="92"/>
      <c r="F5" s="93"/>
      <c r="G5" s="91" t="s">
        <v>729</v>
      </c>
      <c r="H5" s="92"/>
      <c r="I5" s="92"/>
      <c r="J5" s="93"/>
      <c r="K5" s="91" t="s">
        <v>730</v>
      </c>
      <c r="L5" s="92"/>
      <c r="M5" s="92"/>
      <c r="N5" s="93"/>
      <c r="O5" s="91" t="s">
        <v>2</v>
      </c>
      <c r="P5" s="92"/>
      <c r="Q5" s="93"/>
    </row>
    <row r="6" spans="1:18" ht="13.5" thickBot="1" x14ac:dyDescent="0.25">
      <c r="A6" s="89"/>
      <c r="B6" s="90"/>
      <c r="C6" s="94"/>
      <c r="D6" s="95"/>
      <c r="E6" s="95"/>
      <c r="F6" s="96"/>
      <c r="G6" s="94"/>
      <c r="H6" s="95"/>
      <c r="I6" s="95"/>
      <c r="J6" s="96"/>
      <c r="K6" s="94"/>
      <c r="L6" s="95"/>
      <c r="M6" s="95"/>
      <c r="N6" s="96"/>
      <c r="O6" s="94"/>
      <c r="P6" s="95"/>
      <c r="Q6" s="96"/>
    </row>
    <row r="7" spans="1:18" x14ac:dyDescent="0.2">
      <c r="A7" s="89"/>
      <c r="B7" s="90"/>
      <c r="C7" s="97" t="s">
        <v>4</v>
      </c>
      <c r="D7" s="105" t="s">
        <v>5</v>
      </c>
      <c r="E7" s="105" t="s">
        <v>2</v>
      </c>
      <c r="F7" s="99" t="s">
        <v>6</v>
      </c>
      <c r="G7" s="97" t="s">
        <v>4</v>
      </c>
      <c r="H7" s="105" t="s">
        <v>5</v>
      </c>
      <c r="I7" s="105" t="s">
        <v>2</v>
      </c>
      <c r="J7" s="99" t="s">
        <v>6</v>
      </c>
      <c r="K7" s="97" t="s">
        <v>4</v>
      </c>
      <c r="L7" s="105" t="s">
        <v>5</v>
      </c>
      <c r="M7" s="105" t="s">
        <v>2</v>
      </c>
      <c r="N7" s="99" t="s">
        <v>6</v>
      </c>
      <c r="O7" s="97" t="s">
        <v>4</v>
      </c>
      <c r="P7" s="101" t="s">
        <v>5</v>
      </c>
      <c r="Q7" s="103" t="s">
        <v>2</v>
      </c>
      <c r="R7" s="30"/>
    </row>
    <row r="8" spans="1:18" ht="13.5" thickBot="1" x14ac:dyDescent="0.25">
      <c r="A8" s="89"/>
      <c r="B8" s="90"/>
      <c r="C8" s="98"/>
      <c r="D8" s="106"/>
      <c r="E8" s="106"/>
      <c r="F8" s="100"/>
      <c r="G8" s="98"/>
      <c r="H8" s="106"/>
      <c r="I8" s="106"/>
      <c r="J8" s="100"/>
      <c r="K8" s="98"/>
      <c r="L8" s="106"/>
      <c r="M8" s="106"/>
      <c r="N8" s="100"/>
      <c r="O8" s="98"/>
      <c r="P8" s="102"/>
      <c r="Q8" s="104"/>
      <c r="R8" s="30"/>
    </row>
    <row r="9" spans="1:18" x14ac:dyDescent="0.2">
      <c r="A9" s="35"/>
      <c r="B9" s="38" t="s">
        <v>124</v>
      </c>
      <c r="C9" s="3">
        <v>4692</v>
      </c>
      <c r="D9" s="4">
        <v>5678</v>
      </c>
      <c r="E9" s="4">
        <f t="shared" ref="E9:E43" si="0">C9+D9</f>
        <v>10370</v>
      </c>
      <c r="F9" s="18">
        <f t="shared" ref="F9:F43" si="1">INT((E9/Q9+0.005)*100)</f>
        <v>32</v>
      </c>
      <c r="G9" s="3">
        <v>5892</v>
      </c>
      <c r="H9" s="4">
        <v>15832</v>
      </c>
      <c r="I9" s="4">
        <f t="shared" ref="I9:I43" si="2">G9+H9</f>
        <v>21724</v>
      </c>
      <c r="J9" s="18">
        <f t="shared" ref="J9:J43" si="3">INT((I9/Q9+0.005)*100)</f>
        <v>68</v>
      </c>
      <c r="K9" s="3"/>
      <c r="L9" s="4"/>
      <c r="M9" s="4"/>
      <c r="N9" s="18"/>
      <c r="O9" s="3">
        <f t="shared" ref="O9:O43" si="4">C9 + G9 + K9</f>
        <v>10584</v>
      </c>
      <c r="P9" s="4">
        <f t="shared" ref="P9:P43" si="5">D9 + H9 + L9</f>
        <v>21510</v>
      </c>
      <c r="Q9" s="12">
        <f t="shared" ref="Q9:Q43" si="6">O9 + P9</f>
        <v>32094</v>
      </c>
      <c r="R9" s="30"/>
    </row>
    <row r="10" spans="1:18" x14ac:dyDescent="0.2">
      <c r="A10" s="41"/>
      <c r="B10" s="49" t="s">
        <v>3</v>
      </c>
      <c r="C10" s="44">
        <v>0</v>
      </c>
      <c r="D10" s="45">
        <v>0</v>
      </c>
      <c r="E10" s="45">
        <f t="shared" si="0"/>
        <v>0</v>
      </c>
      <c r="F10" s="47">
        <f t="shared" si="1"/>
        <v>0</v>
      </c>
      <c r="G10" s="44">
        <v>2468</v>
      </c>
      <c r="H10" s="45">
        <v>3525</v>
      </c>
      <c r="I10" s="45">
        <f t="shared" si="2"/>
        <v>5993</v>
      </c>
      <c r="J10" s="47">
        <f t="shared" si="3"/>
        <v>100</v>
      </c>
      <c r="K10" s="44"/>
      <c r="L10" s="45"/>
      <c r="M10" s="45"/>
      <c r="N10" s="47"/>
      <c r="O10" s="44">
        <f t="shared" si="4"/>
        <v>2468</v>
      </c>
      <c r="P10" s="45">
        <f t="shared" si="5"/>
        <v>3525</v>
      </c>
      <c r="Q10" s="48">
        <f t="shared" si="6"/>
        <v>5993</v>
      </c>
    </row>
    <row r="11" spans="1:18" x14ac:dyDescent="0.2">
      <c r="A11" s="39"/>
      <c r="B11" s="51" t="s">
        <v>125</v>
      </c>
      <c r="C11" s="7">
        <v>0</v>
      </c>
      <c r="D11" s="8">
        <v>0</v>
      </c>
      <c r="E11" s="8">
        <f t="shared" si="0"/>
        <v>0</v>
      </c>
      <c r="F11" s="17">
        <f t="shared" si="1"/>
        <v>0</v>
      </c>
      <c r="G11" s="7">
        <v>658</v>
      </c>
      <c r="H11" s="8">
        <v>1193</v>
      </c>
      <c r="I11" s="8">
        <f t="shared" si="2"/>
        <v>1851</v>
      </c>
      <c r="J11" s="17">
        <f t="shared" si="3"/>
        <v>100</v>
      </c>
      <c r="K11" s="7"/>
      <c r="L11" s="8"/>
      <c r="M11" s="8"/>
      <c r="N11" s="17"/>
      <c r="O11" s="7">
        <f t="shared" si="4"/>
        <v>658</v>
      </c>
      <c r="P11" s="8">
        <f t="shared" si="5"/>
        <v>1193</v>
      </c>
      <c r="Q11" s="13">
        <f t="shared" si="6"/>
        <v>1851</v>
      </c>
    </row>
    <row r="12" spans="1:18" x14ac:dyDescent="0.2">
      <c r="A12" s="41"/>
      <c r="B12" s="49" t="s">
        <v>126</v>
      </c>
      <c r="C12" s="44">
        <v>0</v>
      </c>
      <c r="D12" s="45">
        <v>0</v>
      </c>
      <c r="E12" s="45">
        <f t="shared" si="0"/>
        <v>0</v>
      </c>
      <c r="F12" s="47">
        <f t="shared" si="1"/>
        <v>0</v>
      </c>
      <c r="G12" s="44">
        <v>474</v>
      </c>
      <c r="H12" s="45">
        <v>219</v>
      </c>
      <c r="I12" s="45">
        <f t="shared" si="2"/>
        <v>693</v>
      </c>
      <c r="J12" s="47">
        <f t="shared" si="3"/>
        <v>100</v>
      </c>
      <c r="K12" s="44"/>
      <c r="L12" s="45"/>
      <c r="M12" s="45"/>
      <c r="N12" s="47"/>
      <c r="O12" s="44">
        <f t="shared" si="4"/>
        <v>474</v>
      </c>
      <c r="P12" s="45">
        <f t="shared" si="5"/>
        <v>219</v>
      </c>
      <c r="Q12" s="48">
        <f t="shared" si="6"/>
        <v>693</v>
      </c>
    </row>
    <row r="13" spans="1:18" x14ac:dyDescent="0.2">
      <c r="A13" s="39"/>
      <c r="B13" s="51" t="s">
        <v>127</v>
      </c>
      <c r="C13" s="7">
        <v>87</v>
      </c>
      <c r="D13" s="8">
        <v>99</v>
      </c>
      <c r="E13" s="8">
        <f t="shared" si="0"/>
        <v>186</v>
      </c>
      <c r="F13" s="17">
        <f t="shared" si="1"/>
        <v>3</v>
      </c>
      <c r="G13" s="7">
        <v>1831</v>
      </c>
      <c r="H13" s="8">
        <v>4577</v>
      </c>
      <c r="I13" s="8">
        <f t="shared" si="2"/>
        <v>6408</v>
      </c>
      <c r="J13" s="17">
        <f t="shared" si="3"/>
        <v>97</v>
      </c>
      <c r="K13" s="7"/>
      <c r="L13" s="8"/>
      <c r="M13" s="8"/>
      <c r="N13" s="17"/>
      <c r="O13" s="7">
        <f t="shared" si="4"/>
        <v>1918</v>
      </c>
      <c r="P13" s="8">
        <f t="shared" si="5"/>
        <v>4676</v>
      </c>
      <c r="Q13" s="13">
        <f t="shared" si="6"/>
        <v>6594</v>
      </c>
    </row>
    <row r="14" spans="1:18" x14ac:dyDescent="0.2">
      <c r="A14" s="41"/>
      <c r="B14" s="49" t="s">
        <v>128</v>
      </c>
      <c r="C14" s="44">
        <v>0</v>
      </c>
      <c r="D14" s="45">
        <v>0</v>
      </c>
      <c r="E14" s="45">
        <f t="shared" si="0"/>
        <v>0</v>
      </c>
      <c r="F14" s="47">
        <f t="shared" si="1"/>
        <v>0</v>
      </c>
      <c r="G14" s="44">
        <v>3334</v>
      </c>
      <c r="H14" s="45">
        <v>5010</v>
      </c>
      <c r="I14" s="45">
        <f t="shared" si="2"/>
        <v>8344</v>
      </c>
      <c r="J14" s="47">
        <f t="shared" si="3"/>
        <v>100</v>
      </c>
      <c r="K14" s="44"/>
      <c r="L14" s="45"/>
      <c r="M14" s="45"/>
      <c r="N14" s="47"/>
      <c r="O14" s="44">
        <f t="shared" si="4"/>
        <v>3334</v>
      </c>
      <c r="P14" s="45">
        <f t="shared" si="5"/>
        <v>5010</v>
      </c>
      <c r="Q14" s="48">
        <f t="shared" si="6"/>
        <v>8344</v>
      </c>
    </row>
    <row r="15" spans="1:18" x14ac:dyDescent="0.2">
      <c r="A15" s="39"/>
      <c r="B15" s="51" t="s">
        <v>931</v>
      </c>
      <c r="C15" s="7">
        <v>0</v>
      </c>
      <c r="D15" s="8">
        <v>0</v>
      </c>
      <c r="E15" s="8">
        <f t="shared" si="0"/>
        <v>0</v>
      </c>
      <c r="F15" s="17">
        <f t="shared" si="1"/>
        <v>0</v>
      </c>
      <c r="G15" s="7">
        <v>332</v>
      </c>
      <c r="H15" s="8">
        <v>278</v>
      </c>
      <c r="I15" s="8">
        <f t="shared" si="2"/>
        <v>610</v>
      </c>
      <c r="J15" s="17">
        <f t="shared" si="3"/>
        <v>100</v>
      </c>
      <c r="K15" s="7"/>
      <c r="L15" s="8"/>
      <c r="M15" s="8"/>
      <c r="N15" s="17"/>
      <c r="O15" s="7">
        <f t="shared" si="4"/>
        <v>332</v>
      </c>
      <c r="P15" s="8">
        <f t="shared" si="5"/>
        <v>278</v>
      </c>
      <c r="Q15" s="13">
        <f t="shared" si="6"/>
        <v>610</v>
      </c>
    </row>
    <row r="16" spans="1:18" x14ac:dyDescent="0.2">
      <c r="A16" s="41"/>
      <c r="B16" s="49" t="s">
        <v>129</v>
      </c>
      <c r="C16" s="44">
        <v>0</v>
      </c>
      <c r="D16" s="45">
        <v>0</v>
      </c>
      <c r="E16" s="45">
        <f t="shared" si="0"/>
        <v>0</v>
      </c>
      <c r="F16" s="47">
        <f t="shared" si="1"/>
        <v>0</v>
      </c>
      <c r="G16" s="44">
        <v>31</v>
      </c>
      <c r="H16" s="45">
        <v>6</v>
      </c>
      <c r="I16" s="45">
        <f t="shared" si="2"/>
        <v>37</v>
      </c>
      <c r="J16" s="47">
        <f t="shared" si="3"/>
        <v>100</v>
      </c>
      <c r="K16" s="44"/>
      <c r="L16" s="45"/>
      <c r="M16" s="45"/>
      <c r="N16" s="47"/>
      <c r="O16" s="44">
        <f t="shared" si="4"/>
        <v>31</v>
      </c>
      <c r="P16" s="45">
        <f t="shared" si="5"/>
        <v>6</v>
      </c>
      <c r="Q16" s="48">
        <f t="shared" si="6"/>
        <v>37</v>
      </c>
    </row>
    <row r="17" spans="1:17" x14ac:dyDescent="0.2">
      <c r="A17" s="39"/>
      <c r="B17" s="51" t="s">
        <v>130</v>
      </c>
      <c r="C17" s="7">
        <v>126</v>
      </c>
      <c r="D17" s="8">
        <v>7</v>
      </c>
      <c r="E17" s="8">
        <f t="shared" si="0"/>
        <v>133</v>
      </c>
      <c r="F17" s="17">
        <f t="shared" si="1"/>
        <v>60</v>
      </c>
      <c r="G17" s="7">
        <v>81</v>
      </c>
      <c r="H17" s="8">
        <v>7</v>
      </c>
      <c r="I17" s="8">
        <f t="shared" si="2"/>
        <v>88</v>
      </c>
      <c r="J17" s="17">
        <f t="shared" si="3"/>
        <v>40</v>
      </c>
      <c r="K17" s="7"/>
      <c r="L17" s="8"/>
      <c r="M17" s="8"/>
      <c r="N17" s="17"/>
      <c r="O17" s="7">
        <f t="shared" si="4"/>
        <v>207</v>
      </c>
      <c r="P17" s="8">
        <f t="shared" si="5"/>
        <v>14</v>
      </c>
      <c r="Q17" s="13">
        <f t="shared" si="6"/>
        <v>221</v>
      </c>
    </row>
    <row r="18" spans="1:17" x14ac:dyDescent="0.2">
      <c r="A18" s="41"/>
      <c r="B18" s="49" t="s">
        <v>131</v>
      </c>
      <c r="C18" s="44">
        <v>88</v>
      </c>
      <c r="D18" s="45">
        <v>58</v>
      </c>
      <c r="E18" s="45">
        <f t="shared" si="0"/>
        <v>146</v>
      </c>
      <c r="F18" s="47">
        <f t="shared" si="1"/>
        <v>56</v>
      </c>
      <c r="G18" s="44">
        <v>79</v>
      </c>
      <c r="H18" s="45">
        <v>37</v>
      </c>
      <c r="I18" s="45">
        <f t="shared" si="2"/>
        <v>116</v>
      </c>
      <c r="J18" s="47">
        <f t="shared" si="3"/>
        <v>44</v>
      </c>
      <c r="K18" s="44"/>
      <c r="L18" s="45"/>
      <c r="M18" s="45"/>
      <c r="N18" s="47"/>
      <c r="O18" s="44">
        <f t="shared" si="4"/>
        <v>167</v>
      </c>
      <c r="P18" s="45">
        <f t="shared" si="5"/>
        <v>95</v>
      </c>
      <c r="Q18" s="48">
        <f t="shared" si="6"/>
        <v>262</v>
      </c>
    </row>
    <row r="19" spans="1:17" x14ac:dyDescent="0.2">
      <c r="A19" s="39"/>
      <c r="B19" s="51" t="s">
        <v>132</v>
      </c>
      <c r="C19" s="7">
        <v>0</v>
      </c>
      <c r="D19" s="8">
        <v>0</v>
      </c>
      <c r="E19" s="8">
        <f t="shared" si="0"/>
        <v>0</v>
      </c>
      <c r="F19" s="17">
        <f t="shared" si="1"/>
        <v>0</v>
      </c>
      <c r="G19" s="7">
        <v>23</v>
      </c>
      <c r="H19" s="8">
        <v>21</v>
      </c>
      <c r="I19" s="8">
        <f t="shared" si="2"/>
        <v>44</v>
      </c>
      <c r="J19" s="17">
        <f t="shared" si="3"/>
        <v>100</v>
      </c>
      <c r="K19" s="7"/>
      <c r="L19" s="8"/>
      <c r="M19" s="8"/>
      <c r="N19" s="17"/>
      <c r="O19" s="7">
        <f t="shared" si="4"/>
        <v>23</v>
      </c>
      <c r="P19" s="8">
        <f t="shared" si="5"/>
        <v>21</v>
      </c>
      <c r="Q19" s="13">
        <f t="shared" si="6"/>
        <v>44</v>
      </c>
    </row>
    <row r="20" spans="1:17" x14ac:dyDescent="0.2">
      <c r="A20" s="41"/>
      <c r="B20" s="49" t="s">
        <v>133</v>
      </c>
      <c r="C20" s="44">
        <v>57</v>
      </c>
      <c r="D20" s="45">
        <v>56</v>
      </c>
      <c r="E20" s="45">
        <f t="shared" si="0"/>
        <v>113</v>
      </c>
      <c r="F20" s="47">
        <f t="shared" si="1"/>
        <v>100</v>
      </c>
      <c r="G20" s="44">
        <v>0</v>
      </c>
      <c r="H20" s="45">
        <v>0</v>
      </c>
      <c r="I20" s="45">
        <f t="shared" si="2"/>
        <v>0</v>
      </c>
      <c r="J20" s="47">
        <f t="shared" si="3"/>
        <v>0</v>
      </c>
      <c r="K20" s="44"/>
      <c r="L20" s="45"/>
      <c r="M20" s="45"/>
      <c r="N20" s="47"/>
      <c r="O20" s="44">
        <f t="shared" si="4"/>
        <v>57</v>
      </c>
      <c r="P20" s="45">
        <f t="shared" si="5"/>
        <v>56</v>
      </c>
      <c r="Q20" s="48">
        <f t="shared" si="6"/>
        <v>113</v>
      </c>
    </row>
    <row r="21" spans="1:17" x14ac:dyDescent="0.2">
      <c r="A21" s="39"/>
      <c r="B21" s="51" t="s">
        <v>692</v>
      </c>
      <c r="C21" s="7">
        <v>0</v>
      </c>
      <c r="D21" s="8">
        <v>0</v>
      </c>
      <c r="E21" s="8">
        <f t="shared" si="0"/>
        <v>0</v>
      </c>
      <c r="F21" s="17">
        <f t="shared" si="1"/>
        <v>0</v>
      </c>
      <c r="G21" s="7">
        <v>97</v>
      </c>
      <c r="H21" s="8">
        <v>127</v>
      </c>
      <c r="I21" s="8">
        <f t="shared" si="2"/>
        <v>224</v>
      </c>
      <c r="J21" s="17">
        <f t="shared" si="3"/>
        <v>100</v>
      </c>
      <c r="K21" s="7"/>
      <c r="L21" s="8"/>
      <c r="M21" s="8"/>
      <c r="N21" s="17"/>
      <c r="O21" s="7">
        <f t="shared" si="4"/>
        <v>97</v>
      </c>
      <c r="P21" s="8">
        <f t="shared" si="5"/>
        <v>127</v>
      </c>
      <c r="Q21" s="13">
        <f t="shared" si="6"/>
        <v>224</v>
      </c>
    </row>
    <row r="22" spans="1:17" x14ac:dyDescent="0.2">
      <c r="A22" s="41"/>
      <c r="B22" s="49" t="s">
        <v>134</v>
      </c>
      <c r="C22" s="44">
        <v>0</v>
      </c>
      <c r="D22" s="45">
        <v>0</v>
      </c>
      <c r="E22" s="45">
        <f t="shared" si="0"/>
        <v>0</v>
      </c>
      <c r="F22" s="47">
        <f t="shared" si="1"/>
        <v>0</v>
      </c>
      <c r="G22" s="44">
        <v>73</v>
      </c>
      <c r="H22" s="45">
        <v>32</v>
      </c>
      <c r="I22" s="45">
        <f t="shared" si="2"/>
        <v>105</v>
      </c>
      <c r="J22" s="47">
        <f t="shared" si="3"/>
        <v>100</v>
      </c>
      <c r="K22" s="44"/>
      <c r="L22" s="45"/>
      <c r="M22" s="45"/>
      <c r="N22" s="47"/>
      <c r="O22" s="44">
        <f t="shared" si="4"/>
        <v>73</v>
      </c>
      <c r="P22" s="45">
        <f t="shared" si="5"/>
        <v>32</v>
      </c>
      <c r="Q22" s="48">
        <f t="shared" si="6"/>
        <v>105</v>
      </c>
    </row>
    <row r="23" spans="1:17" x14ac:dyDescent="0.2">
      <c r="A23" s="39"/>
      <c r="B23" s="51" t="s">
        <v>135</v>
      </c>
      <c r="C23" s="7">
        <v>729</v>
      </c>
      <c r="D23" s="8">
        <v>795</v>
      </c>
      <c r="E23" s="8">
        <f t="shared" si="0"/>
        <v>1524</v>
      </c>
      <c r="F23" s="17">
        <f t="shared" si="1"/>
        <v>67</v>
      </c>
      <c r="G23" s="7">
        <v>322</v>
      </c>
      <c r="H23" s="8">
        <v>427</v>
      </c>
      <c r="I23" s="8">
        <f t="shared" si="2"/>
        <v>749</v>
      </c>
      <c r="J23" s="17">
        <f t="shared" si="3"/>
        <v>33</v>
      </c>
      <c r="K23" s="7"/>
      <c r="L23" s="8"/>
      <c r="M23" s="8"/>
      <c r="N23" s="17"/>
      <c r="O23" s="7">
        <f t="shared" si="4"/>
        <v>1051</v>
      </c>
      <c r="P23" s="8">
        <f t="shared" si="5"/>
        <v>1222</v>
      </c>
      <c r="Q23" s="13">
        <f t="shared" si="6"/>
        <v>2273</v>
      </c>
    </row>
    <row r="24" spans="1:17" x14ac:dyDescent="0.2">
      <c r="A24" s="41"/>
      <c r="B24" s="49" t="s">
        <v>932</v>
      </c>
      <c r="C24" s="44">
        <v>54</v>
      </c>
      <c r="D24" s="45">
        <v>89</v>
      </c>
      <c r="E24" s="45">
        <f t="shared" si="0"/>
        <v>143</v>
      </c>
      <c r="F24" s="47">
        <f t="shared" si="1"/>
        <v>81</v>
      </c>
      <c r="G24" s="44">
        <v>13</v>
      </c>
      <c r="H24" s="45">
        <v>20</v>
      </c>
      <c r="I24" s="45">
        <f t="shared" si="2"/>
        <v>33</v>
      </c>
      <c r="J24" s="47">
        <f t="shared" si="3"/>
        <v>19</v>
      </c>
      <c r="K24" s="44"/>
      <c r="L24" s="45"/>
      <c r="M24" s="45"/>
      <c r="N24" s="47"/>
      <c r="O24" s="44">
        <f t="shared" si="4"/>
        <v>67</v>
      </c>
      <c r="P24" s="45">
        <f t="shared" si="5"/>
        <v>109</v>
      </c>
      <c r="Q24" s="48">
        <f t="shared" si="6"/>
        <v>176</v>
      </c>
    </row>
    <row r="25" spans="1:17" x14ac:dyDescent="0.2">
      <c r="A25" s="39"/>
      <c r="B25" s="51" t="s">
        <v>136</v>
      </c>
      <c r="C25" s="7">
        <v>973</v>
      </c>
      <c r="D25" s="8">
        <v>1287</v>
      </c>
      <c r="E25" s="8">
        <f t="shared" si="0"/>
        <v>2260</v>
      </c>
      <c r="F25" s="17">
        <f t="shared" si="1"/>
        <v>73</v>
      </c>
      <c r="G25" s="7">
        <v>548</v>
      </c>
      <c r="H25" s="8">
        <v>275</v>
      </c>
      <c r="I25" s="8">
        <f t="shared" si="2"/>
        <v>823</v>
      </c>
      <c r="J25" s="17">
        <f t="shared" si="3"/>
        <v>27</v>
      </c>
      <c r="K25" s="7"/>
      <c r="L25" s="8"/>
      <c r="M25" s="8"/>
      <c r="N25" s="17"/>
      <c r="O25" s="7">
        <f t="shared" si="4"/>
        <v>1521</v>
      </c>
      <c r="P25" s="8">
        <f t="shared" si="5"/>
        <v>1562</v>
      </c>
      <c r="Q25" s="13">
        <f t="shared" si="6"/>
        <v>3083</v>
      </c>
    </row>
    <row r="26" spans="1:17" x14ac:dyDescent="0.2">
      <c r="A26" s="41"/>
      <c r="B26" s="49" t="s">
        <v>137</v>
      </c>
      <c r="C26" s="44">
        <v>556</v>
      </c>
      <c r="D26" s="45">
        <v>290</v>
      </c>
      <c r="E26" s="45">
        <f t="shared" si="0"/>
        <v>846</v>
      </c>
      <c r="F26" s="47">
        <f t="shared" si="1"/>
        <v>19</v>
      </c>
      <c r="G26" s="44">
        <v>835</v>
      </c>
      <c r="H26" s="45">
        <v>2856</v>
      </c>
      <c r="I26" s="45">
        <f t="shared" si="2"/>
        <v>3691</v>
      </c>
      <c r="J26" s="47">
        <f t="shared" si="3"/>
        <v>81</v>
      </c>
      <c r="K26" s="44"/>
      <c r="L26" s="45"/>
      <c r="M26" s="45"/>
      <c r="N26" s="47"/>
      <c r="O26" s="44">
        <f t="shared" si="4"/>
        <v>1391</v>
      </c>
      <c r="P26" s="45">
        <f t="shared" si="5"/>
        <v>3146</v>
      </c>
      <c r="Q26" s="48">
        <f t="shared" si="6"/>
        <v>4537</v>
      </c>
    </row>
    <row r="27" spans="1:17" x14ac:dyDescent="0.2">
      <c r="A27" s="39"/>
      <c r="B27" s="51" t="s">
        <v>138</v>
      </c>
      <c r="C27" s="7">
        <v>627</v>
      </c>
      <c r="D27" s="8">
        <v>656</v>
      </c>
      <c r="E27" s="8">
        <f t="shared" si="0"/>
        <v>1283</v>
      </c>
      <c r="F27" s="17">
        <f t="shared" si="1"/>
        <v>66</v>
      </c>
      <c r="G27" s="7">
        <v>353</v>
      </c>
      <c r="H27" s="8">
        <v>321</v>
      </c>
      <c r="I27" s="8">
        <f t="shared" si="2"/>
        <v>674</v>
      </c>
      <c r="J27" s="17">
        <f t="shared" si="3"/>
        <v>34</v>
      </c>
      <c r="K27" s="7"/>
      <c r="L27" s="8"/>
      <c r="M27" s="8"/>
      <c r="N27" s="17"/>
      <c r="O27" s="7">
        <f t="shared" si="4"/>
        <v>980</v>
      </c>
      <c r="P27" s="8">
        <f t="shared" si="5"/>
        <v>977</v>
      </c>
      <c r="Q27" s="13">
        <f t="shared" si="6"/>
        <v>1957</v>
      </c>
    </row>
    <row r="28" spans="1:17" x14ac:dyDescent="0.2">
      <c r="A28" s="41"/>
      <c r="B28" s="49" t="s">
        <v>139</v>
      </c>
      <c r="C28" s="44">
        <v>329</v>
      </c>
      <c r="D28" s="45">
        <v>1037</v>
      </c>
      <c r="E28" s="45">
        <f t="shared" si="0"/>
        <v>1366</v>
      </c>
      <c r="F28" s="47">
        <f t="shared" si="1"/>
        <v>25</v>
      </c>
      <c r="G28" s="44">
        <v>1681</v>
      </c>
      <c r="H28" s="45">
        <v>2329</v>
      </c>
      <c r="I28" s="45">
        <f t="shared" si="2"/>
        <v>4010</v>
      </c>
      <c r="J28" s="47">
        <f t="shared" si="3"/>
        <v>75</v>
      </c>
      <c r="K28" s="44"/>
      <c r="L28" s="45"/>
      <c r="M28" s="45"/>
      <c r="N28" s="47"/>
      <c r="O28" s="44">
        <f t="shared" si="4"/>
        <v>2010</v>
      </c>
      <c r="P28" s="45">
        <f t="shared" si="5"/>
        <v>3366</v>
      </c>
      <c r="Q28" s="48">
        <f t="shared" si="6"/>
        <v>5376</v>
      </c>
    </row>
    <row r="29" spans="1:17" x14ac:dyDescent="0.2">
      <c r="A29" s="39"/>
      <c r="B29" s="51" t="s">
        <v>140</v>
      </c>
      <c r="C29" s="7">
        <v>350</v>
      </c>
      <c r="D29" s="8">
        <v>241</v>
      </c>
      <c r="E29" s="8">
        <f t="shared" si="0"/>
        <v>591</v>
      </c>
      <c r="F29" s="17">
        <f t="shared" si="1"/>
        <v>73</v>
      </c>
      <c r="G29" s="7">
        <v>121</v>
      </c>
      <c r="H29" s="8">
        <v>97</v>
      </c>
      <c r="I29" s="8">
        <f t="shared" si="2"/>
        <v>218</v>
      </c>
      <c r="J29" s="17">
        <f t="shared" si="3"/>
        <v>27</v>
      </c>
      <c r="K29" s="7"/>
      <c r="L29" s="8"/>
      <c r="M29" s="8"/>
      <c r="N29" s="17"/>
      <c r="O29" s="7">
        <f t="shared" si="4"/>
        <v>471</v>
      </c>
      <c r="P29" s="8">
        <f t="shared" si="5"/>
        <v>338</v>
      </c>
      <c r="Q29" s="13">
        <f t="shared" si="6"/>
        <v>809</v>
      </c>
    </row>
    <row r="30" spans="1:17" x14ac:dyDescent="0.2">
      <c r="A30" s="41"/>
      <c r="B30" s="49" t="s">
        <v>141</v>
      </c>
      <c r="C30" s="44">
        <v>0</v>
      </c>
      <c r="D30" s="45">
        <v>0</v>
      </c>
      <c r="E30" s="45">
        <f t="shared" si="0"/>
        <v>0</v>
      </c>
      <c r="F30" s="47">
        <f t="shared" si="1"/>
        <v>0</v>
      </c>
      <c r="G30" s="44">
        <v>391</v>
      </c>
      <c r="H30" s="45">
        <v>294</v>
      </c>
      <c r="I30" s="45">
        <f t="shared" si="2"/>
        <v>685</v>
      </c>
      <c r="J30" s="47">
        <f t="shared" si="3"/>
        <v>100</v>
      </c>
      <c r="K30" s="44"/>
      <c r="L30" s="45"/>
      <c r="M30" s="45"/>
      <c r="N30" s="47"/>
      <c r="O30" s="44">
        <f t="shared" si="4"/>
        <v>391</v>
      </c>
      <c r="P30" s="45">
        <f t="shared" si="5"/>
        <v>294</v>
      </c>
      <c r="Q30" s="48">
        <f t="shared" si="6"/>
        <v>685</v>
      </c>
    </row>
    <row r="31" spans="1:17" x14ac:dyDescent="0.2">
      <c r="A31" s="39"/>
      <c r="B31" s="51" t="s">
        <v>142</v>
      </c>
      <c r="C31" s="7">
        <v>253</v>
      </c>
      <c r="D31" s="8">
        <v>248</v>
      </c>
      <c r="E31" s="8">
        <f t="shared" si="0"/>
        <v>501</v>
      </c>
      <c r="F31" s="17">
        <f t="shared" si="1"/>
        <v>70</v>
      </c>
      <c r="G31" s="7">
        <v>114</v>
      </c>
      <c r="H31" s="8">
        <v>99</v>
      </c>
      <c r="I31" s="8">
        <f t="shared" si="2"/>
        <v>213</v>
      </c>
      <c r="J31" s="17">
        <f t="shared" si="3"/>
        <v>30</v>
      </c>
      <c r="K31" s="7"/>
      <c r="L31" s="8"/>
      <c r="M31" s="8"/>
      <c r="N31" s="17"/>
      <c r="O31" s="7">
        <f t="shared" si="4"/>
        <v>367</v>
      </c>
      <c r="P31" s="8">
        <f t="shared" si="5"/>
        <v>347</v>
      </c>
      <c r="Q31" s="13">
        <f t="shared" si="6"/>
        <v>714</v>
      </c>
    </row>
    <row r="32" spans="1:17" x14ac:dyDescent="0.2">
      <c r="A32" s="41"/>
      <c r="B32" s="49" t="s">
        <v>143</v>
      </c>
      <c r="C32" s="44">
        <v>61</v>
      </c>
      <c r="D32" s="45">
        <v>70</v>
      </c>
      <c r="E32" s="45">
        <f t="shared" si="0"/>
        <v>131</v>
      </c>
      <c r="F32" s="47">
        <f t="shared" si="1"/>
        <v>74</v>
      </c>
      <c r="G32" s="44">
        <v>31</v>
      </c>
      <c r="H32" s="45">
        <v>16</v>
      </c>
      <c r="I32" s="45">
        <f t="shared" si="2"/>
        <v>47</v>
      </c>
      <c r="J32" s="47">
        <f t="shared" si="3"/>
        <v>26</v>
      </c>
      <c r="K32" s="44"/>
      <c r="L32" s="45"/>
      <c r="M32" s="45"/>
      <c r="N32" s="47"/>
      <c r="O32" s="44">
        <f t="shared" si="4"/>
        <v>92</v>
      </c>
      <c r="P32" s="45">
        <f t="shared" si="5"/>
        <v>86</v>
      </c>
      <c r="Q32" s="48">
        <f t="shared" si="6"/>
        <v>178</v>
      </c>
    </row>
    <row r="33" spans="1:17" x14ac:dyDescent="0.2">
      <c r="A33" s="39"/>
      <c r="B33" s="51" t="s">
        <v>144</v>
      </c>
      <c r="C33" s="7">
        <v>355</v>
      </c>
      <c r="D33" s="8">
        <v>323</v>
      </c>
      <c r="E33" s="8">
        <f t="shared" si="0"/>
        <v>678</v>
      </c>
      <c r="F33" s="17">
        <f t="shared" si="1"/>
        <v>91</v>
      </c>
      <c r="G33" s="7">
        <v>39</v>
      </c>
      <c r="H33" s="8">
        <v>24</v>
      </c>
      <c r="I33" s="8">
        <f t="shared" si="2"/>
        <v>63</v>
      </c>
      <c r="J33" s="17">
        <f t="shared" si="3"/>
        <v>9</v>
      </c>
      <c r="K33" s="7"/>
      <c r="L33" s="8"/>
      <c r="M33" s="8"/>
      <c r="N33" s="17"/>
      <c r="O33" s="7">
        <f t="shared" si="4"/>
        <v>394</v>
      </c>
      <c r="P33" s="8">
        <f t="shared" si="5"/>
        <v>347</v>
      </c>
      <c r="Q33" s="13">
        <f t="shared" si="6"/>
        <v>741</v>
      </c>
    </row>
    <row r="34" spans="1:17" x14ac:dyDescent="0.2">
      <c r="A34" s="41"/>
      <c r="B34" s="49" t="s">
        <v>145</v>
      </c>
      <c r="C34" s="44">
        <v>133</v>
      </c>
      <c r="D34" s="45">
        <v>111</v>
      </c>
      <c r="E34" s="45">
        <f t="shared" si="0"/>
        <v>244</v>
      </c>
      <c r="F34" s="47">
        <f t="shared" si="1"/>
        <v>84</v>
      </c>
      <c r="G34" s="44">
        <v>31</v>
      </c>
      <c r="H34" s="45">
        <v>16</v>
      </c>
      <c r="I34" s="45">
        <f t="shared" si="2"/>
        <v>47</v>
      </c>
      <c r="J34" s="47">
        <f t="shared" si="3"/>
        <v>16</v>
      </c>
      <c r="K34" s="44"/>
      <c r="L34" s="45"/>
      <c r="M34" s="45"/>
      <c r="N34" s="47"/>
      <c r="O34" s="44">
        <f t="shared" si="4"/>
        <v>164</v>
      </c>
      <c r="P34" s="45">
        <f t="shared" si="5"/>
        <v>127</v>
      </c>
      <c r="Q34" s="48">
        <f t="shared" si="6"/>
        <v>291</v>
      </c>
    </row>
    <row r="35" spans="1:17" x14ac:dyDescent="0.2">
      <c r="A35" s="39"/>
      <c r="B35" s="51" t="s">
        <v>146</v>
      </c>
      <c r="C35" s="7">
        <v>129</v>
      </c>
      <c r="D35" s="8">
        <v>97</v>
      </c>
      <c r="E35" s="8">
        <f t="shared" si="0"/>
        <v>226</v>
      </c>
      <c r="F35" s="17">
        <f t="shared" si="1"/>
        <v>85</v>
      </c>
      <c r="G35" s="7">
        <v>22</v>
      </c>
      <c r="H35" s="8">
        <v>18</v>
      </c>
      <c r="I35" s="8">
        <f t="shared" si="2"/>
        <v>40</v>
      </c>
      <c r="J35" s="17">
        <f t="shared" si="3"/>
        <v>15</v>
      </c>
      <c r="K35" s="7"/>
      <c r="L35" s="8"/>
      <c r="M35" s="8"/>
      <c r="N35" s="17"/>
      <c r="O35" s="7">
        <f t="shared" si="4"/>
        <v>151</v>
      </c>
      <c r="P35" s="8">
        <f t="shared" si="5"/>
        <v>115</v>
      </c>
      <c r="Q35" s="13">
        <f t="shared" si="6"/>
        <v>266</v>
      </c>
    </row>
    <row r="36" spans="1:17" x14ac:dyDescent="0.2">
      <c r="A36" s="41"/>
      <c r="B36" s="49" t="s">
        <v>147</v>
      </c>
      <c r="C36" s="44">
        <v>511</v>
      </c>
      <c r="D36" s="45">
        <v>531</v>
      </c>
      <c r="E36" s="45">
        <f t="shared" si="0"/>
        <v>1042</v>
      </c>
      <c r="F36" s="47">
        <f t="shared" si="1"/>
        <v>99</v>
      </c>
      <c r="G36" s="44">
        <v>10</v>
      </c>
      <c r="H36" s="45">
        <v>0</v>
      </c>
      <c r="I36" s="45">
        <f t="shared" si="2"/>
        <v>10</v>
      </c>
      <c r="J36" s="47">
        <f t="shared" si="3"/>
        <v>1</v>
      </c>
      <c r="K36" s="44"/>
      <c r="L36" s="45"/>
      <c r="M36" s="45"/>
      <c r="N36" s="47"/>
      <c r="O36" s="44">
        <f t="shared" si="4"/>
        <v>521</v>
      </c>
      <c r="P36" s="45">
        <f t="shared" si="5"/>
        <v>531</v>
      </c>
      <c r="Q36" s="48">
        <f t="shared" si="6"/>
        <v>1052</v>
      </c>
    </row>
    <row r="37" spans="1:17" x14ac:dyDescent="0.2">
      <c r="A37" s="39"/>
      <c r="B37" s="51" t="s">
        <v>148</v>
      </c>
      <c r="C37" s="7">
        <v>305</v>
      </c>
      <c r="D37" s="8">
        <v>222</v>
      </c>
      <c r="E37" s="8">
        <f t="shared" si="0"/>
        <v>527</v>
      </c>
      <c r="F37" s="17">
        <f t="shared" si="1"/>
        <v>98</v>
      </c>
      <c r="G37" s="7">
        <v>10</v>
      </c>
      <c r="H37" s="8">
        <v>0</v>
      </c>
      <c r="I37" s="8">
        <f t="shared" si="2"/>
        <v>10</v>
      </c>
      <c r="J37" s="17">
        <f t="shared" si="3"/>
        <v>2</v>
      </c>
      <c r="K37" s="7"/>
      <c r="L37" s="8"/>
      <c r="M37" s="8"/>
      <c r="N37" s="17"/>
      <c r="O37" s="7">
        <f t="shared" si="4"/>
        <v>315</v>
      </c>
      <c r="P37" s="8">
        <f t="shared" si="5"/>
        <v>222</v>
      </c>
      <c r="Q37" s="13">
        <f t="shared" si="6"/>
        <v>537</v>
      </c>
    </row>
    <row r="38" spans="1:17" x14ac:dyDescent="0.2">
      <c r="A38" s="41"/>
      <c r="B38" s="49" t="s">
        <v>149</v>
      </c>
      <c r="C38" s="44">
        <v>232</v>
      </c>
      <c r="D38" s="45">
        <v>335</v>
      </c>
      <c r="E38" s="45">
        <f t="shared" si="0"/>
        <v>567</v>
      </c>
      <c r="F38" s="47">
        <f t="shared" si="1"/>
        <v>94</v>
      </c>
      <c r="G38" s="44">
        <v>27</v>
      </c>
      <c r="H38" s="45">
        <v>12</v>
      </c>
      <c r="I38" s="45">
        <f t="shared" si="2"/>
        <v>39</v>
      </c>
      <c r="J38" s="47">
        <f t="shared" si="3"/>
        <v>6</v>
      </c>
      <c r="K38" s="44"/>
      <c r="L38" s="45"/>
      <c r="M38" s="45"/>
      <c r="N38" s="47"/>
      <c r="O38" s="44">
        <f t="shared" si="4"/>
        <v>259</v>
      </c>
      <c r="P38" s="45">
        <f t="shared" si="5"/>
        <v>347</v>
      </c>
      <c r="Q38" s="48">
        <f t="shared" si="6"/>
        <v>606</v>
      </c>
    </row>
    <row r="39" spans="1:17" x14ac:dyDescent="0.2">
      <c r="A39" s="39"/>
      <c r="B39" s="51" t="s">
        <v>150</v>
      </c>
      <c r="C39" s="7">
        <v>1125</v>
      </c>
      <c r="D39" s="8">
        <v>827</v>
      </c>
      <c r="E39" s="8">
        <f t="shared" si="0"/>
        <v>1952</v>
      </c>
      <c r="F39" s="17">
        <f t="shared" si="1"/>
        <v>83</v>
      </c>
      <c r="G39" s="7">
        <v>160</v>
      </c>
      <c r="H39" s="8">
        <v>227</v>
      </c>
      <c r="I39" s="8">
        <f t="shared" si="2"/>
        <v>387</v>
      </c>
      <c r="J39" s="17">
        <f t="shared" si="3"/>
        <v>17</v>
      </c>
      <c r="K39" s="7"/>
      <c r="L39" s="8"/>
      <c r="M39" s="8"/>
      <c r="N39" s="17"/>
      <c r="O39" s="7">
        <f t="shared" si="4"/>
        <v>1285</v>
      </c>
      <c r="P39" s="8">
        <f t="shared" si="5"/>
        <v>1054</v>
      </c>
      <c r="Q39" s="13">
        <f t="shared" si="6"/>
        <v>2339</v>
      </c>
    </row>
    <row r="40" spans="1:17" x14ac:dyDescent="0.2">
      <c r="A40" s="41"/>
      <c r="B40" s="49" t="s">
        <v>933</v>
      </c>
      <c r="C40" s="44">
        <v>45</v>
      </c>
      <c r="D40" s="45">
        <v>52</v>
      </c>
      <c r="E40" s="45">
        <f t="shared" si="0"/>
        <v>97</v>
      </c>
      <c r="F40" s="47">
        <f t="shared" si="1"/>
        <v>100</v>
      </c>
      <c r="G40" s="44">
        <v>0</v>
      </c>
      <c r="H40" s="45">
        <v>0</v>
      </c>
      <c r="I40" s="45">
        <f t="shared" si="2"/>
        <v>0</v>
      </c>
      <c r="J40" s="47">
        <f t="shared" si="3"/>
        <v>0</v>
      </c>
      <c r="K40" s="44"/>
      <c r="L40" s="45"/>
      <c r="M40" s="45"/>
      <c r="N40" s="47"/>
      <c r="O40" s="44">
        <f t="shared" si="4"/>
        <v>45</v>
      </c>
      <c r="P40" s="45">
        <f t="shared" si="5"/>
        <v>52</v>
      </c>
      <c r="Q40" s="48">
        <f t="shared" si="6"/>
        <v>97</v>
      </c>
    </row>
    <row r="41" spans="1:17" x14ac:dyDescent="0.2">
      <c r="A41" s="39"/>
      <c r="B41" s="51" t="s">
        <v>934</v>
      </c>
      <c r="C41" s="7">
        <v>0</v>
      </c>
      <c r="D41" s="8">
        <v>0</v>
      </c>
      <c r="E41" s="8">
        <f t="shared" si="0"/>
        <v>0</v>
      </c>
      <c r="F41" s="17">
        <f t="shared" si="1"/>
        <v>0</v>
      </c>
      <c r="G41" s="7">
        <v>290</v>
      </c>
      <c r="H41" s="8">
        <v>186</v>
      </c>
      <c r="I41" s="8">
        <f t="shared" si="2"/>
        <v>476</v>
      </c>
      <c r="J41" s="17">
        <f t="shared" si="3"/>
        <v>100</v>
      </c>
      <c r="K41" s="7"/>
      <c r="L41" s="8"/>
      <c r="M41" s="8"/>
      <c r="N41" s="17"/>
      <c r="O41" s="7">
        <f t="shared" si="4"/>
        <v>290</v>
      </c>
      <c r="P41" s="8">
        <f t="shared" si="5"/>
        <v>186</v>
      </c>
      <c r="Q41" s="13">
        <f t="shared" si="6"/>
        <v>476</v>
      </c>
    </row>
    <row r="42" spans="1:17" x14ac:dyDescent="0.2">
      <c r="A42" s="41"/>
      <c r="B42" s="49" t="s">
        <v>935</v>
      </c>
      <c r="C42" s="44">
        <v>0</v>
      </c>
      <c r="D42" s="45">
        <v>0</v>
      </c>
      <c r="E42" s="45">
        <f t="shared" si="0"/>
        <v>0</v>
      </c>
      <c r="F42" s="47">
        <f t="shared" si="1"/>
        <v>0</v>
      </c>
      <c r="G42" s="44">
        <v>110</v>
      </c>
      <c r="H42" s="45">
        <v>94</v>
      </c>
      <c r="I42" s="45">
        <f t="shared" si="2"/>
        <v>204</v>
      </c>
      <c r="J42" s="47">
        <f t="shared" si="3"/>
        <v>100</v>
      </c>
      <c r="K42" s="44"/>
      <c r="L42" s="45"/>
      <c r="M42" s="45"/>
      <c r="N42" s="47"/>
      <c r="O42" s="44">
        <f t="shared" si="4"/>
        <v>110</v>
      </c>
      <c r="P42" s="45">
        <f t="shared" si="5"/>
        <v>94</v>
      </c>
      <c r="Q42" s="48">
        <f t="shared" si="6"/>
        <v>204</v>
      </c>
    </row>
    <row r="43" spans="1:17" x14ac:dyDescent="0.2">
      <c r="A43" s="39"/>
      <c r="B43" s="51" t="s">
        <v>936</v>
      </c>
      <c r="C43" s="7">
        <v>0</v>
      </c>
      <c r="D43" s="8">
        <v>0</v>
      </c>
      <c r="E43" s="8">
        <f t="shared" si="0"/>
        <v>0</v>
      </c>
      <c r="F43" s="17">
        <f t="shared" si="1"/>
        <v>0</v>
      </c>
      <c r="G43" s="7">
        <v>20</v>
      </c>
      <c r="H43" s="8">
        <v>16</v>
      </c>
      <c r="I43" s="8">
        <f t="shared" si="2"/>
        <v>36</v>
      </c>
      <c r="J43" s="17">
        <f t="shared" si="3"/>
        <v>100</v>
      </c>
      <c r="K43" s="7"/>
      <c r="L43" s="8"/>
      <c r="M43" s="8"/>
      <c r="N43" s="17"/>
      <c r="O43" s="7">
        <f t="shared" si="4"/>
        <v>20</v>
      </c>
      <c r="P43" s="8">
        <f t="shared" si="5"/>
        <v>16</v>
      </c>
      <c r="Q43" s="13">
        <f t="shared" si="6"/>
        <v>36</v>
      </c>
    </row>
    <row r="44" spans="1:17" x14ac:dyDescent="0.2">
      <c r="A44" s="39"/>
      <c r="B44" s="34"/>
      <c r="C44" s="7"/>
      <c r="D44" s="8"/>
      <c r="E44" s="8"/>
      <c r="F44" s="17"/>
      <c r="G44" s="7"/>
      <c r="H44" s="8"/>
      <c r="I44" s="8"/>
      <c r="J44" s="17"/>
      <c r="K44" s="7"/>
      <c r="L44" s="8"/>
      <c r="M44" s="8"/>
      <c r="N44" s="17"/>
      <c r="O44" s="7"/>
      <c r="P44" s="8"/>
      <c r="Q44" s="13"/>
    </row>
    <row r="45" spans="1:17" ht="13.5" thickBot="1" x14ac:dyDescent="0.25">
      <c r="A45" s="52"/>
      <c r="B45" s="54" t="s">
        <v>2</v>
      </c>
      <c r="C45" s="55">
        <f>SUM(C9:C43)</f>
        <v>11817</v>
      </c>
      <c r="D45" s="19">
        <f>SUM(D9:D43)</f>
        <v>13109</v>
      </c>
      <c r="E45" s="19">
        <f>SUM(E9:E43)</f>
        <v>24926</v>
      </c>
      <c r="F45" s="19">
        <f>INT((E45/Q45+0.005)*100)</f>
        <v>30</v>
      </c>
      <c r="G45" s="55">
        <f>SUM(G9:G43)</f>
        <v>20501</v>
      </c>
      <c r="H45" s="19">
        <f>SUM(H9:H43)</f>
        <v>38191</v>
      </c>
      <c r="I45" s="19">
        <f>SUM(I9:I43)</f>
        <v>58692</v>
      </c>
      <c r="J45" s="19">
        <f>INT((I45/Q45+0.005)*100)</f>
        <v>70</v>
      </c>
      <c r="K45" s="55">
        <f>SUM(K9:K43)</f>
        <v>0</v>
      </c>
      <c r="L45" s="19">
        <f>SUM(L9:L43)</f>
        <v>0</v>
      </c>
      <c r="M45" s="19">
        <f>SUM(M9:M43)</f>
        <v>0</v>
      </c>
      <c r="N45" s="19">
        <f>INT((M45/Q45+0.005)*100)</f>
        <v>0</v>
      </c>
      <c r="O45" s="55">
        <f>SUM(O9:O43)</f>
        <v>32318</v>
      </c>
      <c r="P45" s="19">
        <f>SUM(P9:P43)</f>
        <v>51300</v>
      </c>
      <c r="Q45" s="14">
        <f>SUM(Q9:Q43)</f>
        <v>83618</v>
      </c>
    </row>
    <row r="46" spans="1:17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</row>
    <row r="47" spans="1:17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spans="1:17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spans="1:17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spans="1:17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spans="1:17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spans="1:17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spans="1:17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1:17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1:17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1:17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1:17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17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7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17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1:17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17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17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17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17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17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spans="1:17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spans="1:17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spans="1:17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spans="1:17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17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spans="1:17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spans="1:17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17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17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1:17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7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1:17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1:17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1:17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1:17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1:17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1:17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1:17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7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1:17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1:17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17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spans="1:17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spans="1:17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spans="1:17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spans="1:17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17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spans="1:17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7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spans="1:17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spans="1:17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spans="1:17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spans="1:17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7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7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7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7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7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7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7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7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7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7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spans="1:17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spans="1:17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1:17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spans="1:17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spans="1:17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spans="1:17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spans="1:17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spans="1:17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spans="1:17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1:17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spans="1:17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spans="1:17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spans="1:17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spans="1:17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spans="1:17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spans="1:17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spans="1:17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spans="1:17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7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spans="1:17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spans="1:17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7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spans="1:17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spans="1:17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spans="1:17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spans="1:17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spans="1:17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spans="1:17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spans="1:17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spans="1:17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spans="1:17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spans="1:17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spans="1:17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spans="1:17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spans="1:17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spans="1:17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spans="1:17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spans="1:17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1:17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7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1:17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1:17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spans="1:17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spans="1:17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spans="1:17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1:17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spans="1:17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spans="1:17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spans="1:17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spans="1:17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spans="1:17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spans="1:17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spans="1:17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spans="1:17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spans="1:17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spans="1:17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spans="1:17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spans="1:17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spans="1:17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spans="1:17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spans="1:17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spans="1:17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</sheetData>
  <mergeCells count="23">
    <mergeCell ref="A1:Q1"/>
    <mergeCell ref="A2:Q2"/>
    <mergeCell ref="A3:Q3"/>
    <mergeCell ref="A5:B8"/>
    <mergeCell ref="C5:F6"/>
    <mergeCell ref="G5:J6"/>
    <mergeCell ref="Q7:Q8"/>
    <mergeCell ref="K5:N6"/>
    <mergeCell ref="O5:Q6"/>
    <mergeCell ref="C7:C8"/>
    <mergeCell ref="P7:P8"/>
    <mergeCell ref="H7:H8"/>
    <mergeCell ref="K7:K8"/>
    <mergeCell ref="O7:O8"/>
    <mergeCell ref="M7:M8"/>
    <mergeCell ref="L7:L8"/>
    <mergeCell ref="J7:J8"/>
    <mergeCell ref="N7:N8"/>
    <mergeCell ref="I7:I8"/>
    <mergeCell ref="D7:D8"/>
    <mergeCell ref="E7:E8"/>
    <mergeCell ref="F7:F8"/>
    <mergeCell ref="G7:G8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90" firstPageNumber="4" fitToWidth="0" orientation="landscape" useFirstPageNumber="1" r:id="rId1"/>
  <headerFooter scaleWithDoc="0">
    <oddHeader>&amp;LCEB/2015/HLCM/HR/19</oddHeader>
    <oddFooter>&amp;CPage &amp;P</oddFooter>
  </headerFooter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pageSetUpPr fitToPage="1"/>
  </sheetPr>
  <dimension ref="A1:AP200"/>
  <sheetViews>
    <sheetView view="pageLayout" workbookViewId="0">
      <selection sqref="A1:K1"/>
    </sheetView>
  </sheetViews>
  <sheetFormatPr defaultColWidth="8.85546875" defaultRowHeight="12.75" x14ac:dyDescent="0.2"/>
  <cols>
    <col min="1" max="1" width="4.42578125" customWidth="1"/>
    <col min="2" max="2" width="11.7109375" customWidth="1"/>
    <col min="3" max="11" width="6.7109375" customWidth="1"/>
    <col min="12" max="12" width="9.7109375" customWidth="1"/>
    <col min="15" max="15" width="4.7109375" customWidth="1"/>
    <col min="16" max="16" width="11.7109375" customWidth="1"/>
    <col min="17" max="25" width="6.7109375" customWidth="1"/>
    <col min="26" max="26" width="9.7109375" customWidth="1"/>
    <col min="29" max="29" width="4.7109375" customWidth="1"/>
    <col min="30" max="30" width="11.7109375" customWidth="1"/>
    <col min="31" max="39" width="6.7109375" customWidth="1"/>
    <col min="40" max="40" width="9.7109375" customWidth="1"/>
  </cols>
  <sheetData>
    <row r="1" spans="1:42" x14ac:dyDescent="0.2">
      <c r="A1" s="85" t="s">
        <v>82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33"/>
      <c r="O1" s="85" t="s">
        <v>83</v>
      </c>
      <c r="P1" s="85"/>
      <c r="Q1" s="85"/>
      <c r="R1" s="85"/>
      <c r="S1" s="85"/>
      <c r="T1" s="85"/>
      <c r="U1" s="85"/>
      <c r="V1" s="85"/>
      <c r="W1" s="85"/>
      <c r="X1" s="85"/>
      <c r="Y1" s="85"/>
      <c r="Z1" s="33"/>
      <c r="AA1" s="2"/>
      <c r="AC1" s="85" t="s">
        <v>84</v>
      </c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33"/>
      <c r="AO1" s="2"/>
      <c r="AP1" s="2"/>
    </row>
    <row r="2" spans="1:42" x14ac:dyDescent="0.2">
      <c r="A2" s="86" t="s">
        <v>64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33"/>
      <c r="O2" s="86" t="s">
        <v>66</v>
      </c>
      <c r="P2" s="86"/>
      <c r="Q2" s="86"/>
      <c r="R2" s="86"/>
      <c r="S2" s="86"/>
      <c r="T2" s="86"/>
      <c r="U2" s="86"/>
      <c r="V2" s="86"/>
      <c r="W2" s="86"/>
      <c r="X2" s="86"/>
      <c r="Y2" s="86"/>
      <c r="Z2" s="33"/>
      <c r="AA2" s="2"/>
      <c r="AC2" s="86" t="s">
        <v>65</v>
      </c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33"/>
      <c r="AO2" s="2"/>
      <c r="AP2" s="2"/>
    </row>
    <row r="3" spans="1:42" x14ac:dyDescent="0.2">
      <c r="A3" s="86" t="s">
        <v>1066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33"/>
      <c r="O3" s="86" t="s">
        <v>1066</v>
      </c>
      <c r="P3" s="86"/>
      <c r="Q3" s="86"/>
      <c r="R3" s="86"/>
      <c r="S3" s="86"/>
      <c r="T3" s="86"/>
      <c r="U3" s="86"/>
      <c r="V3" s="86"/>
      <c r="W3" s="86"/>
      <c r="X3" s="86"/>
      <c r="Y3" s="86"/>
      <c r="Z3" s="33"/>
      <c r="AA3" s="2"/>
      <c r="AC3" s="86" t="s">
        <v>1066</v>
      </c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33"/>
      <c r="AO3" s="2"/>
      <c r="AP3" s="2"/>
    </row>
    <row r="4" spans="1:42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33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33"/>
      <c r="AA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33"/>
      <c r="AO4" s="2"/>
      <c r="AP4" s="2"/>
    </row>
    <row r="5" spans="1:42" x14ac:dyDescent="0.2">
      <c r="A5" s="109" t="s">
        <v>58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33"/>
      <c r="O5" s="109" t="s">
        <v>58</v>
      </c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33"/>
      <c r="AA5" s="2"/>
      <c r="AC5" s="109" t="s">
        <v>58</v>
      </c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33"/>
      <c r="AO5" s="2"/>
      <c r="AP5" s="2"/>
    </row>
    <row r="6" spans="1:42" ht="13.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3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33"/>
      <c r="AA6" s="2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33"/>
      <c r="AO6" s="2"/>
      <c r="AP6" s="2"/>
    </row>
    <row r="7" spans="1:42" x14ac:dyDescent="0.2">
      <c r="A7" s="87" t="s">
        <v>122</v>
      </c>
      <c r="B7" s="88"/>
      <c r="C7" s="107" t="s">
        <v>9</v>
      </c>
      <c r="D7" s="107" t="s">
        <v>10</v>
      </c>
      <c r="E7" s="107" t="s">
        <v>11</v>
      </c>
      <c r="F7" s="107" t="s">
        <v>12</v>
      </c>
      <c r="G7" s="107" t="s">
        <v>13</v>
      </c>
      <c r="H7" s="107" t="s">
        <v>14</v>
      </c>
      <c r="I7" s="107" t="s">
        <v>15</v>
      </c>
      <c r="J7" s="107" t="s">
        <v>16</v>
      </c>
      <c r="K7" s="107" t="s">
        <v>2</v>
      </c>
      <c r="L7" s="33"/>
      <c r="O7" s="87" t="s">
        <v>122</v>
      </c>
      <c r="P7" s="88"/>
      <c r="Q7" s="107" t="s">
        <v>9</v>
      </c>
      <c r="R7" s="107" t="s">
        <v>10</v>
      </c>
      <c r="S7" s="107" t="s">
        <v>11</v>
      </c>
      <c r="T7" s="107" t="s">
        <v>12</v>
      </c>
      <c r="U7" s="107" t="s">
        <v>13</v>
      </c>
      <c r="V7" s="107" t="s">
        <v>14</v>
      </c>
      <c r="W7" s="107" t="s">
        <v>15</v>
      </c>
      <c r="X7" s="107" t="s">
        <v>16</v>
      </c>
      <c r="Y7" s="107" t="s">
        <v>2</v>
      </c>
      <c r="Z7" s="33"/>
      <c r="AA7" s="2"/>
      <c r="AC7" s="87" t="s">
        <v>122</v>
      </c>
      <c r="AD7" s="88"/>
      <c r="AE7" s="107" t="s">
        <v>9</v>
      </c>
      <c r="AF7" s="107" t="s">
        <v>10</v>
      </c>
      <c r="AG7" s="107" t="s">
        <v>11</v>
      </c>
      <c r="AH7" s="107" t="s">
        <v>12</v>
      </c>
      <c r="AI7" s="107" t="s">
        <v>13</v>
      </c>
      <c r="AJ7" s="107" t="s">
        <v>14</v>
      </c>
      <c r="AK7" s="107" t="s">
        <v>15</v>
      </c>
      <c r="AL7" s="107" t="s">
        <v>16</v>
      </c>
      <c r="AM7" s="107" t="s">
        <v>2</v>
      </c>
      <c r="AN7" s="33"/>
      <c r="AO7" s="2"/>
      <c r="AP7" s="2"/>
    </row>
    <row r="8" spans="1:42" x14ac:dyDescent="0.2">
      <c r="A8" s="89"/>
      <c r="B8" s="90"/>
      <c r="C8" s="108"/>
      <c r="D8" s="108"/>
      <c r="E8" s="108"/>
      <c r="F8" s="108"/>
      <c r="G8" s="108"/>
      <c r="H8" s="108"/>
      <c r="I8" s="108"/>
      <c r="J8" s="108"/>
      <c r="K8" s="108"/>
      <c r="L8" s="33"/>
      <c r="O8" s="89"/>
      <c r="P8" s="90"/>
      <c r="Q8" s="108"/>
      <c r="R8" s="108"/>
      <c r="S8" s="108"/>
      <c r="T8" s="108"/>
      <c r="U8" s="108"/>
      <c r="V8" s="108"/>
      <c r="W8" s="108"/>
      <c r="X8" s="108"/>
      <c r="Y8" s="108"/>
      <c r="Z8" s="33"/>
      <c r="AA8" s="2"/>
      <c r="AC8" s="89"/>
      <c r="AD8" s="90"/>
      <c r="AE8" s="108"/>
      <c r="AF8" s="108"/>
      <c r="AG8" s="108"/>
      <c r="AH8" s="108"/>
      <c r="AI8" s="108"/>
      <c r="AJ8" s="108"/>
      <c r="AK8" s="108"/>
      <c r="AL8" s="108"/>
      <c r="AM8" s="108"/>
      <c r="AN8" s="33"/>
      <c r="AO8" s="2"/>
      <c r="AP8" s="2"/>
    </row>
    <row r="9" spans="1:42" ht="13.5" thickBot="1" x14ac:dyDescent="0.25">
      <c r="A9" s="89"/>
      <c r="B9" s="90"/>
      <c r="C9" s="108"/>
      <c r="D9" s="108"/>
      <c r="E9" s="108"/>
      <c r="F9" s="108"/>
      <c r="G9" s="108"/>
      <c r="H9" s="108"/>
      <c r="I9" s="108"/>
      <c r="J9" s="108"/>
      <c r="K9" s="108"/>
      <c r="L9" s="33"/>
      <c r="O9" s="89"/>
      <c r="P9" s="90"/>
      <c r="Q9" s="108"/>
      <c r="R9" s="108"/>
      <c r="S9" s="108"/>
      <c r="T9" s="108"/>
      <c r="U9" s="108"/>
      <c r="V9" s="108"/>
      <c r="W9" s="108"/>
      <c r="X9" s="108"/>
      <c r="Y9" s="108"/>
      <c r="Z9" s="33"/>
      <c r="AA9" s="1"/>
      <c r="AC9" s="89"/>
      <c r="AD9" s="90"/>
      <c r="AE9" s="108"/>
      <c r="AF9" s="108"/>
      <c r="AG9" s="108"/>
      <c r="AH9" s="108"/>
      <c r="AI9" s="108"/>
      <c r="AJ9" s="108"/>
      <c r="AK9" s="108"/>
      <c r="AL9" s="108"/>
      <c r="AM9" s="108"/>
      <c r="AN9" s="33"/>
      <c r="AO9" s="2"/>
      <c r="AP9" s="2"/>
    </row>
    <row r="10" spans="1:42" x14ac:dyDescent="0.2">
      <c r="A10" s="56"/>
      <c r="B10" s="62" t="s">
        <v>124</v>
      </c>
      <c r="C10" s="57">
        <v>14</v>
      </c>
      <c r="D10" s="58">
        <v>1126</v>
      </c>
      <c r="E10" s="58">
        <v>3626</v>
      </c>
      <c r="F10" s="58">
        <v>3374</v>
      </c>
      <c r="G10" s="58">
        <v>1637</v>
      </c>
      <c r="H10" s="58">
        <v>501</v>
      </c>
      <c r="I10" s="58">
        <v>168</v>
      </c>
      <c r="J10" s="61">
        <v>138</v>
      </c>
      <c r="K10" s="60">
        <f t="shared" ref="K10:K44" si="0">SUM(C10:J10)</f>
        <v>10584</v>
      </c>
      <c r="L10" s="33"/>
      <c r="O10" s="56"/>
      <c r="P10" s="62" t="s">
        <v>124</v>
      </c>
      <c r="Q10" s="57">
        <v>4</v>
      </c>
      <c r="R10" s="58">
        <v>502</v>
      </c>
      <c r="S10" s="58">
        <v>2059</v>
      </c>
      <c r="T10" s="58">
        <v>2073</v>
      </c>
      <c r="U10" s="58">
        <v>1090</v>
      </c>
      <c r="V10" s="58">
        <v>345</v>
      </c>
      <c r="W10" s="58">
        <v>124</v>
      </c>
      <c r="X10" s="61">
        <v>106</v>
      </c>
      <c r="Y10" s="60">
        <f t="shared" ref="Y10:Y44" si="1">SUM(Q10:X10)</f>
        <v>6303</v>
      </c>
      <c r="Z10" s="33"/>
      <c r="AA10" s="2"/>
      <c r="AC10" s="56"/>
      <c r="AD10" s="62" t="s">
        <v>124</v>
      </c>
      <c r="AE10" s="57">
        <v>10</v>
      </c>
      <c r="AF10" s="58">
        <v>624</v>
      </c>
      <c r="AG10" s="58">
        <v>1567</v>
      </c>
      <c r="AH10" s="58">
        <v>1301</v>
      </c>
      <c r="AI10" s="58">
        <v>547</v>
      </c>
      <c r="AJ10" s="58">
        <v>156</v>
      </c>
      <c r="AK10" s="58">
        <v>44</v>
      </c>
      <c r="AL10" s="61">
        <v>32</v>
      </c>
      <c r="AM10" s="60">
        <f t="shared" ref="AM10:AM44" si="2">SUM(AE10:AL10)</f>
        <v>4281</v>
      </c>
      <c r="AN10" s="33"/>
      <c r="AO10" s="2"/>
      <c r="AP10" s="2"/>
    </row>
    <row r="11" spans="1:42" x14ac:dyDescent="0.2">
      <c r="A11" s="39"/>
      <c r="B11" s="51" t="s">
        <v>3</v>
      </c>
      <c r="C11" s="7">
        <v>3</v>
      </c>
      <c r="D11" s="8">
        <v>205</v>
      </c>
      <c r="E11" s="8">
        <v>550</v>
      </c>
      <c r="F11" s="8">
        <v>749</v>
      </c>
      <c r="G11" s="8">
        <v>644</v>
      </c>
      <c r="H11" s="8">
        <v>230</v>
      </c>
      <c r="I11" s="8">
        <v>73</v>
      </c>
      <c r="J11" s="17">
        <v>14</v>
      </c>
      <c r="K11" s="15">
        <f t="shared" si="0"/>
        <v>2468</v>
      </c>
      <c r="L11" s="33"/>
      <c r="O11" s="39"/>
      <c r="P11" s="51" t="s">
        <v>3</v>
      </c>
      <c r="Q11" s="7">
        <v>1</v>
      </c>
      <c r="R11" s="8">
        <v>72</v>
      </c>
      <c r="S11" s="8">
        <v>285</v>
      </c>
      <c r="T11" s="8">
        <v>447</v>
      </c>
      <c r="U11" s="8">
        <v>403</v>
      </c>
      <c r="V11" s="8">
        <v>138</v>
      </c>
      <c r="W11" s="8">
        <v>52</v>
      </c>
      <c r="X11" s="17">
        <v>8</v>
      </c>
      <c r="Y11" s="15">
        <f t="shared" si="1"/>
        <v>1406</v>
      </c>
      <c r="Z11" s="33"/>
      <c r="AA11" s="2"/>
      <c r="AC11" s="39"/>
      <c r="AD11" s="51" t="s">
        <v>3</v>
      </c>
      <c r="AE11" s="7">
        <v>2</v>
      </c>
      <c r="AF11" s="8">
        <v>133</v>
      </c>
      <c r="AG11" s="8">
        <v>265</v>
      </c>
      <c r="AH11" s="8">
        <v>302</v>
      </c>
      <c r="AI11" s="8">
        <v>241</v>
      </c>
      <c r="AJ11" s="8">
        <v>92</v>
      </c>
      <c r="AK11" s="8">
        <v>21</v>
      </c>
      <c r="AL11" s="17">
        <v>6</v>
      </c>
      <c r="AM11" s="15">
        <f t="shared" si="2"/>
        <v>1062</v>
      </c>
      <c r="AN11" s="33"/>
      <c r="AO11" s="2"/>
      <c r="AP11" s="2"/>
    </row>
    <row r="12" spans="1:42" x14ac:dyDescent="0.2">
      <c r="A12" s="41"/>
      <c r="B12" s="49" t="s">
        <v>125</v>
      </c>
      <c r="C12" s="44">
        <v>0</v>
      </c>
      <c r="D12" s="45">
        <v>51</v>
      </c>
      <c r="E12" s="45">
        <v>128</v>
      </c>
      <c r="F12" s="45">
        <v>196</v>
      </c>
      <c r="G12" s="45">
        <v>203</v>
      </c>
      <c r="H12" s="45">
        <v>64</v>
      </c>
      <c r="I12" s="45">
        <v>13</v>
      </c>
      <c r="J12" s="47">
        <v>3</v>
      </c>
      <c r="K12" s="64">
        <f t="shared" si="0"/>
        <v>658</v>
      </c>
      <c r="L12" s="33"/>
      <c r="O12" s="41"/>
      <c r="P12" s="49" t="s">
        <v>125</v>
      </c>
      <c r="Q12" s="44">
        <v>0</v>
      </c>
      <c r="R12" s="45">
        <v>16</v>
      </c>
      <c r="S12" s="45">
        <v>60</v>
      </c>
      <c r="T12" s="45">
        <v>106</v>
      </c>
      <c r="U12" s="45">
        <v>103</v>
      </c>
      <c r="V12" s="45">
        <v>33</v>
      </c>
      <c r="W12" s="45">
        <v>8</v>
      </c>
      <c r="X12" s="47">
        <v>1</v>
      </c>
      <c r="Y12" s="64">
        <f t="shared" si="1"/>
        <v>327</v>
      </c>
      <c r="Z12" s="33"/>
      <c r="AA12" s="2"/>
      <c r="AC12" s="41"/>
      <c r="AD12" s="49" t="s">
        <v>125</v>
      </c>
      <c r="AE12" s="44">
        <v>0</v>
      </c>
      <c r="AF12" s="45">
        <v>35</v>
      </c>
      <c r="AG12" s="45">
        <v>68</v>
      </c>
      <c r="AH12" s="45">
        <v>90</v>
      </c>
      <c r="AI12" s="45">
        <v>100</v>
      </c>
      <c r="AJ12" s="45">
        <v>31</v>
      </c>
      <c r="AK12" s="45">
        <v>5</v>
      </c>
      <c r="AL12" s="47">
        <v>2</v>
      </c>
      <c r="AM12" s="64">
        <f t="shared" si="2"/>
        <v>331</v>
      </c>
      <c r="AN12" s="33"/>
      <c r="AO12" s="2"/>
      <c r="AP12" s="2"/>
    </row>
    <row r="13" spans="1:42" x14ac:dyDescent="0.2">
      <c r="A13" s="39"/>
      <c r="B13" s="51" t="s">
        <v>126</v>
      </c>
      <c r="C13" s="7">
        <v>0</v>
      </c>
      <c r="D13" s="8">
        <v>68</v>
      </c>
      <c r="E13" s="8">
        <v>193</v>
      </c>
      <c r="F13" s="8">
        <v>124</v>
      </c>
      <c r="G13" s="8">
        <v>78</v>
      </c>
      <c r="H13" s="8">
        <v>9</v>
      </c>
      <c r="I13" s="8">
        <v>0</v>
      </c>
      <c r="J13" s="17">
        <v>2</v>
      </c>
      <c r="K13" s="15">
        <f t="shared" si="0"/>
        <v>474</v>
      </c>
      <c r="L13" s="33"/>
      <c r="O13" s="39"/>
      <c r="P13" s="51" t="s">
        <v>126</v>
      </c>
      <c r="Q13" s="7">
        <v>0</v>
      </c>
      <c r="R13" s="8">
        <v>30</v>
      </c>
      <c r="S13" s="8">
        <v>139</v>
      </c>
      <c r="T13" s="8">
        <v>86</v>
      </c>
      <c r="U13" s="8">
        <v>59</v>
      </c>
      <c r="V13" s="8">
        <v>9</v>
      </c>
      <c r="W13" s="8">
        <v>0</v>
      </c>
      <c r="X13" s="17">
        <v>1</v>
      </c>
      <c r="Y13" s="15">
        <f t="shared" si="1"/>
        <v>324</v>
      </c>
      <c r="Z13" s="33"/>
      <c r="AA13" s="2"/>
      <c r="AC13" s="39"/>
      <c r="AD13" s="51" t="s">
        <v>126</v>
      </c>
      <c r="AE13" s="7">
        <v>0</v>
      </c>
      <c r="AF13" s="8">
        <v>38</v>
      </c>
      <c r="AG13" s="8">
        <v>54</v>
      </c>
      <c r="AH13" s="8">
        <v>38</v>
      </c>
      <c r="AI13" s="8">
        <v>19</v>
      </c>
      <c r="AJ13" s="8">
        <v>0</v>
      </c>
      <c r="AK13" s="8">
        <v>0</v>
      </c>
      <c r="AL13" s="17">
        <v>1</v>
      </c>
      <c r="AM13" s="15">
        <f t="shared" si="2"/>
        <v>150</v>
      </c>
      <c r="AN13" s="33"/>
      <c r="AO13" s="2"/>
      <c r="AP13" s="2"/>
    </row>
    <row r="14" spans="1:42" x14ac:dyDescent="0.2">
      <c r="A14" s="41"/>
      <c r="B14" s="49" t="s">
        <v>127</v>
      </c>
      <c r="C14" s="44">
        <v>3</v>
      </c>
      <c r="D14" s="45">
        <v>255</v>
      </c>
      <c r="E14" s="45">
        <v>730</v>
      </c>
      <c r="F14" s="45">
        <v>594</v>
      </c>
      <c r="G14" s="45">
        <v>211</v>
      </c>
      <c r="H14" s="45">
        <v>92</v>
      </c>
      <c r="I14" s="45">
        <v>29</v>
      </c>
      <c r="J14" s="47">
        <v>4</v>
      </c>
      <c r="K14" s="64">
        <f t="shared" si="0"/>
        <v>1918</v>
      </c>
      <c r="L14" s="33"/>
      <c r="O14" s="41"/>
      <c r="P14" s="49" t="s">
        <v>127</v>
      </c>
      <c r="Q14" s="44">
        <v>3</v>
      </c>
      <c r="R14" s="45">
        <v>121</v>
      </c>
      <c r="S14" s="45">
        <v>429</v>
      </c>
      <c r="T14" s="45">
        <v>343</v>
      </c>
      <c r="U14" s="45">
        <v>125</v>
      </c>
      <c r="V14" s="45">
        <v>55</v>
      </c>
      <c r="W14" s="45">
        <v>16</v>
      </c>
      <c r="X14" s="47">
        <v>3</v>
      </c>
      <c r="Y14" s="64">
        <f t="shared" si="1"/>
        <v>1095</v>
      </c>
      <c r="Z14" s="33"/>
      <c r="AA14" s="2"/>
      <c r="AC14" s="41"/>
      <c r="AD14" s="49" t="s">
        <v>127</v>
      </c>
      <c r="AE14" s="44">
        <v>0</v>
      </c>
      <c r="AF14" s="45">
        <v>134</v>
      </c>
      <c r="AG14" s="45">
        <v>301</v>
      </c>
      <c r="AH14" s="45">
        <v>251</v>
      </c>
      <c r="AI14" s="45">
        <v>86</v>
      </c>
      <c r="AJ14" s="45">
        <v>37</v>
      </c>
      <c r="AK14" s="45">
        <v>13</v>
      </c>
      <c r="AL14" s="47">
        <v>1</v>
      </c>
      <c r="AM14" s="64">
        <f t="shared" si="2"/>
        <v>823</v>
      </c>
      <c r="AN14" s="33"/>
      <c r="AO14" s="2"/>
      <c r="AP14" s="2"/>
    </row>
    <row r="15" spans="1:42" x14ac:dyDescent="0.2">
      <c r="A15" s="39"/>
      <c r="B15" s="51" t="s">
        <v>128</v>
      </c>
      <c r="C15" s="7">
        <v>11</v>
      </c>
      <c r="D15" s="8">
        <v>328</v>
      </c>
      <c r="E15" s="8">
        <v>1106</v>
      </c>
      <c r="F15" s="8">
        <v>1145</v>
      </c>
      <c r="G15" s="8">
        <v>606</v>
      </c>
      <c r="H15" s="8">
        <v>95</v>
      </c>
      <c r="I15" s="8">
        <v>38</v>
      </c>
      <c r="J15" s="17">
        <v>5</v>
      </c>
      <c r="K15" s="15">
        <f t="shared" si="0"/>
        <v>3334</v>
      </c>
      <c r="L15" s="33"/>
      <c r="O15" s="39"/>
      <c r="P15" s="51" t="s">
        <v>128</v>
      </c>
      <c r="Q15" s="7">
        <v>5</v>
      </c>
      <c r="R15" s="8">
        <v>120</v>
      </c>
      <c r="S15" s="8">
        <v>581</v>
      </c>
      <c r="T15" s="8">
        <v>597</v>
      </c>
      <c r="U15" s="8">
        <v>325</v>
      </c>
      <c r="V15" s="8">
        <v>57</v>
      </c>
      <c r="W15" s="8">
        <v>22</v>
      </c>
      <c r="X15" s="17">
        <v>3</v>
      </c>
      <c r="Y15" s="15">
        <f t="shared" si="1"/>
        <v>1710</v>
      </c>
      <c r="Z15" s="33"/>
      <c r="AA15" s="2"/>
      <c r="AC15" s="39"/>
      <c r="AD15" s="51" t="s">
        <v>128</v>
      </c>
      <c r="AE15" s="7">
        <v>6</v>
      </c>
      <c r="AF15" s="8">
        <v>208</v>
      </c>
      <c r="AG15" s="8">
        <v>525</v>
      </c>
      <c r="AH15" s="8">
        <v>548</v>
      </c>
      <c r="AI15" s="8">
        <v>281</v>
      </c>
      <c r="AJ15" s="8">
        <v>38</v>
      </c>
      <c r="AK15" s="8">
        <v>16</v>
      </c>
      <c r="AL15" s="17">
        <v>2</v>
      </c>
      <c r="AM15" s="15">
        <f t="shared" si="2"/>
        <v>1624</v>
      </c>
      <c r="AN15" s="33"/>
      <c r="AO15" s="2"/>
      <c r="AP15" s="2"/>
    </row>
    <row r="16" spans="1:42" x14ac:dyDescent="0.2">
      <c r="A16" s="41"/>
      <c r="B16" s="49" t="s">
        <v>931</v>
      </c>
      <c r="C16" s="44">
        <v>0</v>
      </c>
      <c r="D16" s="45">
        <v>38</v>
      </c>
      <c r="E16" s="45">
        <v>80</v>
      </c>
      <c r="F16" s="45">
        <v>95</v>
      </c>
      <c r="G16" s="45">
        <v>85</v>
      </c>
      <c r="H16" s="45">
        <v>23</v>
      </c>
      <c r="I16" s="45">
        <v>5</v>
      </c>
      <c r="J16" s="47">
        <v>2</v>
      </c>
      <c r="K16" s="64">
        <f t="shared" si="0"/>
        <v>328</v>
      </c>
      <c r="L16" s="33"/>
      <c r="O16" s="41"/>
      <c r="P16" s="49" t="s">
        <v>931</v>
      </c>
      <c r="Q16" s="44">
        <v>0</v>
      </c>
      <c r="R16" s="45">
        <v>5</v>
      </c>
      <c r="S16" s="45">
        <v>22</v>
      </c>
      <c r="T16" s="45">
        <v>22</v>
      </c>
      <c r="U16" s="45">
        <v>18</v>
      </c>
      <c r="V16" s="45">
        <v>5</v>
      </c>
      <c r="W16" s="45">
        <v>1</v>
      </c>
      <c r="X16" s="47">
        <v>0</v>
      </c>
      <c r="Y16" s="64">
        <f t="shared" si="1"/>
        <v>73</v>
      </c>
      <c r="Z16" s="33"/>
      <c r="AA16" s="2"/>
      <c r="AC16" s="41"/>
      <c r="AD16" s="49" t="s">
        <v>931</v>
      </c>
      <c r="AE16" s="44">
        <v>0</v>
      </c>
      <c r="AF16" s="45">
        <v>33</v>
      </c>
      <c r="AG16" s="45">
        <v>58</v>
      </c>
      <c r="AH16" s="45">
        <v>73</v>
      </c>
      <c r="AI16" s="45">
        <v>67</v>
      </c>
      <c r="AJ16" s="45">
        <v>18</v>
      </c>
      <c r="AK16" s="45">
        <v>4</v>
      </c>
      <c r="AL16" s="47">
        <v>2</v>
      </c>
      <c r="AM16" s="64">
        <f t="shared" si="2"/>
        <v>255</v>
      </c>
      <c r="AN16" s="33"/>
      <c r="AO16" s="2"/>
      <c r="AP16" s="2"/>
    </row>
    <row r="17" spans="1:42" x14ac:dyDescent="0.2">
      <c r="A17" s="39"/>
      <c r="B17" s="51" t="s">
        <v>129</v>
      </c>
      <c r="C17" s="7">
        <v>0</v>
      </c>
      <c r="D17" s="8">
        <v>5</v>
      </c>
      <c r="E17" s="8">
        <v>6</v>
      </c>
      <c r="F17" s="8">
        <v>2</v>
      </c>
      <c r="G17" s="8">
        <v>13</v>
      </c>
      <c r="H17" s="8">
        <v>4</v>
      </c>
      <c r="I17" s="8">
        <v>1</v>
      </c>
      <c r="J17" s="17">
        <v>0</v>
      </c>
      <c r="K17" s="15">
        <f t="shared" si="0"/>
        <v>31</v>
      </c>
      <c r="L17" s="33"/>
      <c r="O17" s="39"/>
      <c r="P17" s="51" t="s">
        <v>129</v>
      </c>
      <c r="Q17" s="7">
        <v>0</v>
      </c>
      <c r="R17" s="8">
        <v>3</v>
      </c>
      <c r="S17" s="8">
        <v>4</v>
      </c>
      <c r="T17" s="8">
        <v>1</v>
      </c>
      <c r="U17" s="8">
        <v>8</v>
      </c>
      <c r="V17" s="8">
        <v>3</v>
      </c>
      <c r="W17" s="8">
        <v>0</v>
      </c>
      <c r="X17" s="17">
        <v>0</v>
      </c>
      <c r="Y17" s="15">
        <f t="shared" si="1"/>
        <v>19</v>
      </c>
      <c r="Z17" s="33"/>
      <c r="AA17" s="2"/>
      <c r="AC17" s="39"/>
      <c r="AD17" s="51" t="s">
        <v>129</v>
      </c>
      <c r="AE17" s="7">
        <v>0</v>
      </c>
      <c r="AF17" s="8">
        <v>2</v>
      </c>
      <c r="AG17" s="8">
        <v>2</v>
      </c>
      <c r="AH17" s="8">
        <v>1</v>
      </c>
      <c r="AI17" s="8">
        <v>5</v>
      </c>
      <c r="AJ17" s="8">
        <v>1</v>
      </c>
      <c r="AK17" s="8">
        <v>1</v>
      </c>
      <c r="AL17" s="17">
        <v>0</v>
      </c>
      <c r="AM17" s="15">
        <f t="shared" si="2"/>
        <v>12</v>
      </c>
      <c r="AN17" s="33"/>
      <c r="AO17" s="2"/>
      <c r="AP17" s="2"/>
    </row>
    <row r="18" spans="1:42" x14ac:dyDescent="0.2">
      <c r="A18" s="41"/>
      <c r="B18" s="49" t="s">
        <v>130</v>
      </c>
      <c r="C18" s="44">
        <v>0</v>
      </c>
      <c r="D18" s="45">
        <v>14</v>
      </c>
      <c r="E18" s="45">
        <v>62</v>
      </c>
      <c r="F18" s="45">
        <v>68</v>
      </c>
      <c r="G18" s="45">
        <v>37</v>
      </c>
      <c r="H18" s="45">
        <v>20</v>
      </c>
      <c r="I18" s="45">
        <v>4</v>
      </c>
      <c r="J18" s="47">
        <v>2</v>
      </c>
      <c r="K18" s="64">
        <f t="shared" si="0"/>
        <v>207</v>
      </c>
      <c r="L18" s="33"/>
      <c r="O18" s="41"/>
      <c r="P18" s="49" t="s">
        <v>130</v>
      </c>
      <c r="Q18" s="44">
        <v>0</v>
      </c>
      <c r="R18" s="45">
        <v>8</v>
      </c>
      <c r="S18" s="45">
        <v>30</v>
      </c>
      <c r="T18" s="45">
        <v>43</v>
      </c>
      <c r="U18" s="45">
        <v>27</v>
      </c>
      <c r="V18" s="45">
        <v>16</v>
      </c>
      <c r="W18" s="45">
        <v>3</v>
      </c>
      <c r="X18" s="47">
        <v>1</v>
      </c>
      <c r="Y18" s="64">
        <f t="shared" si="1"/>
        <v>128</v>
      </c>
      <c r="Z18" s="33"/>
      <c r="AA18" s="2"/>
      <c r="AC18" s="41"/>
      <c r="AD18" s="49" t="s">
        <v>130</v>
      </c>
      <c r="AE18" s="44">
        <v>0</v>
      </c>
      <c r="AF18" s="45">
        <v>6</v>
      </c>
      <c r="AG18" s="45">
        <v>32</v>
      </c>
      <c r="AH18" s="45">
        <v>25</v>
      </c>
      <c r="AI18" s="45">
        <v>10</v>
      </c>
      <c r="AJ18" s="45">
        <v>4</v>
      </c>
      <c r="AK18" s="45">
        <v>1</v>
      </c>
      <c r="AL18" s="47">
        <v>1</v>
      </c>
      <c r="AM18" s="64">
        <f t="shared" si="2"/>
        <v>79</v>
      </c>
      <c r="AN18" s="33"/>
      <c r="AO18" s="2"/>
      <c r="AP18" s="2"/>
    </row>
    <row r="19" spans="1:42" x14ac:dyDescent="0.2">
      <c r="A19" s="39"/>
      <c r="B19" s="51" t="s">
        <v>131</v>
      </c>
      <c r="C19" s="7">
        <v>6</v>
      </c>
      <c r="D19" s="8">
        <v>39</v>
      </c>
      <c r="E19" s="8">
        <v>45</v>
      </c>
      <c r="F19" s="8">
        <v>44</v>
      </c>
      <c r="G19" s="8">
        <v>29</v>
      </c>
      <c r="H19" s="8">
        <v>2</v>
      </c>
      <c r="I19" s="8">
        <v>1</v>
      </c>
      <c r="J19" s="17">
        <v>1</v>
      </c>
      <c r="K19" s="15">
        <f t="shared" si="0"/>
        <v>167</v>
      </c>
      <c r="L19" s="33"/>
      <c r="O19" s="39"/>
      <c r="P19" s="51" t="s">
        <v>131</v>
      </c>
      <c r="Q19" s="7">
        <v>3</v>
      </c>
      <c r="R19" s="8">
        <v>21</v>
      </c>
      <c r="S19" s="8">
        <v>26</v>
      </c>
      <c r="T19" s="8">
        <v>28</v>
      </c>
      <c r="U19" s="8">
        <v>23</v>
      </c>
      <c r="V19" s="8">
        <v>1</v>
      </c>
      <c r="W19" s="8">
        <v>0</v>
      </c>
      <c r="X19" s="17">
        <v>0</v>
      </c>
      <c r="Y19" s="15">
        <f t="shared" si="1"/>
        <v>102</v>
      </c>
      <c r="Z19" s="33"/>
      <c r="AA19" s="2"/>
      <c r="AC19" s="39"/>
      <c r="AD19" s="51" t="s">
        <v>131</v>
      </c>
      <c r="AE19" s="7">
        <v>3</v>
      </c>
      <c r="AF19" s="8">
        <v>18</v>
      </c>
      <c r="AG19" s="8">
        <v>19</v>
      </c>
      <c r="AH19" s="8">
        <v>16</v>
      </c>
      <c r="AI19" s="8">
        <v>6</v>
      </c>
      <c r="AJ19" s="8">
        <v>1</v>
      </c>
      <c r="AK19" s="8">
        <v>1</v>
      </c>
      <c r="AL19" s="17">
        <v>1</v>
      </c>
      <c r="AM19" s="15">
        <f t="shared" si="2"/>
        <v>65</v>
      </c>
      <c r="AN19" s="33"/>
      <c r="AO19" s="2"/>
      <c r="AP19" s="2"/>
    </row>
    <row r="20" spans="1:42" x14ac:dyDescent="0.2">
      <c r="A20" s="41"/>
      <c r="B20" s="49" t="s">
        <v>132</v>
      </c>
      <c r="C20" s="44">
        <v>0</v>
      </c>
      <c r="D20" s="45">
        <v>4</v>
      </c>
      <c r="E20" s="45">
        <v>2</v>
      </c>
      <c r="F20" s="45">
        <v>9</v>
      </c>
      <c r="G20" s="45">
        <v>4</v>
      </c>
      <c r="H20" s="45">
        <v>3</v>
      </c>
      <c r="I20" s="45">
        <v>1</v>
      </c>
      <c r="J20" s="47">
        <v>0</v>
      </c>
      <c r="K20" s="64">
        <f t="shared" si="0"/>
        <v>23</v>
      </c>
      <c r="L20" s="33"/>
      <c r="O20" s="41"/>
      <c r="P20" s="49" t="s">
        <v>132</v>
      </c>
      <c r="Q20" s="44">
        <v>0</v>
      </c>
      <c r="R20" s="45">
        <v>2</v>
      </c>
      <c r="S20" s="45">
        <v>2</v>
      </c>
      <c r="T20" s="45">
        <v>6</v>
      </c>
      <c r="U20" s="45">
        <v>0</v>
      </c>
      <c r="V20" s="45">
        <v>2</v>
      </c>
      <c r="W20" s="45">
        <v>0</v>
      </c>
      <c r="X20" s="47">
        <v>0</v>
      </c>
      <c r="Y20" s="64">
        <f t="shared" si="1"/>
        <v>12</v>
      </c>
      <c r="Z20" s="33"/>
      <c r="AA20" s="2"/>
      <c r="AC20" s="41"/>
      <c r="AD20" s="49" t="s">
        <v>132</v>
      </c>
      <c r="AE20" s="44">
        <v>0</v>
      </c>
      <c r="AF20" s="45">
        <v>2</v>
      </c>
      <c r="AG20" s="45">
        <v>0</v>
      </c>
      <c r="AH20" s="45">
        <v>3</v>
      </c>
      <c r="AI20" s="45">
        <v>4</v>
      </c>
      <c r="AJ20" s="45">
        <v>1</v>
      </c>
      <c r="AK20" s="45">
        <v>1</v>
      </c>
      <c r="AL20" s="47">
        <v>0</v>
      </c>
      <c r="AM20" s="64">
        <f t="shared" si="2"/>
        <v>11</v>
      </c>
      <c r="AN20" s="33"/>
      <c r="AO20" s="2"/>
      <c r="AP20" s="2"/>
    </row>
    <row r="21" spans="1:42" x14ac:dyDescent="0.2">
      <c r="A21" s="39"/>
      <c r="B21" s="51" t="s">
        <v>133</v>
      </c>
      <c r="C21" s="7">
        <v>0</v>
      </c>
      <c r="D21" s="8">
        <v>19</v>
      </c>
      <c r="E21" s="8">
        <v>20</v>
      </c>
      <c r="F21" s="8">
        <v>10</v>
      </c>
      <c r="G21" s="8">
        <v>5</v>
      </c>
      <c r="H21" s="8">
        <v>1</v>
      </c>
      <c r="I21" s="8">
        <v>1</v>
      </c>
      <c r="J21" s="17">
        <v>1</v>
      </c>
      <c r="K21" s="15">
        <f t="shared" si="0"/>
        <v>57</v>
      </c>
      <c r="L21" s="33"/>
      <c r="O21" s="39"/>
      <c r="P21" s="51" t="s">
        <v>133</v>
      </c>
      <c r="Q21" s="7">
        <v>0</v>
      </c>
      <c r="R21" s="8">
        <v>8</v>
      </c>
      <c r="S21" s="8">
        <v>8</v>
      </c>
      <c r="T21" s="8">
        <v>3</v>
      </c>
      <c r="U21" s="8">
        <v>4</v>
      </c>
      <c r="V21" s="8">
        <v>1</v>
      </c>
      <c r="W21" s="8">
        <v>1</v>
      </c>
      <c r="X21" s="17">
        <v>1</v>
      </c>
      <c r="Y21" s="15">
        <f t="shared" si="1"/>
        <v>26</v>
      </c>
      <c r="Z21" s="33"/>
      <c r="AA21" s="2"/>
      <c r="AC21" s="39"/>
      <c r="AD21" s="51" t="s">
        <v>133</v>
      </c>
      <c r="AE21" s="7">
        <v>0</v>
      </c>
      <c r="AF21" s="8">
        <v>11</v>
      </c>
      <c r="AG21" s="8">
        <v>12</v>
      </c>
      <c r="AH21" s="8">
        <v>7</v>
      </c>
      <c r="AI21" s="8">
        <v>1</v>
      </c>
      <c r="AJ21" s="8">
        <v>0</v>
      </c>
      <c r="AK21" s="8">
        <v>0</v>
      </c>
      <c r="AL21" s="17">
        <v>0</v>
      </c>
      <c r="AM21" s="15">
        <f t="shared" si="2"/>
        <v>31</v>
      </c>
      <c r="AN21" s="33"/>
      <c r="AO21" s="2"/>
      <c r="AP21" s="2"/>
    </row>
    <row r="22" spans="1:42" x14ac:dyDescent="0.2">
      <c r="A22" s="41"/>
      <c r="B22" s="49" t="s">
        <v>692</v>
      </c>
      <c r="C22" s="44">
        <v>0</v>
      </c>
      <c r="D22" s="45">
        <v>2</v>
      </c>
      <c r="E22" s="45">
        <v>28</v>
      </c>
      <c r="F22" s="45">
        <v>41</v>
      </c>
      <c r="G22" s="45">
        <v>17</v>
      </c>
      <c r="H22" s="45">
        <v>5</v>
      </c>
      <c r="I22" s="45">
        <v>2</v>
      </c>
      <c r="J22" s="47">
        <v>2</v>
      </c>
      <c r="K22" s="64">
        <f t="shared" si="0"/>
        <v>97</v>
      </c>
      <c r="L22" s="33"/>
      <c r="O22" s="41"/>
      <c r="P22" s="49" t="s">
        <v>692</v>
      </c>
      <c r="Q22" s="44">
        <v>0</v>
      </c>
      <c r="R22" s="45">
        <v>1</v>
      </c>
      <c r="S22" s="45">
        <v>15</v>
      </c>
      <c r="T22" s="45">
        <v>24</v>
      </c>
      <c r="U22" s="45">
        <v>6</v>
      </c>
      <c r="V22" s="45">
        <v>4</v>
      </c>
      <c r="W22" s="45">
        <v>1</v>
      </c>
      <c r="X22" s="47">
        <v>1</v>
      </c>
      <c r="Y22" s="64">
        <f t="shared" si="1"/>
        <v>52</v>
      </c>
      <c r="Z22" s="33"/>
      <c r="AA22" s="2"/>
      <c r="AC22" s="41"/>
      <c r="AD22" s="49" t="s">
        <v>692</v>
      </c>
      <c r="AE22" s="44">
        <v>0</v>
      </c>
      <c r="AF22" s="45">
        <v>1</v>
      </c>
      <c r="AG22" s="45">
        <v>13</v>
      </c>
      <c r="AH22" s="45">
        <v>17</v>
      </c>
      <c r="AI22" s="45">
        <v>11</v>
      </c>
      <c r="AJ22" s="45">
        <v>1</v>
      </c>
      <c r="AK22" s="45">
        <v>1</v>
      </c>
      <c r="AL22" s="47">
        <v>1</v>
      </c>
      <c r="AM22" s="64">
        <f t="shared" si="2"/>
        <v>45</v>
      </c>
      <c r="AN22" s="33"/>
      <c r="AO22" s="2"/>
      <c r="AP22" s="2"/>
    </row>
    <row r="23" spans="1:42" x14ac:dyDescent="0.2">
      <c r="A23" s="39"/>
      <c r="B23" s="51" t="s">
        <v>134</v>
      </c>
      <c r="C23" s="7">
        <v>0</v>
      </c>
      <c r="D23" s="8">
        <v>13</v>
      </c>
      <c r="E23" s="8">
        <v>20</v>
      </c>
      <c r="F23" s="8">
        <v>14</v>
      </c>
      <c r="G23" s="8">
        <v>11</v>
      </c>
      <c r="H23" s="8">
        <v>8</v>
      </c>
      <c r="I23" s="8">
        <v>5</v>
      </c>
      <c r="J23" s="17">
        <v>2</v>
      </c>
      <c r="K23" s="15">
        <f t="shared" si="0"/>
        <v>73</v>
      </c>
      <c r="L23" s="33"/>
      <c r="O23" s="39"/>
      <c r="P23" s="51" t="s">
        <v>134</v>
      </c>
      <c r="Q23" s="7">
        <v>0</v>
      </c>
      <c r="R23" s="8">
        <v>4</v>
      </c>
      <c r="S23" s="8">
        <v>14</v>
      </c>
      <c r="T23" s="8">
        <v>11</v>
      </c>
      <c r="U23" s="8">
        <v>10</v>
      </c>
      <c r="V23" s="8">
        <v>7</v>
      </c>
      <c r="W23" s="8">
        <v>5</v>
      </c>
      <c r="X23" s="17">
        <v>2</v>
      </c>
      <c r="Y23" s="15">
        <f t="shared" si="1"/>
        <v>53</v>
      </c>
      <c r="Z23" s="33"/>
      <c r="AA23" s="2"/>
      <c r="AC23" s="39"/>
      <c r="AD23" s="51" t="s">
        <v>134</v>
      </c>
      <c r="AE23" s="7">
        <v>0</v>
      </c>
      <c r="AF23" s="8">
        <v>9</v>
      </c>
      <c r="AG23" s="8">
        <v>6</v>
      </c>
      <c r="AH23" s="8">
        <v>3</v>
      </c>
      <c r="AI23" s="8">
        <v>1</v>
      </c>
      <c r="AJ23" s="8">
        <v>1</v>
      </c>
      <c r="AK23" s="8">
        <v>0</v>
      </c>
      <c r="AL23" s="17">
        <v>0</v>
      </c>
      <c r="AM23" s="15">
        <f t="shared" si="2"/>
        <v>20</v>
      </c>
      <c r="AN23" s="33"/>
      <c r="AO23" s="2"/>
      <c r="AP23" s="2"/>
    </row>
    <row r="24" spans="1:42" x14ac:dyDescent="0.2">
      <c r="A24" s="41"/>
      <c r="B24" s="49" t="s">
        <v>135</v>
      </c>
      <c r="C24" s="44">
        <v>2</v>
      </c>
      <c r="D24" s="45">
        <v>30</v>
      </c>
      <c r="E24" s="45">
        <v>111</v>
      </c>
      <c r="F24" s="45">
        <v>234</v>
      </c>
      <c r="G24" s="45">
        <v>254</v>
      </c>
      <c r="H24" s="45">
        <v>73</v>
      </c>
      <c r="I24" s="45">
        <v>26</v>
      </c>
      <c r="J24" s="47">
        <v>11</v>
      </c>
      <c r="K24" s="64">
        <f t="shared" si="0"/>
        <v>741</v>
      </c>
      <c r="L24" s="33"/>
      <c r="O24" s="41"/>
      <c r="P24" s="49" t="s">
        <v>135</v>
      </c>
      <c r="Q24" s="44">
        <v>1</v>
      </c>
      <c r="R24" s="45">
        <v>12</v>
      </c>
      <c r="S24" s="45">
        <v>53</v>
      </c>
      <c r="T24" s="45">
        <v>112</v>
      </c>
      <c r="U24" s="45">
        <v>165</v>
      </c>
      <c r="V24" s="45">
        <v>45</v>
      </c>
      <c r="W24" s="45">
        <v>15</v>
      </c>
      <c r="X24" s="47">
        <v>7</v>
      </c>
      <c r="Y24" s="64">
        <f t="shared" si="1"/>
        <v>410</v>
      </c>
      <c r="Z24" s="33"/>
      <c r="AA24" s="2"/>
      <c r="AC24" s="41"/>
      <c r="AD24" s="49" t="s">
        <v>135</v>
      </c>
      <c r="AE24" s="44">
        <v>1</v>
      </c>
      <c r="AF24" s="45">
        <v>18</v>
      </c>
      <c r="AG24" s="45">
        <v>58</v>
      </c>
      <c r="AH24" s="45">
        <v>122</v>
      </c>
      <c r="AI24" s="45">
        <v>89</v>
      </c>
      <c r="AJ24" s="45">
        <v>28</v>
      </c>
      <c r="AK24" s="45">
        <v>11</v>
      </c>
      <c r="AL24" s="47">
        <v>4</v>
      </c>
      <c r="AM24" s="64">
        <f t="shared" si="2"/>
        <v>331</v>
      </c>
      <c r="AN24" s="33"/>
      <c r="AO24" s="2"/>
      <c r="AP24" s="2"/>
    </row>
    <row r="25" spans="1:42" x14ac:dyDescent="0.2">
      <c r="A25" s="39"/>
      <c r="B25" s="51" t="s">
        <v>932</v>
      </c>
      <c r="C25" s="7">
        <v>1</v>
      </c>
      <c r="D25" s="8">
        <v>4</v>
      </c>
      <c r="E25" s="8">
        <v>22</v>
      </c>
      <c r="F25" s="8">
        <v>24</v>
      </c>
      <c r="G25" s="8">
        <v>13</v>
      </c>
      <c r="H25" s="8">
        <v>2</v>
      </c>
      <c r="I25" s="8">
        <v>1</v>
      </c>
      <c r="J25" s="17">
        <v>0</v>
      </c>
      <c r="K25" s="15">
        <f t="shared" si="0"/>
        <v>67</v>
      </c>
      <c r="L25" s="33"/>
      <c r="O25" s="39"/>
      <c r="P25" s="51" t="s">
        <v>932</v>
      </c>
      <c r="Q25" s="7">
        <v>0</v>
      </c>
      <c r="R25" s="8">
        <v>1</v>
      </c>
      <c r="S25" s="8">
        <v>15</v>
      </c>
      <c r="T25" s="8">
        <v>13</v>
      </c>
      <c r="U25" s="8">
        <v>7</v>
      </c>
      <c r="V25" s="8">
        <v>2</v>
      </c>
      <c r="W25" s="8">
        <v>1</v>
      </c>
      <c r="X25" s="17">
        <v>0</v>
      </c>
      <c r="Y25" s="15">
        <f t="shared" si="1"/>
        <v>39</v>
      </c>
      <c r="Z25" s="33"/>
      <c r="AA25" s="2"/>
      <c r="AC25" s="39"/>
      <c r="AD25" s="51" t="s">
        <v>932</v>
      </c>
      <c r="AE25" s="7">
        <v>1</v>
      </c>
      <c r="AF25" s="8">
        <v>3</v>
      </c>
      <c r="AG25" s="8">
        <v>7</v>
      </c>
      <c r="AH25" s="8">
        <v>11</v>
      </c>
      <c r="AI25" s="8">
        <v>6</v>
      </c>
      <c r="AJ25" s="8">
        <v>0</v>
      </c>
      <c r="AK25" s="8">
        <v>0</v>
      </c>
      <c r="AL25" s="17">
        <v>0</v>
      </c>
      <c r="AM25" s="15">
        <f t="shared" si="2"/>
        <v>28</v>
      </c>
      <c r="AN25" s="33"/>
      <c r="AO25" s="2"/>
      <c r="AP25" s="2"/>
    </row>
    <row r="26" spans="1:42" x14ac:dyDescent="0.2">
      <c r="A26" s="41"/>
      <c r="B26" s="49" t="s">
        <v>136</v>
      </c>
      <c r="C26" s="44">
        <v>33</v>
      </c>
      <c r="D26" s="45">
        <v>177</v>
      </c>
      <c r="E26" s="45">
        <v>329</v>
      </c>
      <c r="F26" s="45">
        <v>463</v>
      </c>
      <c r="G26" s="45">
        <v>288</v>
      </c>
      <c r="H26" s="45">
        <v>55</v>
      </c>
      <c r="I26" s="45">
        <v>25</v>
      </c>
      <c r="J26" s="47">
        <v>14</v>
      </c>
      <c r="K26" s="64">
        <f t="shared" si="0"/>
        <v>1384</v>
      </c>
      <c r="L26" s="33"/>
      <c r="O26" s="41"/>
      <c r="P26" s="49" t="s">
        <v>136</v>
      </c>
      <c r="Q26" s="44">
        <v>17</v>
      </c>
      <c r="R26" s="45">
        <v>75</v>
      </c>
      <c r="S26" s="45">
        <v>155</v>
      </c>
      <c r="T26" s="45">
        <v>316</v>
      </c>
      <c r="U26" s="45">
        <v>216</v>
      </c>
      <c r="V26" s="45">
        <v>49</v>
      </c>
      <c r="W26" s="45">
        <v>18</v>
      </c>
      <c r="X26" s="47">
        <v>12</v>
      </c>
      <c r="Y26" s="64">
        <f t="shared" si="1"/>
        <v>858</v>
      </c>
      <c r="Z26" s="33"/>
      <c r="AA26" s="2"/>
      <c r="AC26" s="41"/>
      <c r="AD26" s="49" t="s">
        <v>136</v>
      </c>
      <c r="AE26" s="44">
        <v>16</v>
      </c>
      <c r="AF26" s="45">
        <v>102</v>
      </c>
      <c r="AG26" s="45">
        <v>174</v>
      </c>
      <c r="AH26" s="45">
        <v>147</v>
      </c>
      <c r="AI26" s="45">
        <v>72</v>
      </c>
      <c r="AJ26" s="45">
        <v>6</v>
      </c>
      <c r="AK26" s="45">
        <v>7</v>
      </c>
      <c r="AL26" s="47">
        <v>2</v>
      </c>
      <c r="AM26" s="64">
        <f t="shared" si="2"/>
        <v>526</v>
      </c>
      <c r="AN26" s="33"/>
      <c r="AO26" s="2"/>
      <c r="AP26" s="2"/>
    </row>
    <row r="27" spans="1:42" x14ac:dyDescent="0.2">
      <c r="A27" s="39"/>
      <c r="B27" s="51" t="s">
        <v>137</v>
      </c>
      <c r="C27" s="7">
        <v>4</v>
      </c>
      <c r="D27" s="8">
        <v>153</v>
      </c>
      <c r="E27" s="8">
        <v>479</v>
      </c>
      <c r="F27" s="8">
        <v>344</v>
      </c>
      <c r="G27" s="8">
        <v>264</v>
      </c>
      <c r="H27" s="8">
        <v>105</v>
      </c>
      <c r="I27" s="8">
        <v>36</v>
      </c>
      <c r="J27" s="17">
        <v>6</v>
      </c>
      <c r="K27" s="15">
        <f t="shared" si="0"/>
        <v>1391</v>
      </c>
      <c r="L27" s="33"/>
      <c r="O27" s="39"/>
      <c r="P27" s="51" t="s">
        <v>137</v>
      </c>
      <c r="Q27" s="7">
        <v>1</v>
      </c>
      <c r="R27" s="8">
        <v>77</v>
      </c>
      <c r="S27" s="8">
        <v>292</v>
      </c>
      <c r="T27" s="8">
        <v>192</v>
      </c>
      <c r="U27" s="8">
        <v>164</v>
      </c>
      <c r="V27" s="8">
        <v>65</v>
      </c>
      <c r="W27" s="8">
        <v>26</v>
      </c>
      <c r="X27" s="17">
        <v>4</v>
      </c>
      <c r="Y27" s="15">
        <f t="shared" si="1"/>
        <v>821</v>
      </c>
      <c r="Z27" s="33"/>
      <c r="AA27" s="2"/>
      <c r="AC27" s="39"/>
      <c r="AD27" s="51" t="s">
        <v>137</v>
      </c>
      <c r="AE27" s="7">
        <v>3</v>
      </c>
      <c r="AF27" s="8">
        <v>76</v>
      </c>
      <c r="AG27" s="8">
        <v>187</v>
      </c>
      <c r="AH27" s="8">
        <v>152</v>
      </c>
      <c r="AI27" s="8">
        <v>100</v>
      </c>
      <c r="AJ27" s="8">
        <v>40</v>
      </c>
      <c r="AK27" s="8">
        <v>10</v>
      </c>
      <c r="AL27" s="17">
        <v>2</v>
      </c>
      <c r="AM27" s="15">
        <f t="shared" si="2"/>
        <v>570</v>
      </c>
      <c r="AN27" s="33"/>
      <c r="AO27" s="2"/>
      <c r="AP27" s="2"/>
    </row>
    <row r="28" spans="1:42" x14ac:dyDescent="0.2">
      <c r="A28" s="41"/>
      <c r="B28" s="49" t="s">
        <v>138</v>
      </c>
      <c r="C28" s="44">
        <v>25</v>
      </c>
      <c r="D28" s="45">
        <v>193</v>
      </c>
      <c r="E28" s="45">
        <v>317</v>
      </c>
      <c r="F28" s="45">
        <v>232</v>
      </c>
      <c r="G28" s="45">
        <v>135</v>
      </c>
      <c r="H28" s="45">
        <v>49</v>
      </c>
      <c r="I28" s="45">
        <v>19</v>
      </c>
      <c r="J28" s="47">
        <v>10</v>
      </c>
      <c r="K28" s="64">
        <f t="shared" si="0"/>
        <v>980</v>
      </c>
      <c r="L28" s="33"/>
      <c r="O28" s="41"/>
      <c r="P28" s="49" t="s">
        <v>138</v>
      </c>
      <c r="Q28" s="44">
        <v>12</v>
      </c>
      <c r="R28" s="45">
        <v>75</v>
      </c>
      <c r="S28" s="45">
        <v>149</v>
      </c>
      <c r="T28" s="45">
        <v>126</v>
      </c>
      <c r="U28" s="45">
        <v>88</v>
      </c>
      <c r="V28" s="45">
        <v>33</v>
      </c>
      <c r="W28" s="45">
        <v>9</v>
      </c>
      <c r="X28" s="47">
        <v>6</v>
      </c>
      <c r="Y28" s="64">
        <f t="shared" si="1"/>
        <v>498</v>
      </c>
      <c r="Z28" s="33"/>
      <c r="AA28" s="2"/>
      <c r="AC28" s="41"/>
      <c r="AD28" s="49" t="s">
        <v>138</v>
      </c>
      <c r="AE28" s="44">
        <v>13</v>
      </c>
      <c r="AF28" s="45">
        <v>118</v>
      </c>
      <c r="AG28" s="45">
        <v>168</v>
      </c>
      <c r="AH28" s="45">
        <v>106</v>
      </c>
      <c r="AI28" s="45">
        <v>47</v>
      </c>
      <c r="AJ28" s="45">
        <v>16</v>
      </c>
      <c r="AK28" s="45">
        <v>10</v>
      </c>
      <c r="AL28" s="47">
        <v>4</v>
      </c>
      <c r="AM28" s="64">
        <f t="shared" si="2"/>
        <v>482</v>
      </c>
      <c r="AN28" s="33"/>
      <c r="AO28" s="2"/>
      <c r="AP28" s="2"/>
    </row>
    <row r="29" spans="1:42" x14ac:dyDescent="0.2">
      <c r="A29" s="39"/>
      <c r="B29" s="51" t="s">
        <v>139</v>
      </c>
      <c r="C29" s="7">
        <v>10</v>
      </c>
      <c r="D29" s="8">
        <v>87</v>
      </c>
      <c r="E29" s="8">
        <v>322</v>
      </c>
      <c r="F29" s="8">
        <v>709</v>
      </c>
      <c r="G29" s="8">
        <v>625</v>
      </c>
      <c r="H29" s="8">
        <v>203</v>
      </c>
      <c r="I29" s="8">
        <v>39</v>
      </c>
      <c r="J29" s="17">
        <v>15</v>
      </c>
      <c r="K29" s="15">
        <f t="shared" si="0"/>
        <v>2010</v>
      </c>
      <c r="L29" s="33"/>
      <c r="O29" s="39"/>
      <c r="P29" s="51" t="s">
        <v>139</v>
      </c>
      <c r="Q29" s="7">
        <v>4</v>
      </c>
      <c r="R29" s="8">
        <v>30</v>
      </c>
      <c r="S29" s="8">
        <v>152</v>
      </c>
      <c r="T29" s="8">
        <v>394</v>
      </c>
      <c r="U29" s="8">
        <v>402</v>
      </c>
      <c r="V29" s="8">
        <v>150</v>
      </c>
      <c r="W29" s="8">
        <v>30</v>
      </c>
      <c r="X29" s="17">
        <v>10</v>
      </c>
      <c r="Y29" s="15">
        <f t="shared" si="1"/>
        <v>1172</v>
      </c>
      <c r="Z29" s="33"/>
      <c r="AA29" s="2"/>
      <c r="AC29" s="39"/>
      <c r="AD29" s="51" t="s">
        <v>139</v>
      </c>
      <c r="AE29" s="7">
        <v>6</v>
      </c>
      <c r="AF29" s="8">
        <v>57</v>
      </c>
      <c r="AG29" s="8">
        <v>170</v>
      </c>
      <c r="AH29" s="8">
        <v>315</v>
      </c>
      <c r="AI29" s="8">
        <v>223</v>
      </c>
      <c r="AJ29" s="8">
        <v>53</v>
      </c>
      <c r="AK29" s="8">
        <v>9</v>
      </c>
      <c r="AL29" s="17">
        <v>5</v>
      </c>
      <c r="AM29" s="15">
        <f t="shared" si="2"/>
        <v>838</v>
      </c>
      <c r="AN29" s="33"/>
      <c r="AO29" s="2"/>
      <c r="AP29" s="2"/>
    </row>
    <row r="30" spans="1:42" x14ac:dyDescent="0.2">
      <c r="A30" s="41"/>
      <c r="B30" s="49" t="s">
        <v>140</v>
      </c>
      <c r="C30" s="44">
        <v>4</v>
      </c>
      <c r="D30" s="45">
        <v>47</v>
      </c>
      <c r="E30" s="45">
        <v>86</v>
      </c>
      <c r="F30" s="45">
        <v>214</v>
      </c>
      <c r="G30" s="45">
        <v>56</v>
      </c>
      <c r="H30" s="45">
        <v>39</v>
      </c>
      <c r="I30" s="45">
        <v>2</v>
      </c>
      <c r="J30" s="47">
        <v>4</v>
      </c>
      <c r="K30" s="64">
        <f t="shared" si="0"/>
        <v>452</v>
      </c>
      <c r="L30" s="33"/>
      <c r="O30" s="41"/>
      <c r="P30" s="49" t="s">
        <v>140</v>
      </c>
      <c r="Q30" s="44">
        <v>1</v>
      </c>
      <c r="R30" s="45">
        <v>18</v>
      </c>
      <c r="S30" s="45">
        <v>35</v>
      </c>
      <c r="T30" s="45">
        <v>119</v>
      </c>
      <c r="U30" s="45">
        <v>32</v>
      </c>
      <c r="V30" s="45">
        <v>22</v>
      </c>
      <c r="W30" s="45">
        <v>2</v>
      </c>
      <c r="X30" s="47">
        <v>2</v>
      </c>
      <c r="Y30" s="64">
        <f t="shared" si="1"/>
        <v>231</v>
      </c>
      <c r="Z30" s="33"/>
      <c r="AA30" s="2"/>
      <c r="AC30" s="41"/>
      <c r="AD30" s="49" t="s">
        <v>140</v>
      </c>
      <c r="AE30" s="44">
        <v>3</v>
      </c>
      <c r="AF30" s="45">
        <v>29</v>
      </c>
      <c r="AG30" s="45">
        <v>51</v>
      </c>
      <c r="AH30" s="45">
        <v>95</v>
      </c>
      <c r="AI30" s="45">
        <v>24</v>
      </c>
      <c r="AJ30" s="45">
        <v>17</v>
      </c>
      <c r="AK30" s="45">
        <v>0</v>
      </c>
      <c r="AL30" s="47">
        <v>2</v>
      </c>
      <c r="AM30" s="64">
        <f t="shared" si="2"/>
        <v>221</v>
      </c>
      <c r="AN30" s="33"/>
      <c r="AO30" s="2"/>
      <c r="AP30" s="2"/>
    </row>
    <row r="31" spans="1:42" x14ac:dyDescent="0.2">
      <c r="A31" s="39"/>
      <c r="B31" s="51" t="s">
        <v>141</v>
      </c>
      <c r="C31" s="7">
        <v>0</v>
      </c>
      <c r="D31" s="8">
        <v>3</v>
      </c>
      <c r="E31" s="8">
        <v>40</v>
      </c>
      <c r="F31" s="8">
        <v>37</v>
      </c>
      <c r="G31" s="8">
        <v>46</v>
      </c>
      <c r="H31" s="8">
        <v>21</v>
      </c>
      <c r="I31" s="8">
        <v>8</v>
      </c>
      <c r="J31" s="17">
        <v>3</v>
      </c>
      <c r="K31" s="15">
        <f t="shared" si="0"/>
        <v>158</v>
      </c>
      <c r="L31" s="33"/>
      <c r="O31" s="39"/>
      <c r="P31" s="51" t="s">
        <v>141</v>
      </c>
      <c r="Q31" s="7">
        <v>0</v>
      </c>
      <c r="R31" s="8">
        <v>2</v>
      </c>
      <c r="S31" s="8">
        <v>13</v>
      </c>
      <c r="T31" s="8">
        <v>18</v>
      </c>
      <c r="U31" s="8">
        <v>20</v>
      </c>
      <c r="V31" s="8">
        <v>14</v>
      </c>
      <c r="W31" s="8">
        <v>5</v>
      </c>
      <c r="X31" s="17">
        <v>2</v>
      </c>
      <c r="Y31" s="15">
        <f t="shared" si="1"/>
        <v>74</v>
      </c>
      <c r="Z31" s="33"/>
      <c r="AA31" s="2"/>
      <c r="AC31" s="39"/>
      <c r="AD31" s="51" t="s">
        <v>141</v>
      </c>
      <c r="AE31" s="7">
        <v>0</v>
      </c>
      <c r="AF31" s="8">
        <v>1</v>
      </c>
      <c r="AG31" s="8">
        <v>27</v>
      </c>
      <c r="AH31" s="8">
        <v>19</v>
      </c>
      <c r="AI31" s="8">
        <v>26</v>
      </c>
      <c r="AJ31" s="8">
        <v>7</v>
      </c>
      <c r="AK31" s="8">
        <v>3</v>
      </c>
      <c r="AL31" s="17">
        <v>1</v>
      </c>
      <c r="AM31" s="15">
        <f t="shared" si="2"/>
        <v>84</v>
      </c>
      <c r="AN31" s="33"/>
      <c r="AO31" s="2"/>
      <c r="AP31" s="2"/>
    </row>
    <row r="32" spans="1:42" x14ac:dyDescent="0.2">
      <c r="A32" s="41"/>
      <c r="B32" s="49" t="s">
        <v>142</v>
      </c>
      <c r="C32" s="44">
        <v>1</v>
      </c>
      <c r="D32" s="45">
        <v>40</v>
      </c>
      <c r="E32" s="45">
        <v>68</v>
      </c>
      <c r="F32" s="45">
        <v>143</v>
      </c>
      <c r="G32" s="45">
        <v>51</v>
      </c>
      <c r="H32" s="45">
        <v>18</v>
      </c>
      <c r="I32" s="45">
        <v>5</v>
      </c>
      <c r="J32" s="47">
        <v>1</v>
      </c>
      <c r="K32" s="64">
        <f t="shared" si="0"/>
        <v>327</v>
      </c>
      <c r="L32" s="33"/>
      <c r="O32" s="41"/>
      <c r="P32" s="49" t="s">
        <v>142</v>
      </c>
      <c r="Q32" s="44">
        <v>0</v>
      </c>
      <c r="R32" s="45">
        <v>21</v>
      </c>
      <c r="S32" s="45">
        <v>42</v>
      </c>
      <c r="T32" s="45">
        <v>108</v>
      </c>
      <c r="U32" s="45">
        <v>40</v>
      </c>
      <c r="V32" s="45">
        <v>17</v>
      </c>
      <c r="W32" s="45">
        <v>3</v>
      </c>
      <c r="X32" s="47">
        <v>1</v>
      </c>
      <c r="Y32" s="64">
        <f t="shared" si="1"/>
        <v>232</v>
      </c>
      <c r="Z32" s="33"/>
      <c r="AA32" s="2"/>
      <c r="AC32" s="41"/>
      <c r="AD32" s="49" t="s">
        <v>142</v>
      </c>
      <c r="AE32" s="44">
        <v>1</v>
      </c>
      <c r="AF32" s="45">
        <v>19</v>
      </c>
      <c r="AG32" s="45">
        <v>26</v>
      </c>
      <c r="AH32" s="45">
        <v>35</v>
      </c>
      <c r="AI32" s="45">
        <v>11</v>
      </c>
      <c r="AJ32" s="45">
        <v>1</v>
      </c>
      <c r="AK32" s="45">
        <v>2</v>
      </c>
      <c r="AL32" s="47">
        <v>0</v>
      </c>
      <c r="AM32" s="64">
        <f t="shared" si="2"/>
        <v>95</v>
      </c>
      <c r="AN32" s="33"/>
      <c r="AO32" s="2"/>
      <c r="AP32" s="2"/>
    </row>
    <row r="33" spans="1:42" x14ac:dyDescent="0.2">
      <c r="A33" s="39"/>
      <c r="B33" s="51" t="s">
        <v>143</v>
      </c>
      <c r="C33" s="7">
        <v>0</v>
      </c>
      <c r="D33" s="8">
        <v>13</v>
      </c>
      <c r="E33" s="8">
        <v>36</v>
      </c>
      <c r="F33" s="8">
        <v>18</v>
      </c>
      <c r="G33" s="8">
        <v>15</v>
      </c>
      <c r="H33" s="8">
        <v>6</v>
      </c>
      <c r="I33" s="8">
        <v>2</v>
      </c>
      <c r="J33" s="17">
        <v>2</v>
      </c>
      <c r="K33" s="15">
        <f t="shared" si="0"/>
        <v>92</v>
      </c>
      <c r="L33" s="33"/>
      <c r="O33" s="39"/>
      <c r="P33" s="51" t="s">
        <v>143</v>
      </c>
      <c r="Q33" s="7">
        <v>0</v>
      </c>
      <c r="R33" s="8">
        <v>7</v>
      </c>
      <c r="S33" s="8">
        <v>24</v>
      </c>
      <c r="T33" s="8">
        <v>15</v>
      </c>
      <c r="U33" s="8">
        <v>11</v>
      </c>
      <c r="V33" s="8">
        <v>5</v>
      </c>
      <c r="W33" s="8">
        <v>2</v>
      </c>
      <c r="X33" s="17">
        <v>2</v>
      </c>
      <c r="Y33" s="15">
        <f t="shared" si="1"/>
        <v>66</v>
      </c>
      <c r="Z33" s="33"/>
      <c r="AA33" s="2"/>
      <c r="AC33" s="39"/>
      <c r="AD33" s="51" t="s">
        <v>143</v>
      </c>
      <c r="AE33" s="7">
        <v>0</v>
      </c>
      <c r="AF33" s="8">
        <v>6</v>
      </c>
      <c r="AG33" s="8">
        <v>12</v>
      </c>
      <c r="AH33" s="8">
        <v>3</v>
      </c>
      <c r="AI33" s="8">
        <v>4</v>
      </c>
      <c r="AJ33" s="8">
        <v>1</v>
      </c>
      <c r="AK33" s="8">
        <v>0</v>
      </c>
      <c r="AL33" s="17">
        <v>0</v>
      </c>
      <c r="AM33" s="15">
        <f t="shared" si="2"/>
        <v>26</v>
      </c>
      <c r="AN33" s="33"/>
      <c r="AO33" s="2"/>
      <c r="AP33" s="2"/>
    </row>
    <row r="34" spans="1:42" x14ac:dyDescent="0.2">
      <c r="A34" s="41"/>
      <c r="B34" s="49" t="s">
        <v>144</v>
      </c>
      <c r="C34" s="44">
        <v>7</v>
      </c>
      <c r="D34" s="45">
        <v>51</v>
      </c>
      <c r="E34" s="45">
        <v>125</v>
      </c>
      <c r="F34" s="45">
        <v>115</v>
      </c>
      <c r="G34" s="45">
        <v>69</v>
      </c>
      <c r="H34" s="45">
        <v>18</v>
      </c>
      <c r="I34" s="45">
        <v>9</v>
      </c>
      <c r="J34" s="47">
        <v>0</v>
      </c>
      <c r="K34" s="64">
        <f t="shared" si="0"/>
        <v>394</v>
      </c>
      <c r="L34" s="33"/>
      <c r="O34" s="41"/>
      <c r="P34" s="49" t="s">
        <v>144</v>
      </c>
      <c r="Q34" s="44">
        <v>1</v>
      </c>
      <c r="R34" s="45">
        <v>19</v>
      </c>
      <c r="S34" s="45">
        <v>77</v>
      </c>
      <c r="T34" s="45">
        <v>70</v>
      </c>
      <c r="U34" s="45">
        <v>55</v>
      </c>
      <c r="V34" s="45">
        <v>16</v>
      </c>
      <c r="W34" s="45">
        <v>8</v>
      </c>
      <c r="X34" s="47">
        <v>0</v>
      </c>
      <c r="Y34" s="64">
        <f t="shared" si="1"/>
        <v>246</v>
      </c>
      <c r="Z34" s="33"/>
      <c r="AA34" s="2"/>
      <c r="AC34" s="41"/>
      <c r="AD34" s="49" t="s">
        <v>144</v>
      </c>
      <c r="AE34" s="44">
        <v>6</v>
      </c>
      <c r="AF34" s="45">
        <v>32</v>
      </c>
      <c r="AG34" s="45">
        <v>48</v>
      </c>
      <c r="AH34" s="45">
        <v>45</v>
      </c>
      <c r="AI34" s="45">
        <v>14</v>
      </c>
      <c r="AJ34" s="45">
        <v>2</v>
      </c>
      <c r="AK34" s="45">
        <v>1</v>
      </c>
      <c r="AL34" s="47">
        <v>0</v>
      </c>
      <c r="AM34" s="64">
        <f t="shared" si="2"/>
        <v>148</v>
      </c>
      <c r="AN34" s="33"/>
      <c r="AO34" s="2"/>
      <c r="AP34" s="2"/>
    </row>
    <row r="35" spans="1:42" x14ac:dyDescent="0.2">
      <c r="A35" s="39"/>
      <c r="B35" s="51" t="s">
        <v>145</v>
      </c>
      <c r="C35" s="7">
        <v>0</v>
      </c>
      <c r="D35" s="8">
        <v>17</v>
      </c>
      <c r="E35" s="8">
        <v>25</v>
      </c>
      <c r="F35" s="8">
        <v>51</v>
      </c>
      <c r="G35" s="8">
        <v>47</v>
      </c>
      <c r="H35" s="8">
        <v>10</v>
      </c>
      <c r="I35" s="8">
        <v>10</v>
      </c>
      <c r="J35" s="17">
        <v>3</v>
      </c>
      <c r="K35" s="15">
        <f t="shared" si="0"/>
        <v>163</v>
      </c>
      <c r="L35" s="33"/>
      <c r="O35" s="39"/>
      <c r="P35" s="51" t="s">
        <v>145</v>
      </c>
      <c r="Q35" s="7">
        <v>0</v>
      </c>
      <c r="R35" s="8">
        <v>4</v>
      </c>
      <c r="S35" s="8">
        <v>15</v>
      </c>
      <c r="T35" s="8">
        <v>31</v>
      </c>
      <c r="U35" s="8">
        <v>39</v>
      </c>
      <c r="V35" s="8">
        <v>8</v>
      </c>
      <c r="W35" s="8">
        <v>7</v>
      </c>
      <c r="X35" s="17">
        <v>2</v>
      </c>
      <c r="Y35" s="15">
        <f t="shared" si="1"/>
        <v>106</v>
      </c>
      <c r="Z35" s="33"/>
      <c r="AA35" s="2"/>
      <c r="AC35" s="39"/>
      <c r="AD35" s="51" t="s">
        <v>145</v>
      </c>
      <c r="AE35" s="7">
        <v>0</v>
      </c>
      <c r="AF35" s="8">
        <v>13</v>
      </c>
      <c r="AG35" s="8">
        <v>10</v>
      </c>
      <c r="AH35" s="8">
        <v>20</v>
      </c>
      <c r="AI35" s="8">
        <v>8</v>
      </c>
      <c r="AJ35" s="8">
        <v>2</v>
      </c>
      <c r="AK35" s="8">
        <v>3</v>
      </c>
      <c r="AL35" s="17">
        <v>1</v>
      </c>
      <c r="AM35" s="15">
        <f t="shared" si="2"/>
        <v>57</v>
      </c>
      <c r="AN35" s="33"/>
      <c r="AO35" s="2"/>
      <c r="AP35" s="2"/>
    </row>
    <row r="36" spans="1:42" x14ac:dyDescent="0.2">
      <c r="A36" s="41"/>
      <c r="B36" s="49" t="s">
        <v>146</v>
      </c>
      <c r="C36" s="44">
        <v>0</v>
      </c>
      <c r="D36" s="45">
        <v>27</v>
      </c>
      <c r="E36" s="45">
        <v>32</v>
      </c>
      <c r="F36" s="45">
        <v>31</v>
      </c>
      <c r="G36" s="45">
        <v>36</v>
      </c>
      <c r="H36" s="45">
        <v>17</v>
      </c>
      <c r="I36" s="45">
        <v>7</v>
      </c>
      <c r="J36" s="47">
        <v>1</v>
      </c>
      <c r="K36" s="64">
        <f t="shared" si="0"/>
        <v>151</v>
      </c>
      <c r="L36" s="33"/>
      <c r="O36" s="41"/>
      <c r="P36" s="49" t="s">
        <v>146</v>
      </c>
      <c r="Q36" s="44">
        <v>0</v>
      </c>
      <c r="R36" s="45">
        <v>6</v>
      </c>
      <c r="S36" s="45">
        <v>14</v>
      </c>
      <c r="T36" s="45">
        <v>21</v>
      </c>
      <c r="U36" s="45">
        <v>25</v>
      </c>
      <c r="V36" s="45">
        <v>12</v>
      </c>
      <c r="W36" s="45">
        <v>6</v>
      </c>
      <c r="X36" s="47">
        <v>1</v>
      </c>
      <c r="Y36" s="64">
        <f t="shared" si="1"/>
        <v>85</v>
      </c>
      <c r="Z36" s="33"/>
      <c r="AA36" s="2"/>
      <c r="AC36" s="41"/>
      <c r="AD36" s="49" t="s">
        <v>146</v>
      </c>
      <c r="AE36" s="44">
        <v>0</v>
      </c>
      <c r="AF36" s="45">
        <v>21</v>
      </c>
      <c r="AG36" s="45">
        <v>18</v>
      </c>
      <c r="AH36" s="45">
        <v>10</v>
      </c>
      <c r="AI36" s="45">
        <v>11</v>
      </c>
      <c r="AJ36" s="45">
        <v>5</v>
      </c>
      <c r="AK36" s="45">
        <v>1</v>
      </c>
      <c r="AL36" s="47">
        <v>0</v>
      </c>
      <c r="AM36" s="64">
        <f t="shared" si="2"/>
        <v>66</v>
      </c>
      <c r="AN36" s="33"/>
      <c r="AO36" s="2"/>
      <c r="AP36" s="2"/>
    </row>
    <row r="37" spans="1:42" x14ac:dyDescent="0.2">
      <c r="A37" s="39"/>
      <c r="B37" s="51" t="s">
        <v>147</v>
      </c>
      <c r="C37" s="7">
        <v>2</v>
      </c>
      <c r="D37" s="8">
        <v>38</v>
      </c>
      <c r="E37" s="8">
        <v>143</v>
      </c>
      <c r="F37" s="8">
        <v>170</v>
      </c>
      <c r="G37" s="8">
        <v>104</v>
      </c>
      <c r="H37" s="8">
        <v>44</v>
      </c>
      <c r="I37" s="8">
        <v>11</v>
      </c>
      <c r="J37" s="17">
        <v>9</v>
      </c>
      <c r="K37" s="15">
        <f t="shared" si="0"/>
        <v>521</v>
      </c>
      <c r="L37" s="33"/>
      <c r="O37" s="39"/>
      <c r="P37" s="51" t="s">
        <v>147</v>
      </c>
      <c r="Q37" s="7">
        <v>2</v>
      </c>
      <c r="R37" s="8">
        <v>12</v>
      </c>
      <c r="S37" s="8">
        <v>60</v>
      </c>
      <c r="T37" s="8">
        <v>96</v>
      </c>
      <c r="U37" s="8">
        <v>67</v>
      </c>
      <c r="V37" s="8">
        <v>32</v>
      </c>
      <c r="W37" s="8">
        <v>9</v>
      </c>
      <c r="X37" s="17">
        <v>7</v>
      </c>
      <c r="Y37" s="15">
        <f t="shared" si="1"/>
        <v>285</v>
      </c>
      <c r="Z37" s="33"/>
      <c r="AA37" s="2"/>
      <c r="AC37" s="39"/>
      <c r="AD37" s="51" t="s">
        <v>147</v>
      </c>
      <c r="AE37" s="7">
        <v>0</v>
      </c>
      <c r="AF37" s="8">
        <v>26</v>
      </c>
      <c r="AG37" s="8">
        <v>83</v>
      </c>
      <c r="AH37" s="8">
        <v>74</v>
      </c>
      <c r="AI37" s="8">
        <v>37</v>
      </c>
      <c r="AJ37" s="8">
        <v>12</v>
      </c>
      <c r="AK37" s="8">
        <v>2</v>
      </c>
      <c r="AL37" s="17">
        <v>2</v>
      </c>
      <c r="AM37" s="15">
        <f t="shared" si="2"/>
        <v>236</v>
      </c>
      <c r="AN37" s="33"/>
      <c r="AO37" s="2"/>
      <c r="AP37" s="2"/>
    </row>
    <row r="38" spans="1:42" x14ac:dyDescent="0.2">
      <c r="A38" s="41"/>
      <c r="B38" s="49" t="s">
        <v>148</v>
      </c>
      <c r="C38" s="44">
        <v>5</v>
      </c>
      <c r="D38" s="45">
        <v>44</v>
      </c>
      <c r="E38" s="45">
        <v>70</v>
      </c>
      <c r="F38" s="45">
        <v>85</v>
      </c>
      <c r="G38" s="45">
        <v>80</v>
      </c>
      <c r="H38" s="45">
        <v>19</v>
      </c>
      <c r="I38" s="45">
        <v>6</v>
      </c>
      <c r="J38" s="47">
        <v>6</v>
      </c>
      <c r="K38" s="64">
        <f t="shared" si="0"/>
        <v>315</v>
      </c>
      <c r="L38" s="33"/>
      <c r="O38" s="41"/>
      <c r="P38" s="49" t="s">
        <v>148</v>
      </c>
      <c r="Q38" s="44">
        <v>2</v>
      </c>
      <c r="R38" s="45">
        <v>16</v>
      </c>
      <c r="S38" s="45">
        <v>26</v>
      </c>
      <c r="T38" s="45">
        <v>41</v>
      </c>
      <c r="U38" s="45">
        <v>58</v>
      </c>
      <c r="V38" s="45">
        <v>13</v>
      </c>
      <c r="W38" s="45">
        <v>5</v>
      </c>
      <c r="X38" s="47">
        <v>4</v>
      </c>
      <c r="Y38" s="64">
        <f t="shared" si="1"/>
        <v>165</v>
      </c>
      <c r="Z38" s="33"/>
      <c r="AA38" s="2"/>
      <c r="AC38" s="41"/>
      <c r="AD38" s="49" t="s">
        <v>148</v>
      </c>
      <c r="AE38" s="44">
        <v>3</v>
      </c>
      <c r="AF38" s="45">
        <v>28</v>
      </c>
      <c r="AG38" s="45">
        <v>44</v>
      </c>
      <c r="AH38" s="45">
        <v>44</v>
      </c>
      <c r="AI38" s="45">
        <v>22</v>
      </c>
      <c r="AJ38" s="45">
        <v>6</v>
      </c>
      <c r="AK38" s="45">
        <v>1</v>
      </c>
      <c r="AL38" s="47">
        <v>2</v>
      </c>
      <c r="AM38" s="64">
        <f t="shared" si="2"/>
        <v>150</v>
      </c>
      <c r="AN38" s="33"/>
      <c r="AO38" s="2"/>
      <c r="AP38" s="2"/>
    </row>
    <row r="39" spans="1:42" x14ac:dyDescent="0.2">
      <c r="A39" s="39"/>
      <c r="B39" s="51" t="s">
        <v>149</v>
      </c>
      <c r="C39" s="7">
        <v>1</v>
      </c>
      <c r="D39" s="8">
        <v>16</v>
      </c>
      <c r="E39" s="8">
        <v>70</v>
      </c>
      <c r="F39" s="8">
        <v>65</v>
      </c>
      <c r="G39" s="8">
        <v>68</v>
      </c>
      <c r="H39" s="8">
        <v>27</v>
      </c>
      <c r="I39" s="8">
        <v>1</v>
      </c>
      <c r="J39" s="17">
        <v>1</v>
      </c>
      <c r="K39" s="15">
        <f t="shared" si="0"/>
        <v>249</v>
      </c>
      <c r="L39" s="33"/>
      <c r="O39" s="39"/>
      <c r="P39" s="51" t="s">
        <v>149</v>
      </c>
      <c r="Q39" s="7">
        <v>1</v>
      </c>
      <c r="R39" s="8">
        <v>9</v>
      </c>
      <c r="S39" s="8">
        <v>37</v>
      </c>
      <c r="T39" s="8">
        <v>46</v>
      </c>
      <c r="U39" s="8">
        <v>52</v>
      </c>
      <c r="V39" s="8">
        <v>20</v>
      </c>
      <c r="W39" s="8">
        <v>1</v>
      </c>
      <c r="X39" s="17">
        <v>1</v>
      </c>
      <c r="Y39" s="15">
        <f t="shared" si="1"/>
        <v>167</v>
      </c>
      <c r="Z39" s="33"/>
      <c r="AA39" s="2"/>
      <c r="AC39" s="39"/>
      <c r="AD39" s="51" t="s">
        <v>149</v>
      </c>
      <c r="AE39" s="7">
        <v>0</v>
      </c>
      <c r="AF39" s="8">
        <v>7</v>
      </c>
      <c r="AG39" s="8">
        <v>33</v>
      </c>
      <c r="AH39" s="8">
        <v>19</v>
      </c>
      <c r="AI39" s="8">
        <v>16</v>
      </c>
      <c r="AJ39" s="8">
        <v>7</v>
      </c>
      <c r="AK39" s="8">
        <v>0</v>
      </c>
      <c r="AL39" s="17">
        <v>0</v>
      </c>
      <c r="AM39" s="15">
        <f t="shared" si="2"/>
        <v>82</v>
      </c>
      <c r="AN39" s="33"/>
      <c r="AO39" s="2"/>
      <c r="AP39" s="2"/>
    </row>
    <row r="40" spans="1:42" x14ac:dyDescent="0.2">
      <c r="A40" s="41"/>
      <c r="B40" s="49" t="s">
        <v>150</v>
      </c>
      <c r="C40" s="44">
        <v>8</v>
      </c>
      <c r="D40" s="45">
        <v>116</v>
      </c>
      <c r="E40" s="45">
        <v>330</v>
      </c>
      <c r="F40" s="45">
        <v>479</v>
      </c>
      <c r="G40" s="45">
        <v>296</v>
      </c>
      <c r="H40" s="45">
        <v>38</v>
      </c>
      <c r="I40" s="45">
        <v>9</v>
      </c>
      <c r="J40" s="47">
        <v>7</v>
      </c>
      <c r="K40" s="64">
        <f t="shared" si="0"/>
        <v>1283</v>
      </c>
      <c r="L40" s="33"/>
      <c r="O40" s="41"/>
      <c r="P40" s="49" t="s">
        <v>150</v>
      </c>
      <c r="Q40" s="44">
        <v>2</v>
      </c>
      <c r="R40" s="45">
        <v>57</v>
      </c>
      <c r="S40" s="45">
        <v>217</v>
      </c>
      <c r="T40" s="45">
        <v>347</v>
      </c>
      <c r="U40" s="45">
        <v>248</v>
      </c>
      <c r="V40" s="45">
        <v>28</v>
      </c>
      <c r="W40" s="45">
        <v>5</v>
      </c>
      <c r="X40" s="47">
        <v>6</v>
      </c>
      <c r="Y40" s="64">
        <f t="shared" si="1"/>
        <v>910</v>
      </c>
      <c r="Z40" s="33"/>
      <c r="AA40" s="2"/>
      <c r="AC40" s="41"/>
      <c r="AD40" s="49" t="s">
        <v>150</v>
      </c>
      <c r="AE40" s="44">
        <v>6</v>
      </c>
      <c r="AF40" s="45">
        <v>59</v>
      </c>
      <c r="AG40" s="45">
        <v>113</v>
      </c>
      <c r="AH40" s="45">
        <v>132</v>
      </c>
      <c r="AI40" s="45">
        <v>48</v>
      </c>
      <c r="AJ40" s="45">
        <v>10</v>
      </c>
      <c r="AK40" s="45">
        <v>4</v>
      </c>
      <c r="AL40" s="47">
        <v>1</v>
      </c>
      <c r="AM40" s="64">
        <f t="shared" si="2"/>
        <v>373</v>
      </c>
      <c r="AN40" s="33"/>
      <c r="AO40" s="2"/>
      <c r="AP40" s="2"/>
    </row>
    <row r="41" spans="1:42" x14ac:dyDescent="0.2">
      <c r="A41" s="39"/>
      <c r="B41" s="51" t="s">
        <v>933</v>
      </c>
      <c r="C41" s="7">
        <v>3</v>
      </c>
      <c r="D41" s="8">
        <v>5</v>
      </c>
      <c r="E41" s="8">
        <v>12</v>
      </c>
      <c r="F41" s="8">
        <v>8</v>
      </c>
      <c r="G41" s="8">
        <v>8</v>
      </c>
      <c r="H41" s="8">
        <v>5</v>
      </c>
      <c r="I41" s="8">
        <v>0</v>
      </c>
      <c r="J41" s="17">
        <v>4</v>
      </c>
      <c r="K41" s="15">
        <f t="shared" si="0"/>
        <v>45</v>
      </c>
      <c r="L41" s="33"/>
      <c r="O41" s="39"/>
      <c r="P41" s="51" t="s">
        <v>933</v>
      </c>
      <c r="Q41" s="7">
        <v>1</v>
      </c>
      <c r="R41" s="8">
        <v>2</v>
      </c>
      <c r="S41" s="8">
        <v>5</v>
      </c>
      <c r="T41" s="8">
        <v>3</v>
      </c>
      <c r="U41" s="8">
        <v>4</v>
      </c>
      <c r="V41" s="8">
        <v>5</v>
      </c>
      <c r="W41" s="8">
        <v>0</v>
      </c>
      <c r="X41" s="17">
        <v>4</v>
      </c>
      <c r="Y41" s="15">
        <f t="shared" si="1"/>
        <v>24</v>
      </c>
      <c r="Z41" s="33"/>
      <c r="AA41" s="2"/>
      <c r="AC41" s="39"/>
      <c r="AD41" s="51" t="s">
        <v>933</v>
      </c>
      <c r="AE41" s="7">
        <v>2</v>
      </c>
      <c r="AF41" s="8">
        <v>3</v>
      </c>
      <c r="AG41" s="8">
        <v>7</v>
      </c>
      <c r="AH41" s="8">
        <v>5</v>
      </c>
      <c r="AI41" s="8">
        <v>4</v>
      </c>
      <c r="AJ41" s="8">
        <v>0</v>
      </c>
      <c r="AK41" s="8">
        <v>0</v>
      </c>
      <c r="AL41" s="17">
        <v>0</v>
      </c>
      <c r="AM41" s="15">
        <f t="shared" si="2"/>
        <v>21</v>
      </c>
      <c r="AN41" s="33"/>
      <c r="AO41" s="2"/>
      <c r="AP41" s="2"/>
    </row>
    <row r="42" spans="1:42" x14ac:dyDescent="0.2">
      <c r="A42" s="41"/>
      <c r="B42" s="49" t="s">
        <v>934</v>
      </c>
      <c r="C42" s="44">
        <v>1</v>
      </c>
      <c r="D42" s="45">
        <v>92</v>
      </c>
      <c r="E42" s="45">
        <v>103</v>
      </c>
      <c r="F42" s="45">
        <v>60</v>
      </c>
      <c r="G42" s="45">
        <v>21</v>
      </c>
      <c r="H42" s="45">
        <v>9</v>
      </c>
      <c r="I42" s="45">
        <v>3</v>
      </c>
      <c r="J42" s="47">
        <v>1</v>
      </c>
      <c r="K42" s="64">
        <f t="shared" si="0"/>
        <v>290</v>
      </c>
      <c r="L42" s="33"/>
      <c r="O42" s="41"/>
      <c r="P42" s="49" t="s">
        <v>934</v>
      </c>
      <c r="Q42" s="44">
        <v>1</v>
      </c>
      <c r="R42" s="45">
        <v>55</v>
      </c>
      <c r="S42" s="45">
        <v>61</v>
      </c>
      <c r="T42" s="45">
        <v>37</v>
      </c>
      <c r="U42" s="45">
        <v>15</v>
      </c>
      <c r="V42" s="45">
        <v>6</v>
      </c>
      <c r="W42" s="45">
        <v>3</v>
      </c>
      <c r="X42" s="47">
        <v>0</v>
      </c>
      <c r="Y42" s="64">
        <f t="shared" si="1"/>
        <v>178</v>
      </c>
      <c r="Z42" s="33"/>
      <c r="AA42" s="2"/>
      <c r="AC42" s="41"/>
      <c r="AD42" s="49" t="s">
        <v>934</v>
      </c>
      <c r="AE42" s="44">
        <v>0</v>
      </c>
      <c r="AF42" s="45">
        <v>37</v>
      </c>
      <c r="AG42" s="45">
        <v>42</v>
      </c>
      <c r="AH42" s="45">
        <v>23</v>
      </c>
      <c r="AI42" s="45">
        <v>6</v>
      </c>
      <c r="AJ42" s="45">
        <v>3</v>
      </c>
      <c r="AK42" s="45">
        <v>0</v>
      </c>
      <c r="AL42" s="47">
        <v>1</v>
      </c>
      <c r="AM42" s="64">
        <f t="shared" si="2"/>
        <v>112</v>
      </c>
      <c r="AN42" s="33"/>
      <c r="AO42" s="2"/>
      <c r="AP42" s="2"/>
    </row>
    <row r="43" spans="1:42" x14ac:dyDescent="0.2">
      <c r="A43" s="39"/>
      <c r="B43" s="51" t="s">
        <v>935</v>
      </c>
      <c r="C43" s="7">
        <v>0</v>
      </c>
      <c r="D43" s="8">
        <v>10</v>
      </c>
      <c r="E43" s="8">
        <v>62</v>
      </c>
      <c r="F43" s="8">
        <v>24</v>
      </c>
      <c r="G43" s="8">
        <v>12</v>
      </c>
      <c r="H43" s="8">
        <v>2</v>
      </c>
      <c r="I43" s="8">
        <v>0</v>
      </c>
      <c r="J43" s="17">
        <v>0</v>
      </c>
      <c r="K43" s="15">
        <f t="shared" si="0"/>
        <v>110</v>
      </c>
      <c r="L43" s="33"/>
      <c r="O43" s="39"/>
      <c r="P43" s="51" t="s">
        <v>935</v>
      </c>
      <c r="Q43" s="7">
        <v>0</v>
      </c>
      <c r="R43" s="8">
        <v>9</v>
      </c>
      <c r="S43" s="8">
        <v>47</v>
      </c>
      <c r="T43" s="8">
        <v>20</v>
      </c>
      <c r="U43" s="8">
        <v>11</v>
      </c>
      <c r="V43" s="8">
        <v>2</v>
      </c>
      <c r="W43" s="8">
        <v>0</v>
      </c>
      <c r="X43" s="17">
        <v>0</v>
      </c>
      <c r="Y43" s="15">
        <f t="shared" si="1"/>
        <v>89</v>
      </c>
      <c r="Z43" s="33"/>
      <c r="AA43" s="2"/>
      <c r="AC43" s="39"/>
      <c r="AD43" s="51" t="s">
        <v>935</v>
      </c>
      <c r="AE43" s="7">
        <v>0</v>
      </c>
      <c r="AF43" s="8">
        <v>1</v>
      </c>
      <c r="AG43" s="8">
        <v>15</v>
      </c>
      <c r="AH43" s="8">
        <v>4</v>
      </c>
      <c r="AI43" s="8">
        <v>1</v>
      </c>
      <c r="AJ43" s="8">
        <v>0</v>
      </c>
      <c r="AK43" s="8">
        <v>0</v>
      </c>
      <c r="AL43" s="17">
        <v>0</v>
      </c>
      <c r="AM43" s="15">
        <f t="shared" si="2"/>
        <v>21</v>
      </c>
      <c r="AN43" s="33"/>
      <c r="AO43" s="2"/>
      <c r="AP43" s="2"/>
    </row>
    <row r="44" spans="1:42" x14ac:dyDescent="0.2">
      <c r="A44" s="41"/>
      <c r="B44" s="49" t="s">
        <v>936</v>
      </c>
      <c r="C44" s="44">
        <v>0</v>
      </c>
      <c r="D44" s="45">
        <v>1</v>
      </c>
      <c r="E44" s="45">
        <v>6</v>
      </c>
      <c r="F44" s="45">
        <v>6</v>
      </c>
      <c r="G44" s="45">
        <v>4</v>
      </c>
      <c r="H44" s="45">
        <v>2</v>
      </c>
      <c r="I44" s="45">
        <v>1</v>
      </c>
      <c r="J44" s="47">
        <v>0</v>
      </c>
      <c r="K44" s="64">
        <f t="shared" si="0"/>
        <v>20</v>
      </c>
      <c r="L44" s="33"/>
      <c r="O44" s="41"/>
      <c r="P44" s="49" t="s">
        <v>936</v>
      </c>
      <c r="Q44" s="44">
        <v>0</v>
      </c>
      <c r="R44" s="45">
        <v>0</v>
      </c>
      <c r="S44" s="45">
        <v>4</v>
      </c>
      <c r="T44" s="45">
        <v>4</v>
      </c>
      <c r="U44" s="45">
        <v>3</v>
      </c>
      <c r="V44" s="45">
        <v>1</v>
      </c>
      <c r="W44" s="45">
        <v>1</v>
      </c>
      <c r="X44" s="47">
        <v>0</v>
      </c>
      <c r="Y44" s="64">
        <f t="shared" si="1"/>
        <v>13</v>
      </c>
      <c r="Z44" s="33"/>
      <c r="AA44" s="2"/>
      <c r="AC44" s="41"/>
      <c r="AD44" s="49" t="s">
        <v>936</v>
      </c>
      <c r="AE44" s="44">
        <v>0</v>
      </c>
      <c r="AF44" s="45">
        <v>1</v>
      </c>
      <c r="AG44" s="45">
        <v>2</v>
      </c>
      <c r="AH44" s="45">
        <v>2</v>
      </c>
      <c r="AI44" s="45">
        <v>1</v>
      </c>
      <c r="AJ44" s="45">
        <v>1</v>
      </c>
      <c r="AK44" s="45">
        <v>0</v>
      </c>
      <c r="AL44" s="47">
        <v>0</v>
      </c>
      <c r="AM44" s="64">
        <f t="shared" si="2"/>
        <v>7</v>
      </c>
      <c r="AN44" s="33"/>
      <c r="AO44" s="2"/>
      <c r="AP44" s="2"/>
    </row>
    <row r="45" spans="1:42" x14ac:dyDescent="0.2">
      <c r="A45" s="39"/>
      <c r="B45" s="34"/>
      <c r="C45" s="7"/>
      <c r="D45" s="8"/>
      <c r="E45" s="8"/>
      <c r="F45" s="8"/>
      <c r="G45" s="8"/>
      <c r="H45" s="8"/>
      <c r="I45" s="8"/>
      <c r="J45" s="17"/>
      <c r="K45" s="15"/>
      <c r="L45" s="33"/>
      <c r="O45" s="39"/>
      <c r="P45" s="34"/>
      <c r="Q45" s="7"/>
      <c r="R45" s="8"/>
      <c r="S45" s="8"/>
      <c r="T45" s="8"/>
      <c r="U45" s="8"/>
      <c r="V45" s="8"/>
      <c r="W45" s="8"/>
      <c r="X45" s="17"/>
      <c r="Y45" s="15"/>
      <c r="Z45" s="33"/>
      <c r="AA45" s="2"/>
      <c r="AC45" s="39"/>
      <c r="AD45" s="34"/>
      <c r="AE45" s="7"/>
      <c r="AF45" s="8"/>
      <c r="AG45" s="8"/>
      <c r="AH45" s="8"/>
      <c r="AI45" s="8"/>
      <c r="AJ45" s="8"/>
      <c r="AK45" s="8"/>
      <c r="AL45" s="17"/>
      <c r="AM45" s="15"/>
      <c r="AN45" s="33"/>
      <c r="AO45" s="2"/>
      <c r="AP45" s="2"/>
    </row>
    <row r="46" spans="1:42" ht="13.5" thickBot="1" x14ac:dyDescent="0.25">
      <c r="A46" s="52"/>
      <c r="B46" s="54" t="s">
        <v>2</v>
      </c>
      <c r="C46" s="55">
        <f t="shared" ref="C46:K46" si="3">SUM(C10:C44)</f>
        <v>144</v>
      </c>
      <c r="D46" s="19">
        <f t="shared" si="3"/>
        <v>3331</v>
      </c>
      <c r="E46" s="19">
        <f t="shared" si="3"/>
        <v>9384</v>
      </c>
      <c r="F46" s="19">
        <f t="shared" si="3"/>
        <v>9977</v>
      </c>
      <c r="G46" s="19">
        <f t="shared" si="3"/>
        <v>6072</v>
      </c>
      <c r="H46" s="19">
        <f t="shared" si="3"/>
        <v>1819</v>
      </c>
      <c r="I46" s="19">
        <f t="shared" si="3"/>
        <v>561</v>
      </c>
      <c r="J46" s="19">
        <f t="shared" si="3"/>
        <v>274</v>
      </c>
      <c r="K46" s="16">
        <f t="shared" si="3"/>
        <v>31562</v>
      </c>
      <c r="L46" s="33"/>
      <c r="O46" s="52"/>
      <c r="P46" s="54" t="s">
        <v>2</v>
      </c>
      <c r="Q46" s="55">
        <f t="shared" ref="Q46:Y46" si="4">SUM(Q10:Q44)</f>
        <v>62</v>
      </c>
      <c r="R46" s="19">
        <f t="shared" si="4"/>
        <v>1420</v>
      </c>
      <c r="S46" s="19">
        <f t="shared" si="4"/>
        <v>5167</v>
      </c>
      <c r="T46" s="19">
        <f t="shared" si="4"/>
        <v>5919</v>
      </c>
      <c r="U46" s="19">
        <f t="shared" si="4"/>
        <v>3923</v>
      </c>
      <c r="V46" s="19">
        <f t="shared" si="4"/>
        <v>1221</v>
      </c>
      <c r="W46" s="19">
        <f t="shared" si="4"/>
        <v>389</v>
      </c>
      <c r="X46" s="19">
        <f t="shared" si="4"/>
        <v>198</v>
      </c>
      <c r="Y46" s="16">
        <f t="shared" si="4"/>
        <v>18299</v>
      </c>
      <c r="Z46" s="33"/>
      <c r="AA46" s="2"/>
      <c r="AC46" s="52"/>
      <c r="AD46" s="54" t="s">
        <v>2</v>
      </c>
      <c r="AE46" s="55">
        <f t="shared" ref="AE46:AM46" si="5">SUM(AE10:AE44)</f>
        <v>82</v>
      </c>
      <c r="AF46" s="19">
        <f t="shared" si="5"/>
        <v>1911</v>
      </c>
      <c r="AG46" s="19">
        <f t="shared" si="5"/>
        <v>4217</v>
      </c>
      <c r="AH46" s="19">
        <f t="shared" si="5"/>
        <v>4058</v>
      </c>
      <c r="AI46" s="19">
        <f t="shared" si="5"/>
        <v>2149</v>
      </c>
      <c r="AJ46" s="19">
        <f t="shared" si="5"/>
        <v>598</v>
      </c>
      <c r="AK46" s="19">
        <f t="shared" si="5"/>
        <v>172</v>
      </c>
      <c r="AL46" s="19">
        <f t="shared" si="5"/>
        <v>76</v>
      </c>
      <c r="AM46" s="16">
        <f t="shared" si="5"/>
        <v>13263</v>
      </c>
      <c r="AN46" s="33"/>
      <c r="AO46" s="2"/>
      <c r="AP46" s="2"/>
    </row>
    <row r="47" spans="1:42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3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3"/>
      <c r="AA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33"/>
      <c r="AO47" s="2"/>
      <c r="AP47" s="2"/>
    </row>
    <row r="48" spans="1:4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3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3"/>
      <c r="AA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33"/>
      <c r="AO48" s="2"/>
      <c r="AP48" s="2"/>
    </row>
    <row r="49" spans="1:42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3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33"/>
      <c r="AA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33"/>
      <c r="AO49" s="2"/>
      <c r="AP49" s="2"/>
    </row>
    <row r="50" spans="1:42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33"/>
      <c r="AA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33"/>
      <c r="AO50" s="2"/>
      <c r="AP50" s="2"/>
    </row>
    <row r="51" spans="1:42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33"/>
      <c r="AA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33"/>
      <c r="AO51" s="2"/>
      <c r="AP51" s="2"/>
    </row>
    <row r="52" spans="1:42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33"/>
      <c r="AA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33"/>
      <c r="AO52" s="2"/>
      <c r="AP52" s="2"/>
    </row>
    <row r="53" spans="1:42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33"/>
      <c r="AA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33"/>
      <c r="AO53" s="2"/>
      <c r="AP53" s="2"/>
    </row>
    <row r="54" spans="1:42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33"/>
      <c r="AA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33"/>
      <c r="AO54" s="2"/>
      <c r="AP54" s="2"/>
    </row>
    <row r="55" spans="1:42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3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33"/>
      <c r="AA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33"/>
      <c r="AO55" s="2"/>
      <c r="AP55" s="2"/>
    </row>
    <row r="56" spans="1:42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3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33"/>
      <c r="AA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33"/>
      <c r="AO56" s="2"/>
      <c r="AP56" s="2"/>
    </row>
    <row r="57" spans="1:42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33"/>
      <c r="AA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33"/>
      <c r="AO57" s="2"/>
      <c r="AP57" s="2"/>
    </row>
    <row r="58" spans="1:42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3"/>
      <c r="AA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33"/>
      <c r="AO58" s="2"/>
      <c r="AP58" s="2"/>
    </row>
    <row r="59" spans="1:42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33"/>
      <c r="AA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33"/>
      <c r="AO59" s="2"/>
      <c r="AP59" s="2"/>
    </row>
    <row r="60" spans="1:42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33"/>
      <c r="AA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33"/>
      <c r="AO60" s="2"/>
      <c r="AP60" s="2"/>
    </row>
    <row r="61" spans="1:42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33"/>
      <c r="AA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33"/>
      <c r="AO61" s="2"/>
      <c r="AP61" s="2"/>
    </row>
    <row r="62" spans="1:42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33"/>
      <c r="AA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33"/>
      <c r="AO62" s="2"/>
      <c r="AP62" s="2"/>
    </row>
    <row r="63" spans="1:42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33"/>
      <c r="AA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33"/>
      <c r="AO63" s="2"/>
      <c r="AP63" s="2"/>
    </row>
    <row r="64" spans="1:42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3"/>
      <c r="AA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33"/>
      <c r="AO64" s="2"/>
      <c r="AP64" s="2"/>
    </row>
    <row r="65" spans="1:42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3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3"/>
      <c r="AA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33"/>
      <c r="AO65" s="2"/>
      <c r="AP65" s="2"/>
    </row>
    <row r="66" spans="1:42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3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3"/>
      <c r="AA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33"/>
      <c r="AO66" s="2"/>
      <c r="AP66" s="2"/>
    </row>
    <row r="67" spans="1:42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3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3"/>
      <c r="AA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33"/>
      <c r="AO67" s="2"/>
      <c r="AP67" s="2"/>
    </row>
    <row r="68" spans="1:42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3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3"/>
      <c r="AA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33"/>
      <c r="AO68" s="2"/>
      <c r="AP68" s="2"/>
    </row>
    <row r="69" spans="1:42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3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3"/>
      <c r="AA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33"/>
      <c r="AO69" s="2"/>
      <c r="AP69" s="2"/>
    </row>
    <row r="70" spans="1:42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3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3"/>
      <c r="AA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33"/>
      <c r="AO70" s="2"/>
      <c r="AP70" s="2"/>
    </row>
    <row r="71" spans="1:42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3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3"/>
      <c r="AA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33"/>
      <c r="AO71" s="2"/>
      <c r="AP71" s="2"/>
    </row>
    <row r="72" spans="1:42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3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3"/>
      <c r="AA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33"/>
      <c r="AO72" s="2"/>
      <c r="AP72" s="2"/>
    </row>
    <row r="73" spans="1:42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3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3"/>
      <c r="AA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33"/>
      <c r="AO73" s="2"/>
      <c r="AP73" s="2"/>
    </row>
    <row r="74" spans="1:42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3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3"/>
      <c r="AA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33"/>
      <c r="AO74" s="2"/>
      <c r="AP74" s="2"/>
    </row>
    <row r="75" spans="1:42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3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3"/>
      <c r="AA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33"/>
      <c r="AO75" s="2"/>
      <c r="AP75" s="2"/>
    </row>
    <row r="76" spans="1:42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3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3"/>
      <c r="AA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33"/>
      <c r="AO76" s="2"/>
      <c r="AP76" s="2"/>
    </row>
    <row r="77" spans="1:42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3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3"/>
      <c r="AA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33"/>
      <c r="AO77" s="2"/>
      <c r="AP77" s="2"/>
    </row>
    <row r="78" spans="1:42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3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3"/>
      <c r="AA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33"/>
      <c r="AO78" s="2"/>
      <c r="AP78" s="2"/>
    </row>
    <row r="79" spans="1:42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3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3"/>
      <c r="AA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33"/>
      <c r="AO79" s="2"/>
      <c r="AP79" s="2"/>
    </row>
    <row r="80" spans="1:42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3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3"/>
      <c r="AA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33"/>
      <c r="AO80" s="2"/>
      <c r="AP80" s="2"/>
    </row>
    <row r="81" spans="1:42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3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3"/>
      <c r="AA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33"/>
      <c r="AO81" s="2"/>
      <c r="AP81" s="2"/>
    </row>
    <row r="82" spans="1:42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3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3"/>
      <c r="AA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33"/>
      <c r="AO82" s="2"/>
      <c r="AP82" s="2"/>
    </row>
    <row r="83" spans="1:42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3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3"/>
      <c r="AA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33"/>
      <c r="AO83" s="2"/>
      <c r="AP83" s="2"/>
    </row>
    <row r="84" spans="1:42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3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3"/>
      <c r="AA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33"/>
      <c r="AO84" s="2"/>
      <c r="AP84" s="2"/>
    </row>
    <row r="85" spans="1:42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3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3"/>
      <c r="AA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33"/>
      <c r="AO85" s="2"/>
      <c r="AP85" s="2"/>
    </row>
    <row r="86" spans="1:42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3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3"/>
      <c r="AA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33"/>
      <c r="AO86" s="2"/>
      <c r="AP86" s="2"/>
    </row>
    <row r="87" spans="1:42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3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3"/>
      <c r="AA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33"/>
      <c r="AO87" s="2"/>
      <c r="AP87" s="2"/>
    </row>
    <row r="88" spans="1:42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3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3"/>
      <c r="AA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33"/>
      <c r="AO88" s="2"/>
      <c r="AP88" s="2"/>
    </row>
    <row r="89" spans="1:42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3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3"/>
      <c r="AA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33"/>
      <c r="AO89" s="2"/>
      <c r="AP89" s="2"/>
    </row>
    <row r="90" spans="1:42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3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3"/>
      <c r="AA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33"/>
      <c r="AO90" s="2"/>
      <c r="AP90" s="2"/>
    </row>
    <row r="91" spans="1:42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3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3"/>
      <c r="AA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33"/>
      <c r="AO91" s="2"/>
      <c r="AP91" s="2"/>
    </row>
    <row r="92" spans="1:42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3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3"/>
      <c r="AA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33"/>
      <c r="AO92" s="2"/>
      <c r="AP92" s="2"/>
    </row>
    <row r="93" spans="1:42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3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3"/>
      <c r="AA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33"/>
      <c r="AO93" s="2"/>
      <c r="AP93" s="2"/>
    </row>
    <row r="94" spans="1:42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3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3"/>
      <c r="AA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33"/>
      <c r="AO94" s="2"/>
      <c r="AP94" s="2"/>
    </row>
    <row r="95" spans="1:42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3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3"/>
      <c r="AA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33"/>
      <c r="AO95" s="2"/>
      <c r="AP95" s="2"/>
    </row>
    <row r="96" spans="1:42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3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3"/>
      <c r="AA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33"/>
      <c r="AO96" s="2"/>
      <c r="AP96" s="2"/>
    </row>
    <row r="97" spans="1:42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3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3"/>
      <c r="AA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33"/>
      <c r="AO97" s="2"/>
      <c r="AP97" s="2"/>
    </row>
    <row r="98" spans="1:42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3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3"/>
      <c r="AA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33"/>
      <c r="AO98" s="2"/>
      <c r="AP98" s="2"/>
    </row>
    <row r="99" spans="1:42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3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3"/>
      <c r="AA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33"/>
      <c r="AO99" s="2"/>
      <c r="AP99" s="2"/>
    </row>
    <row r="100" spans="1:42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3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3"/>
      <c r="AA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33"/>
      <c r="AO100" s="2"/>
      <c r="AP100" s="2"/>
    </row>
    <row r="101" spans="1:42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3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3"/>
      <c r="AA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33"/>
      <c r="AO101" s="2"/>
      <c r="AP101" s="2"/>
    </row>
    <row r="102" spans="1:42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3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3"/>
      <c r="AA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33"/>
      <c r="AO102" s="2"/>
      <c r="AP102" s="2"/>
    </row>
    <row r="103" spans="1:42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3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3"/>
      <c r="AA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33"/>
      <c r="AO103" s="2"/>
      <c r="AP103" s="2"/>
    </row>
    <row r="104" spans="1:42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3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3"/>
      <c r="AA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33"/>
      <c r="AO104" s="2"/>
      <c r="AP104" s="2"/>
    </row>
    <row r="105" spans="1:42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3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3"/>
      <c r="AA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33"/>
      <c r="AO105" s="2"/>
      <c r="AP105" s="2"/>
    </row>
    <row r="106" spans="1:42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3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3"/>
      <c r="AA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33"/>
      <c r="AO106" s="2"/>
      <c r="AP106" s="2"/>
    </row>
    <row r="107" spans="1:42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3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3"/>
      <c r="AA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33"/>
      <c r="AO107" s="2"/>
      <c r="AP107" s="2"/>
    </row>
    <row r="108" spans="1:42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3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3"/>
      <c r="AA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33"/>
      <c r="AO108" s="2"/>
      <c r="AP108" s="2"/>
    </row>
    <row r="109" spans="1:42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3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3"/>
      <c r="AA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33"/>
      <c r="AO109" s="2"/>
      <c r="AP109" s="2"/>
    </row>
    <row r="110" spans="1:42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3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3"/>
      <c r="AA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33"/>
      <c r="AO110" s="2"/>
      <c r="AP110" s="2"/>
    </row>
    <row r="111" spans="1:42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3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3"/>
      <c r="AA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33"/>
      <c r="AO111" s="2"/>
      <c r="AP111" s="2"/>
    </row>
    <row r="112" spans="1:42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3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3"/>
      <c r="AA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33"/>
      <c r="AO112" s="2"/>
      <c r="AP112" s="2"/>
    </row>
    <row r="113" spans="1:42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3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3"/>
      <c r="AA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33"/>
      <c r="AO113" s="2"/>
      <c r="AP113" s="2"/>
    </row>
    <row r="114" spans="1:42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3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3"/>
      <c r="AA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33"/>
      <c r="AO114" s="2"/>
      <c r="AP114" s="2"/>
    </row>
    <row r="115" spans="1:42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3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3"/>
      <c r="AA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33"/>
      <c r="AO115" s="2"/>
      <c r="AP115" s="2"/>
    </row>
    <row r="116" spans="1:42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3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3"/>
      <c r="AA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33"/>
      <c r="AO116" s="2"/>
      <c r="AP116" s="2"/>
    </row>
    <row r="117" spans="1:42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3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3"/>
      <c r="AA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33"/>
      <c r="AO117" s="2"/>
      <c r="AP117" s="2"/>
    </row>
    <row r="118" spans="1:42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3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3"/>
      <c r="AA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33"/>
      <c r="AO118" s="2"/>
      <c r="AP118" s="2"/>
    </row>
    <row r="119" spans="1:42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3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3"/>
      <c r="AA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33"/>
      <c r="AO119" s="2"/>
      <c r="AP119" s="2"/>
    </row>
    <row r="120" spans="1:42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3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3"/>
      <c r="AA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33"/>
      <c r="AO120" s="2"/>
      <c r="AP120" s="2"/>
    </row>
    <row r="121" spans="1:42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3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3"/>
      <c r="AA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33"/>
      <c r="AO121" s="2"/>
      <c r="AP121" s="2"/>
    </row>
    <row r="122" spans="1:42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3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3"/>
      <c r="AA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33"/>
      <c r="AO122" s="2"/>
      <c r="AP122" s="2"/>
    </row>
    <row r="123" spans="1:42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3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3"/>
      <c r="AA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33"/>
      <c r="AO123" s="2"/>
      <c r="AP123" s="2"/>
    </row>
    <row r="124" spans="1:42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3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3"/>
      <c r="AA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33"/>
      <c r="AO124" s="2"/>
      <c r="AP124" s="2"/>
    </row>
    <row r="125" spans="1:42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3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3"/>
      <c r="AA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33"/>
      <c r="AO125" s="2"/>
      <c r="AP125" s="2"/>
    </row>
    <row r="126" spans="1:42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3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3"/>
      <c r="AA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33"/>
      <c r="AO126" s="2"/>
      <c r="AP126" s="2"/>
    </row>
    <row r="127" spans="1:42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3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3"/>
      <c r="AA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33"/>
      <c r="AO127" s="2"/>
      <c r="AP127" s="2"/>
    </row>
    <row r="128" spans="1:42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3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3"/>
      <c r="AA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33"/>
      <c r="AO128" s="2"/>
      <c r="AP128" s="2"/>
    </row>
    <row r="129" spans="1:42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3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3"/>
      <c r="AA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33"/>
      <c r="AO129" s="2"/>
      <c r="AP129" s="2"/>
    </row>
    <row r="130" spans="1:42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3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3"/>
      <c r="AA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33"/>
      <c r="AO130" s="2"/>
      <c r="AP130" s="2"/>
    </row>
    <row r="131" spans="1:42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3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3"/>
      <c r="AA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33"/>
      <c r="AO131" s="2"/>
      <c r="AP131" s="2"/>
    </row>
    <row r="132" spans="1:42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3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3"/>
      <c r="AA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33"/>
      <c r="AO132" s="2"/>
      <c r="AP132" s="2"/>
    </row>
    <row r="133" spans="1:42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3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3"/>
      <c r="AA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33"/>
      <c r="AO133" s="2"/>
      <c r="AP133" s="2"/>
    </row>
    <row r="134" spans="1:42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3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3"/>
      <c r="AA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33"/>
      <c r="AO134" s="2"/>
      <c r="AP134" s="2"/>
    </row>
    <row r="135" spans="1:42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3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3"/>
      <c r="AA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33"/>
      <c r="AO135" s="2"/>
      <c r="AP135" s="2"/>
    </row>
    <row r="136" spans="1:42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3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3"/>
      <c r="AA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33"/>
      <c r="AO136" s="2"/>
      <c r="AP136" s="2"/>
    </row>
    <row r="137" spans="1:42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3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3"/>
      <c r="AA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33"/>
      <c r="AO137" s="2"/>
      <c r="AP137" s="2"/>
    </row>
    <row r="138" spans="1:42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3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3"/>
      <c r="AA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33"/>
      <c r="AO138" s="2"/>
      <c r="AP138" s="2"/>
    </row>
    <row r="139" spans="1:42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3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3"/>
      <c r="AA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33"/>
      <c r="AO139" s="2"/>
      <c r="AP139" s="2"/>
    </row>
    <row r="140" spans="1:42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3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3"/>
      <c r="AA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33"/>
      <c r="AO140" s="2"/>
      <c r="AP140" s="2"/>
    </row>
    <row r="141" spans="1:42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3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3"/>
      <c r="AA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33"/>
      <c r="AO141" s="2"/>
      <c r="AP141" s="2"/>
    </row>
    <row r="142" spans="1:42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3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3"/>
      <c r="AA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33"/>
      <c r="AO142" s="2"/>
      <c r="AP142" s="2"/>
    </row>
    <row r="143" spans="1:42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3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3"/>
      <c r="AA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33"/>
      <c r="AO143" s="2"/>
      <c r="AP143" s="2"/>
    </row>
    <row r="144" spans="1:42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3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3"/>
      <c r="AA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33"/>
      <c r="AO144" s="2"/>
      <c r="AP144" s="2"/>
    </row>
    <row r="145" spans="1:42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3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3"/>
      <c r="AA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33"/>
      <c r="AO145" s="2"/>
      <c r="AP145" s="2"/>
    </row>
    <row r="146" spans="1:42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3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3"/>
      <c r="AA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33"/>
      <c r="AO146" s="2"/>
      <c r="AP146" s="2"/>
    </row>
    <row r="147" spans="1:42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3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3"/>
      <c r="AA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33"/>
      <c r="AO147" s="2"/>
      <c r="AP147" s="2"/>
    </row>
    <row r="148" spans="1:42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3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3"/>
      <c r="AA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33"/>
      <c r="AO148" s="2"/>
      <c r="AP148" s="2"/>
    </row>
    <row r="149" spans="1:42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3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3"/>
      <c r="AA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33"/>
      <c r="AO149" s="2"/>
      <c r="AP149" s="2"/>
    </row>
    <row r="150" spans="1:42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3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3"/>
      <c r="AA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33"/>
      <c r="AO150" s="2"/>
      <c r="AP150" s="2"/>
    </row>
    <row r="151" spans="1:42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3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3"/>
      <c r="AA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33"/>
      <c r="AO151" s="2"/>
      <c r="AP151" s="2"/>
    </row>
    <row r="152" spans="1:42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3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3"/>
      <c r="AA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33"/>
      <c r="AO152" s="2"/>
      <c r="AP152" s="2"/>
    </row>
    <row r="153" spans="1:42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3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3"/>
      <c r="AA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33"/>
      <c r="AO153" s="2"/>
      <c r="AP153" s="2"/>
    </row>
    <row r="154" spans="1:42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3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3"/>
      <c r="AA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33"/>
      <c r="AO154" s="2"/>
      <c r="AP154" s="2"/>
    </row>
    <row r="155" spans="1:42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3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3"/>
      <c r="AA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33"/>
      <c r="AO155" s="2"/>
      <c r="AP155" s="2"/>
    </row>
    <row r="156" spans="1:42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3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3"/>
      <c r="AA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33"/>
      <c r="AO156" s="2"/>
      <c r="AP156" s="2"/>
    </row>
    <row r="157" spans="1:42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3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3"/>
      <c r="AA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33"/>
      <c r="AO157" s="2"/>
      <c r="AP157" s="2"/>
    </row>
    <row r="158" spans="1:42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3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3"/>
      <c r="AA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33"/>
      <c r="AO158" s="2"/>
      <c r="AP158" s="2"/>
    </row>
    <row r="159" spans="1:42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3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3"/>
      <c r="AA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33"/>
      <c r="AO159" s="2"/>
      <c r="AP159" s="2"/>
    </row>
    <row r="160" spans="1:42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3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3"/>
      <c r="AA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33"/>
      <c r="AO160" s="2"/>
      <c r="AP160" s="2"/>
    </row>
    <row r="161" spans="1:42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3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3"/>
      <c r="AA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33"/>
      <c r="AO161" s="2"/>
      <c r="AP161" s="2"/>
    </row>
    <row r="162" spans="1:42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3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3"/>
      <c r="AA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33"/>
      <c r="AO162" s="2"/>
      <c r="AP162" s="2"/>
    </row>
    <row r="163" spans="1:42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3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3"/>
      <c r="AA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33"/>
      <c r="AO163" s="2"/>
      <c r="AP163" s="2"/>
    </row>
    <row r="164" spans="1:42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3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3"/>
      <c r="AA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33"/>
      <c r="AO164" s="2"/>
      <c r="AP164" s="2"/>
    </row>
    <row r="165" spans="1:42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3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3"/>
      <c r="AA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33"/>
      <c r="AO165" s="2"/>
      <c r="AP165" s="2"/>
    </row>
    <row r="166" spans="1:42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3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3"/>
      <c r="AA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33"/>
      <c r="AO166" s="2"/>
      <c r="AP166" s="2"/>
    </row>
    <row r="167" spans="1:42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3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3"/>
      <c r="AA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33"/>
      <c r="AO167" s="2"/>
      <c r="AP167" s="2"/>
    </row>
    <row r="168" spans="1:42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3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3"/>
      <c r="AA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33"/>
      <c r="AO168" s="2"/>
      <c r="AP168" s="2"/>
    </row>
    <row r="169" spans="1:42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3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3"/>
      <c r="AA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33"/>
      <c r="AO169" s="2"/>
      <c r="AP169" s="2"/>
    </row>
    <row r="170" spans="1:42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3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3"/>
      <c r="AA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33"/>
      <c r="AO170" s="2"/>
      <c r="AP170" s="2"/>
    </row>
    <row r="171" spans="1:42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3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3"/>
      <c r="AA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33"/>
      <c r="AO171" s="2"/>
      <c r="AP171" s="2"/>
    </row>
    <row r="172" spans="1:42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3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3"/>
      <c r="AA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33"/>
      <c r="AO172" s="2"/>
      <c r="AP172" s="2"/>
    </row>
    <row r="173" spans="1:42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3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3"/>
      <c r="AA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33"/>
      <c r="AO173" s="2"/>
      <c r="AP173" s="2"/>
    </row>
    <row r="174" spans="1:42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3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3"/>
      <c r="AA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33"/>
      <c r="AO174" s="2"/>
      <c r="AP174" s="2"/>
    </row>
    <row r="175" spans="1:42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3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3"/>
      <c r="AA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33"/>
      <c r="AO175" s="2"/>
      <c r="AP175" s="2"/>
    </row>
    <row r="176" spans="1:42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3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3"/>
      <c r="AA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33"/>
      <c r="AO176" s="2"/>
      <c r="AP176" s="2"/>
    </row>
    <row r="177" spans="1:42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3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3"/>
      <c r="AA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33"/>
      <c r="AO177" s="2"/>
      <c r="AP177" s="2"/>
    </row>
    <row r="178" spans="1:42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3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3"/>
      <c r="AA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33"/>
      <c r="AO178" s="2"/>
      <c r="AP178" s="2"/>
    </row>
    <row r="179" spans="1:42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3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3"/>
      <c r="AA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33"/>
      <c r="AO179" s="2"/>
      <c r="AP179" s="2"/>
    </row>
    <row r="180" spans="1:42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3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3"/>
      <c r="AA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33"/>
      <c r="AO180" s="2"/>
      <c r="AP180" s="2"/>
    </row>
    <row r="181" spans="1:42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3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3"/>
      <c r="AA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33"/>
      <c r="AO181" s="2"/>
      <c r="AP181" s="2"/>
    </row>
    <row r="182" spans="1:42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3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3"/>
      <c r="AA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33"/>
      <c r="AO182" s="2"/>
      <c r="AP182" s="2"/>
    </row>
    <row r="183" spans="1:42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3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3"/>
      <c r="AA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33"/>
      <c r="AO183" s="2"/>
      <c r="AP183" s="2"/>
    </row>
    <row r="184" spans="1:42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3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3"/>
      <c r="AA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33"/>
      <c r="AO184" s="2"/>
      <c r="AP184" s="2"/>
    </row>
    <row r="185" spans="1:42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3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3"/>
      <c r="AA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33"/>
      <c r="AO185" s="2"/>
      <c r="AP185" s="2"/>
    </row>
    <row r="186" spans="1:42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3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3"/>
      <c r="AA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33"/>
      <c r="AO186" s="2"/>
      <c r="AP186" s="2"/>
    </row>
    <row r="187" spans="1:42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3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3"/>
      <c r="AA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33"/>
      <c r="AO187" s="2"/>
      <c r="AP187" s="2"/>
    </row>
    <row r="188" spans="1:42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3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3"/>
      <c r="AA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33"/>
      <c r="AO188" s="2"/>
      <c r="AP188" s="2"/>
    </row>
    <row r="189" spans="1:42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3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3"/>
      <c r="AA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33"/>
      <c r="AO189" s="2"/>
      <c r="AP189" s="2"/>
    </row>
    <row r="190" spans="1:42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3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3"/>
      <c r="AA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33"/>
      <c r="AO190" s="2"/>
      <c r="AP190" s="2"/>
    </row>
    <row r="191" spans="1:42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3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3"/>
      <c r="AA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33"/>
      <c r="AO191" s="2"/>
      <c r="AP191" s="2"/>
    </row>
    <row r="192" spans="1:42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3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3"/>
      <c r="AA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33"/>
      <c r="AO192" s="2"/>
      <c r="AP192" s="2"/>
    </row>
    <row r="193" spans="1:42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3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3"/>
      <c r="AA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33"/>
      <c r="AO193" s="2"/>
      <c r="AP193" s="2"/>
    </row>
    <row r="194" spans="1:42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3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3"/>
      <c r="AA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33"/>
      <c r="AO194" s="2"/>
      <c r="AP194" s="2"/>
    </row>
    <row r="195" spans="1:42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3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3"/>
      <c r="AA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33"/>
      <c r="AO195" s="2"/>
      <c r="AP195" s="2"/>
    </row>
    <row r="196" spans="1:42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3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3"/>
      <c r="AA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33"/>
      <c r="AO196" s="2"/>
      <c r="AP196" s="2"/>
    </row>
    <row r="197" spans="1:42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3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3"/>
      <c r="AA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33"/>
      <c r="AO197" s="2"/>
      <c r="AP197" s="2"/>
    </row>
    <row r="198" spans="1:42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3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3"/>
      <c r="AA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33"/>
      <c r="AO198" s="2"/>
      <c r="AP198" s="2"/>
    </row>
    <row r="199" spans="1:42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3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3"/>
      <c r="AA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33"/>
      <c r="AO199" s="2"/>
      <c r="AP199" s="2"/>
    </row>
    <row r="200" spans="1:42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3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3"/>
      <c r="AA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33"/>
      <c r="AO200" s="2"/>
      <c r="AP200" s="2"/>
    </row>
  </sheetData>
  <mergeCells count="42">
    <mergeCell ref="AC1:AM1"/>
    <mergeCell ref="AC2:AM2"/>
    <mergeCell ref="AC3:AM3"/>
    <mergeCell ref="AE7:AE9"/>
    <mergeCell ref="AF7:AF9"/>
    <mergeCell ref="AG7:AG9"/>
    <mergeCell ref="AM7:AM9"/>
    <mergeCell ref="AL7:AL9"/>
    <mergeCell ref="AC7:AD9"/>
    <mergeCell ref="AH7:AH9"/>
    <mergeCell ref="AI7:AI9"/>
    <mergeCell ref="AJ7:AJ9"/>
    <mergeCell ref="AK7:AK9"/>
    <mergeCell ref="AC5:AM5"/>
    <mergeCell ref="O1:Y1"/>
    <mergeCell ref="O2:Y2"/>
    <mergeCell ref="O3:Y3"/>
    <mergeCell ref="O5:Y5"/>
    <mergeCell ref="O7:P9"/>
    <mergeCell ref="Q7:Q9"/>
    <mergeCell ref="R7:R9"/>
    <mergeCell ref="S7:S9"/>
    <mergeCell ref="T7:T9"/>
    <mergeCell ref="U7:U9"/>
    <mergeCell ref="X7:X9"/>
    <mergeCell ref="Y7:Y9"/>
    <mergeCell ref="V7:V9"/>
    <mergeCell ref="W7:W9"/>
    <mergeCell ref="A7:B9"/>
    <mergeCell ref="C7:C9"/>
    <mergeCell ref="D7:D9"/>
    <mergeCell ref="E7:E9"/>
    <mergeCell ref="A1:K1"/>
    <mergeCell ref="A2:K2"/>
    <mergeCell ref="A3:K3"/>
    <mergeCell ref="A5:K5"/>
    <mergeCell ref="J7:J9"/>
    <mergeCell ref="K7:K9"/>
    <mergeCell ref="F7:F9"/>
    <mergeCell ref="G7:G9"/>
    <mergeCell ref="H7:H9"/>
    <mergeCell ref="I7:I9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86" firstPageNumber="5" fitToWidth="0" orientation="landscape" useFirstPageNumber="1" r:id="rId1"/>
  <headerFooter scaleWithDoc="0">
    <oddHeader>&amp;LCEB/2015/HLCM/HR/19</oddHeader>
    <oddFooter>&amp;CPage &amp;P</oddFooter>
  </headerFooter>
  <colBreaks count="2" manualBreakCount="2">
    <brk id="13" max="45" man="1"/>
    <brk id="27" max="45" man="1"/>
  </colBreaks>
  <extLst>
    <ext xmlns:mx="http://schemas.microsoft.com/office/mac/excel/2008/main" uri="{64002731-A6B0-56B0-2670-7721B7C09600}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pageSetUpPr fitToPage="1"/>
  </sheetPr>
  <dimension ref="A1:AO200"/>
  <sheetViews>
    <sheetView view="pageLayout" zoomScaleSheetLayoutView="80" workbookViewId="0">
      <selection sqref="A1:K1"/>
    </sheetView>
  </sheetViews>
  <sheetFormatPr defaultColWidth="9.140625" defaultRowHeight="12" x14ac:dyDescent="0.2"/>
  <cols>
    <col min="1" max="1" width="4.7109375" style="31" customWidth="1"/>
    <col min="2" max="2" width="11.7109375" style="31" customWidth="1"/>
    <col min="3" max="11" width="6.7109375" style="31" customWidth="1"/>
    <col min="12" max="15" width="9.7109375" style="31" customWidth="1"/>
    <col min="16" max="16" width="9.140625" style="31"/>
    <col min="17" max="17" width="4.7109375" style="31" customWidth="1"/>
    <col min="18" max="18" width="11.7109375" style="31" customWidth="1"/>
    <col min="19" max="27" width="6.7109375" style="31" customWidth="1"/>
    <col min="28" max="29" width="9.140625" style="31"/>
    <col min="30" max="30" width="4.7109375" style="31" customWidth="1"/>
    <col min="31" max="31" width="11.7109375" style="31" customWidth="1"/>
    <col min="32" max="40" width="6.7109375" style="31" customWidth="1"/>
    <col min="41" max="41" width="9.7109375" style="31" customWidth="1"/>
    <col min="42" max="66" width="9.140625" style="31"/>
    <col min="67" max="67" width="14.42578125" style="31" customWidth="1"/>
    <col min="68" max="16384" width="9.140625" style="31"/>
  </cols>
  <sheetData>
    <row r="1" spans="1:41" x14ac:dyDescent="0.2">
      <c r="A1" s="85" t="s">
        <v>85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2"/>
      <c r="M1" s="2"/>
      <c r="N1" s="2"/>
      <c r="O1" s="2"/>
      <c r="Q1" s="85" t="s">
        <v>86</v>
      </c>
      <c r="R1" s="85"/>
      <c r="S1" s="85"/>
      <c r="T1" s="85"/>
      <c r="U1" s="85"/>
      <c r="V1" s="85"/>
      <c r="W1" s="85"/>
      <c r="X1" s="85"/>
      <c r="Y1" s="85"/>
      <c r="Z1" s="85"/>
      <c r="AA1" s="85"/>
      <c r="AD1" s="85" t="s">
        <v>87</v>
      </c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2"/>
    </row>
    <row r="2" spans="1:41" x14ac:dyDescent="0.2">
      <c r="A2" s="86" t="s">
        <v>67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2"/>
      <c r="M2" s="2"/>
      <c r="N2" s="2"/>
      <c r="O2" s="2"/>
      <c r="Q2" s="86" t="s">
        <v>68</v>
      </c>
      <c r="R2" s="86"/>
      <c r="S2" s="86"/>
      <c r="T2" s="86"/>
      <c r="U2" s="86"/>
      <c r="V2" s="86"/>
      <c r="W2" s="86"/>
      <c r="X2" s="86"/>
      <c r="Y2" s="86"/>
      <c r="Z2" s="86"/>
      <c r="AA2" s="86"/>
      <c r="AD2" s="86" t="s">
        <v>69</v>
      </c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2"/>
    </row>
    <row r="3" spans="1:41" x14ac:dyDescent="0.2">
      <c r="A3" s="86" t="s">
        <v>1066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2"/>
      <c r="M3" s="2"/>
      <c r="N3" s="2"/>
      <c r="O3" s="2"/>
      <c r="Q3" s="86" t="s">
        <v>1066</v>
      </c>
      <c r="R3" s="86"/>
      <c r="S3" s="86"/>
      <c r="T3" s="86"/>
      <c r="U3" s="86"/>
      <c r="V3" s="86"/>
      <c r="W3" s="86"/>
      <c r="X3" s="86"/>
      <c r="Y3" s="86"/>
      <c r="Z3" s="86"/>
      <c r="AA3" s="86"/>
      <c r="AD3" s="86" t="s">
        <v>1066</v>
      </c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2"/>
    </row>
    <row r="4" spans="1:4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x14ac:dyDescent="0.2">
      <c r="A5" s="109" t="s">
        <v>59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76"/>
      <c r="M5" s="76"/>
      <c r="N5" s="76"/>
      <c r="O5" s="76"/>
      <c r="Q5" s="109" t="s">
        <v>59</v>
      </c>
      <c r="R5" s="109"/>
      <c r="S5" s="109"/>
      <c r="T5" s="109"/>
      <c r="U5" s="109"/>
      <c r="V5" s="109"/>
      <c r="W5" s="109"/>
      <c r="X5" s="109"/>
      <c r="Y5" s="109"/>
      <c r="Z5" s="109"/>
      <c r="AA5" s="109"/>
      <c r="AD5" s="109" t="s">
        <v>59</v>
      </c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76"/>
    </row>
    <row r="6" spans="1:41" ht="12.7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41" x14ac:dyDescent="0.2">
      <c r="A7" s="87" t="s">
        <v>122</v>
      </c>
      <c r="B7" s="88"/>
      <c r="C7" s="107" t="s">
        <v>9</v>
      </c>
      <c r="D7" s="107" t="s">
        <v>10</v>
      </c>
      <c r="E7" s="107" t="s">
        <v>11</v>
      </c>
      <c r="F7" s="107" t="s">
        <v>12</v>
      </c>
      <c r="G7" s="107" t="s">
        <v>13</v>
      </c>
      <c r="H7" s="107" t="s">
        <v>14</v>
      </c>
      <c r="I7" s="107" t="s">
        <v>15</v>
      </c>
      <c r="J7" s="107" t="s">
        <v>16</v>
      </c>
      <c r="K7" s="107" t="s">
        <v>2</v>
      </c>
      <c r="L7" s="1"/>
      <c r="M7" s="1"/>
      <c r="N7" s="1"/>
      <c r="O7" s="1"/>
      <c r="Q7" s="87" t="s">
        <v>122</v>
      </c>
      <c r="R7" s="88"/>
      <c r="S7" s="107" t="s">
        <v>9</v>
      </c>
      <c r="T7" s="107" t="s">
        <v>10</v>
      </c>
      <c r="U7" s="107" t="s">
        <v>11</v>
      </c>
      <c r="V7" s="107" t="s">
        <v>12</v>
      </c>
      <c r="W7" s="107" t="s">
        <v>13</v>
      </c>
      <c r="X7" s="107" t="s">
        <v>14</v>
      </c>
      <c r="Y7" s="107" t="s">
        <v>15</v>
      </c>
      <c r="Z7" s="107" t="s">
        <v>16</v>
      </c>
      <c r="AA7" s="107" t="s">
        <v>2</v>
      </c>
      <c r="AD7" s="87" t="s">
        <v>122</v>
      </c>
      <c r="AE7" s="88"/>
      <c r="AF7" s="107" t="s">
        <v>9</v>
      </c>
      <c r="AG7" s="107" t="s">
        <v>10</v>
      </c>
      <c r="AH7" s="107" t="s">
        <v>11</v>
      </c>
      <c r="AI7" s="107" t="s">
        <v>12</v>
      </c>
      <c r="AJ7" s="107" t="s">
        <v>13</v>
      </c>
      <c r="AK7" s="107" t="s">
        <v>14</v>
      </c>
      <c r="AL7" s="107" t="s">
        <v>15</v>
      </c>
      <c r="AM7" s="107" t="s">
        <v>16</v>
      </c>
      <c r="AN7" s="107" t="s">
        <v>2</v>
      </c>
      <c r="AO7" s="1"/>
    </row>
    <row r="8" spans="1:41" x14ac:dyDescent="0.2">
      <c r="A8" s="89"/>
      <c r="B8" s="90"/>
      <c r="C8" s="108"/>
      <c r="D8" s="108"/>
      <c r="E8" s="108"/>
      <c r="F8" s="108"/>
      <c r="G8" s="108"/>
      <c r="H8" s="108"/>
      <c r="I8" s="108"/>
      <c r="J8" s="108"/>
      <c r="K8" s="108"/>
      <c r="L8" s="1"/>
      <c r="M8" s="1"/>
      <c r="N8" s="1"/>
      <c r="O8" s="1"/>
      <c r="Q8" s="89"/>
      <c r="R8" s="90"/>
      <c r="S8" s="108"/>
      <c r="T8" s="108"/>
      <c r="U8" s="108"/>
      <c r="V8" s="108"/>
      <c r="W8" s="108"/>
      <c r="X8" s="108"/>
      <c r="Y8" s="108"/>
      <c r="Z8" s="108"/>
      <c r="AA8" s="108"/>
      <c r="AD8" s="89"/>
      <c r="AE8" s="90"/>
      <c r="AF8" s="108"/>
      <c r="AG8" s="108"/>
      <c r="AH8" s="108"/>
      <c r="AI8" s="108"/>
      <c r="AJ8" s="108"/>
      <c r="AK8" s="108"/>
      <c r="AL8" s="108"/>
      <c r="AM8" s="108"/>
      <c r="AN8" s="108"/>
      <c r="AO8" s="1"/>
    </row>
    <row r="9" spans="1:41" ht="12.75" thickBot="1" x14ac:dyDescent="0.25">
      <c r="A9" s="89"/>
      <c r="B9" s="90"/>
      <c r="C9" s="108"/>
      <c r="D9" s="108"/>
      <c r="E9" s="108"/>
      <c r="F9" s="108"/>
      <c r="G9" s="108"/>
      <c r="H9" s="108"/>
      <c r="I9" s="108"/>
      <c r="J9" s="108"/>
      <c r="K9" s="108"/>
      <c r="L9" s="1"/>
      <c r="M9" s="1"/>
      <c r="N9" s="1"/>
      <c r="O9" s="1"/>
      <c r="Q9" s="89"/>
      <c r="R9" s="90"/>
      <c r="S9" s="108"/>
      <c r="T9" s="108"/>
      <c r="U9" s="108"/>
      <c r="V9" s="108"/>
      <c r="W9" s="108"/>
      <c r="X9" s="108"/>
      <c r="Y9" s="108"/>
      <c r="Z9" s="108"/>
      <c r="AA9" s="108"/>
      <c r="AD9" s="89"/>
      <c r="AE9" s="90"/>
      <c r="AF9" s="108"/>
      <c r="AG9" s="108"/>
      <c r="AH9" s="108"/>
      <c r="AI9" s="108"/>
      <c r="AJ9" s="108"/>
      <c r="AK9" s="108"/>
      <c r="AL9" s="108"/>
      <c r="AM9" s="108"/>
      <c r="AN9" s="108"/>
      <c r="AO9" s="1"/>
    </row>
    <row r="10" spans="1:41" x14ac:dyDescent="0.2">
      <c r="A10" s="56"/>
      <c r="B10" s="62" t="s">
        <v>124</v>
      </c>
      <c r="C10" s="57">
        <v>0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61">
        <v>0</v>
      </c>
      <c r="K10" s="60">
        <f t="shared" ref="K10:K44" si="0">SUM(C10:J10)</f>
        <v>0</v>
      </c>
      <c r="L10" s="2"/>
      <c r="M10" s="2"/>
      <c r="N10" s="2"/>
      <c r="O10" s="2"/>
      <c r="Q10" s="56"/>
      <c r="R10" s="62" t="s">
        <v>124</v>
      </c>
      <c r="S10" s="57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61">
        <v>0</v>
      </c>
      <c r="AA10" s="60">
        <f t="shared" ref="AA10:AA44" si="1">SUM(S10:Z10)</f>
        <v>0</v>
      </c>
      <c r="AD10" s="56"/>
      <c r="AE10" s="62" t="s">
        <v>124</v>
      </c>
      <c r="AF10" s="57">
        <v>0</v>
      </c>
      <c r="AG10" s="58">
        <v>0</v>
      </c>
      <c r="AH10" s="58">
        <v>0</v>
      </c>
      <c r="AI10" s="58">
        <v>0</v>
      </c>
      <c r="AJ10" s="58">
        <v>0</v>
      </c>
      <c r="AK10" s="58">
        <v>0</v>
      </c>
      <c r="AL10" s="58">
        <v>0</v>
      </c>
      <c r="AM10" s="61">
        <v>0</v>
      </c>
      <c r="AN10" s="60">
        <f t="shared" ref="AN10:AN44" si="2">SUM(AF10:AM10)</f>
        <v>0</v>
      </c>
      <c r="AO10" s="2"/>
    </row>
    <row r="11" spans="1:41" x14ac:dyDescent="0.2">
      <c r="A11" s="39"/>
      <c r="B11" s="51" t="s">
        <v>3</v>
      </c>
      <c r="C11" s="7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17">
        <v>0</v>
      </c>
      <c r="K11" s="15">
        <f t="shared" si="0"/>
        <v>0</v>
      </c>
      <c r="L11" s="2"/>
      <c r="M11" s="2"/>
      <c r="N11" s="2"/>
      <c r="O11" s="2"/>
      <c r="Q11" s="39"/>
      <c r="R11" s="51" t="s">
        <v>3</v>
      </c>
      <c r="S11" s="7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17">
        <v>0</v>
      </c>
      <c r="AA11" s="15">
        <f t="shared" si="1"/>
        <v>0</v>
      </c>
      <c r="AD11" s="39"/>
      <c r="AE11" s="51" t="s">
        <v>3</v>
      </c>
      <c r="AF11" s="7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17">
        <v>0</v>
      </c>
      <c r="AN11" s="15">
        <f t="shared" si="2"/>
        <v>0</v>
      </c>
      <c r="AO11" s="2"/>
    </row>
    <row r="12" spans="1:41" x14ac:dyDescent="0.2">
      <c r="A12" s="41"/>
      <c r="B12" s="49" t="s">
        <v>125</v>
      </c>
      <c r="C12" s="44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7">
        <v>0</v>
      </c>
      <c r="K12" s="64">
        <f t="shared" si="0"/>
        <v>0</v>
      </c>
      <c r="L12" s="2"/>
      <c r="M12" s="2"/>
      <c r="N12" s="2"/>
      <c r="O12" s="2"/>
      <c r="Q12" s="41"/>
      <c r="R12" s="49" t="s">
        <v>125</v>
      </c>
      <c r="S12" s="44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7">
        <v>0</v>
      </c>
      <c r="AA12" s="64">
        <f t="shared" si="1"/>
        <v>0</v>
      </c>
      <c r="AD12" s="41"/>
      <c r="AE12" s="49" t="s">
        <v>125</v>
      </c>
      <c r="AF12" s="44">
        <v>0</v>
      </c>
      <c r="AG12" s="45">
        <v>0</v>
      </c>
      <c r="AH12" s="45">
        <v>0</v>
      </c>
      <c r="AI12" s="45">
        <v>0</v>
      </c>
      <c r="AJ12" s="45">
        <v>0</v>
      </c>
      <c r="AK12" s="45">
        <v>0</v>
      </c>
      <c r="AL12" s="45">
        <v>0</v>
      </c>
      <c r="AM12" s="47">
        <v>0</v>
      </c>
      <c r="AN12" s="64">
        <f t="shared" si="2"/>
        <v>0</v>
      </c>
      <c r="AO12" s="2"/>
    </row>
    <row r="13" spans="1:41" x14ac:dyDescent="0.2">
      <c r="A13" s="39"/>
      <c r="B13" s="51" t="s">
        <v>126</v>
      </c>
      <c r="C13" s="7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17">
        <v>0</v>
      </c>
      <c r="K13" s="15">
        <f t="shared" si="0"/>
        <v>0</v>
      </c>
      <c r="L13" s="2"/>
      <c r="M13" s="2"/>
      <c r="N13" s="2"/>
      <c r="O13" s="2"/>
      <c r="Q13" s="39"/>
      <c r="R13" s="51" t="s">
        <v>126</v>
      </c>
      <c r="S13" s="7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17">
        <v>0</v>
      </c>
      <c r="AA13" s="15">
        <f t="shared" si="1"/>
        <v>0</v>
      </c>
      <c r="AD13" s="39"/>
      <c r="AE13" s="51" t="s">
        <v>126</v>
      </c>
      <c r="AF13" s="7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17">
        <v>0</v>
      </c>
      <c r="AN13" s="15">
        <f t="shared" si="2"/>
        <v>0</v>
      </c>
      <c r="AO13" s="2"/>
    </row>
    <row r="14" spans="1:41" x14ac:dyDescent="0.2">
      <c r="A14" s="41"/>
      <c r="B14" s="49" t="s">
        <v>127</v>
      </c>
      <c r="C14" s="44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7">
        <v>0</v>
      </c>
      <c r="K14" s="64">
        <f t="shared" si="0"/>
        <v>0</v>
      </c>
      <c r="L14" s="2"/>
      <c r="M14" s="2"/>
      <c r="N14" s="2"/>
      <c r="O14" s="2"/>
      <c r="Q14" s="41"/>
      <c r="R14" s="49" t="s">
        <v>127</v>
      </c>
      <c r="S14" s="44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7">
        <v>0</v>
      </c>
      <c r="AA14" s="64">
        <f t="shared" si="1"/>
        <v>0</v>
      </c>
      <c r="AD14" s="41"/>
      <c r="AE14" s="49" t="s">
        <v>127</v>
      </c>
      <c r="AF14" s="44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7">
        <v>0</v>
      </c>
      <c r="AN14" s="64">
        <f t="shared" si="2"/>
        <v>0</v>
      </c>
      <c r="AO14" s="2"/>
    </row>
    <row r="15" spans="1:41" x14ac:dyDescent="0.2">
      <c r="A15" s="39"/>
      <c r="B15" s="51" t="s">
        <v>128</v>
      </c>
      <c r="C15" s="7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17">
        <v>0</v>
      </c>
      <c r="K15" s="15">
        <f t="shared" si="0"/>
        <v>0</v>
      </c>
      <c r="L15" s="2"/>
      <c r="M15" s="2"/>
      <c r="N15" s="2"/>
      <c r="O15" s="2"/>
      <c r="Q15" s="39"/>
      <c r="R15" s="51" t="s">
        <v>128</v>
      </c>
      <c r="S15" s="7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17">
        <v>0</v>
      </c>
      <c r="AA15" s="15">
        <f t="shared" si="1"/>
        <v>0</v>
      </c>
      <c r="AD15" s="39"/>
      <c r="AE15" s="51" t="s">
        <v>128</v>
      </c>
      <c r="AF15" s="7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17">
        <v>0</v>
      </c>
      <c r="AN15" s="15">
        <f t="shared" si="2"/>
        <v>0</v>
      </c>
      <c r="AO15" s="2"/>
    </row>
    <row r="16" spans="1:41" x14ac:dyDescent="0.2">
      <c r="A16" s="41"/>
      <c r="B16" s="49" t="s">
        <v>931</v>
      </c>
      <c r="C16" s="44">
        <v>0</v>
      </c>
      <c r="D16" s="45">
        <v>0</v>
      </c>
      <c r="E16" s="45">
        <v>2</v>
      </c>
      <c r="F16" s="45">
        <v>0</v>
      </c>
      <c r="G16" s="45">
        <v>2</v>
      </c>
      <c r="H16" s="45">
        <v>0</v>
      </c>
      <c r="I16" s="45">
        <v>0</v>
      </c>
      <c r="J16" s="47">
        <v>0</v>
      </c>
      <c r="K16" s="64">
        <f t="shared" si="0"/>
        <v>4</v>
      </c>
      <c r="L16" s="2"/>
      <c r="M16" s="2"/>
      <c r="N16" s="2"/>
      <c r="O16" s="2"/>
      <c r="Q16" s="41"/>
      <c r="R16" s="49" t="s">
        <v>931</v>
      </c>
      <c r="S16" s="44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7">
        <v>0</v>
      </c>
      <c r="AA16" s="64">
        <f t="shared" si="1"/>
        <v>0</v>
      </c>
      <c r="AD16" s="41"/>
      <c r="AE16" s="49" t="s">
        <v>931</v>
      </c>
      <c r="AF16" s="44">
        <v>0</v>
      </c>
      <c r="AG16" s="45">
        <v>0</v>
      </c>
      <c r="AH16" s="45">
        <v>2</v>
      </c>
      <c r="AI16" s="45">
        <v>0</v>
      </c>
      <c r="AJ16" s="45">
        <v>2</v>
      </c>
      <c r="AK16" s="45">
        <v>0</v>
      </c>
      <c r="AL16" s="45">
        <v>0</v>
      </c>
      <c r="AM16" s="47">
        <v>0</v>
      </c>
      <c r="AN16" s="64">
        <f t="shared" si="2"/>
        <v>4</v>
      </c>
      <c r="AO16" s="2"/>
    </row>
    <row r="17" spans="1:41" x14ac:dyDescent="0.2">
      <c r="A17" s="39"/>
      <c r="B17" s="51" t="s">
        <v>129</v>
      </c>
      <c r="C17" s="7">
        <v>0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17">
        <v>0</v>
      </c>
      <c r="K17" s="15">
        <f t="shared" si="0"/>
        <v>0</v>
      </c>
      <c r="L17" s="2"/>
      <c r="M17" s="2"/>
      <c r="N17" s="2"/>
      <c r="O17" s="2"/>
      <c r="Q17" s="39"/>
      <c r="R17" s="51" t="s">
        <v>129</v>
      </c>
      <c r="S17" s="7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17">
        <v>0</v>
      </c>
      <c r="AA17" s="15">
        <f t="shared" si="1"/>
        <v>0</v>
      </c>
      <c r="AD17" s="39"/>
      <c r="AE17" s="51" t="s">
        <v>129</v>
      </c>
      <c r="AF17" s="7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17">
        <v>0</v>
      </c>
      <c r="AN17" s="15">
        <f t="shared" si="2"/>
        <v>0</v>
      </c>
      <c r="AO17" s="2"/>
    </row>
    <row r="18" spans="1:41" x14ac:dyDescent="0.2">
      <c r="A18" s="41"/>
      <c r="B18" s="49" t="s">
        <v>130</v>
      </c>
      <c r="C18" s="44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7">
        <v>0</v>
      </c>
      <c r="K18" s="64">
        <f t="shared" si="0"/>
        <v>0</v>
      </c>
      <c r="L18" s="2"/>
      <c r="M18" s="2"/>
      <c r="N18" s="2"/>
      <c r="O18" s="2"/>
      <c r="Q18" s="41"/>
      <c r="R18" s="49" t="s">
        <v>130</v>
      </c>
      <c r="S18" s="44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7">
        <v>0</v>
      </c>
      <c r="AA18" s="64">
        <f t="shared" si="1"/>
        <v>0</v>
      </c>
      <c r="AD18" s="41"/>
      <c r="AE18" s="49" t="s">
        <v>130</v>
      </c>
      <c r="AF18" s="44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0</v>
      </c>
      <c r="AM18" s="47">
        <v>0</v>
      </c>
      <c r="AN18" s="64">
        <f t="shared" si="2"/>
        <v>0</v>
      </c>
      <c r="AO18" s="2"/>
    </row>
    <row r="19" spans="1:41" x14ac:dyDescent="0.2">
      <c r="A19" s="39"/>
      <c r="B19" s="51" t="s">
        <v>131</v>
      </c>
      <c r="C19" s="7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17">
        <v>0</v>
      </c>
      <c r="K19" s="15">
        <f t="shared" si="0"/>
        <v>0</v>
      </c>
      <c r="L19" s="2"/>
      <c r="M19" s="2"/>
      <c r="N19" s="2"/>
      <c r="O19" s="2"/>
      <c r="Q19" s="39"/>
      <c r="R19" s="51" t="s">
        <v>131</v>
      </c>
      <c r="S19" s="7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17">
        <v>0</v>
      </c>
      <c r="AA19" s="15">
        <f t="shared" si="1"/>
        <v>0</v>
      </c>
      <c r="AD19" s="39"/>
      <c r="AE19" s="51" t="s">
        <v>131</v>
      </c>
      <c r="AF19" s="7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17">
        <v>0</v>
      </c>
      <c r="AN19" s="15">
        <f t="shared" si="2"/>
        <v>0</v>
      </c>
      <c r="AO19" s="2"/>
    </row>
    <row r="20" spans="1:41" x14ac:dyDescent="0.2">
      <c r="A20" s="41"/>
      <c r="B20" s="49" t="s">
        <v>132</v>
      </c>
      <c r="C20" s="44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7">
        <v>0</v>
      </c>
      <c r="K20" s="64">
        <f t="shared" si="0"/>
        <v>0</v>
      </c>
      <c r="L20" s="2"/>
      <c r="M20" s="2"/>
      <c r="N20" s="2"/>
      <c r="O20" s="2"/>
      <c r="Q20" s="41"/>
      <c r="R20" s="49" t="s">
        <v>132</v>
      </c>
      <c r="S20" s="44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7">
        <v>0</v>
      </c>
      <c r="AA20" s="64">
        <f t="shared" si="1"/>
        <v>0</v>
      </c>
      <c r="AD20" s="41"/>
      <c r="AE20" s="49" t="s">
        <v>132</v>
      </c>
      <c r="AF20" s="44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7">
        <v>0</v>
      </c>
      <c r="AN20" s="64">
        <f t="shared" si="2"/>
        <v>0</v>
      </c>
      <c r="AO20" s="2"/>
    </row>
    <row r="21" spans="1:41" x14ac:dyDescent="0.2">
      <c r="A21" s="39"/>
      <c r="B21" s="51" t="s">
        <v>133</v>
      </c>
      <c r="C21" s="7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17">
        <v>0</v>
      </c>
      <c r="K21" s="15">
        <f t="shared" si="0"/>
        <v>0</v>
      </c>
      <c r="L21" s="2"/>
      <c r="M21" s="2"/>
      <c r="N21" s="2"/>
      <c r="O21" s="2"/>
      <c r="Q21" s="39"/>
      <c r="R21" s="51" t="s">
        <v>133</v>
      </c>
      <c r="S21" s="7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17">
        <v>0</v>
      </c>
      <c r="AA21" s="15">
        <f t="shared" si="1"/>
        <v>0</v>
      </c>
      <c r="AD21" s="39"/>
      <c r="AE21" s="51" t="s">
        <v>133</v>
      </c>
      <c r="AF21" s="7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17">
        <v>0</v>
      </c>
      <c r="AN21" s="15">
        <f t="shared" si="2"/>
        <v>0</v>
      </c>
      <c r="AO21" s="2"/>
    </row>
    <row r="22" spans="1:41" x14ac:dyDescent="0.2">
      <c r="A22" s="41"/>
      <c r="B22" s="49" t="s">
        <v>692</v>
      </c>
      <c r="C22" s="44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7">
        <v>0</v>
      </c>
      <c r="K22" s="64">
        <f t="shared" si="0"/>
        <v>0</v>
      </c>
      <c r="L22" s="2"/>
      <c r="M22" s="2"/>
      <c r="N22" s="2"/>
      <c r="O22" s="2"/>
      <c r="Q22" s="41"/>
      <c r="R22" s="49" t="s">
        <v>692</v>
      </c>
      <c r="S22" s="44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7">
        <v>0</v>
      </c>
      <c r="AA22" s="64">
        <f t="shared" si="1"/>
        <v>0</v>
      </c>
      <c r="AD22" s="41"/>
      <c r="AE22" s="49" t="s">
        <v>692</v>
      </c>
      <c r="AF22" s="44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7">
        <v>0</v>
      </c>
      <c r="AN22" s="64">
        <f t="shared" si="2"/>
        <v>0</v>
      </c>
      <c r="AO22" s="2"/>
    </row>
    <row r="23" spans="1:41" x14ac:dyDescent="0.2">
      <c r="A23" s="39"/>
      <c r="B23" s="51" t="s">
        <v>134</v>
      </c>
      <c r="C23" s="7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17">
        <v>0</v>
      </c>
      <c r="K23" s="15">
        <f t="shared" si="0"/>
        <v>0</v>
      </c>
      <c r="L23" s="2"/>
      <c r="M23" s="2"/>
      <c r="N23" s="2"/>
      <c r="O23" s="2"/>
      <c r="Q23" s="39"/>
      <c r="R23" s="51" t="s">
        <v>134</v>
      </c>
      <c r="S23" s="7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17">
        <v>0</v>
      </c>
      <c r="AA23" s="15">
        <f t="shared" si="1"/>
        <v>0</v>
      </c>
      <c r="AD23" s="39"/>
      <c r="AE23" s="51" t="s">
        <v>134</v>
      </c>
      <c r="AF23" s="7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17">
        <v>0</v>
      </c>
      <c r="AN23" s="15">
        <f t="shared" si="2"/>
        <v>0</v>
      </c>
      <c r="AO23" s="2"/>
    </row>
    <row r="24" spans="1:41" x14ac:dyDescent="0.2">
      <c r="A24" s="41"/>
      <c r="B24" s="49" t="s">
        <v>135</v>
      </c>
      <c r="C24" s="44">
        <v>11</v>
      </c>
      <c r="D24" s="45">
        <v>42</v>
      </c>
      <c r="E24" s="45">
        <v>79</v>
      </c>
      <c r="F24" s="45">
        <v>113</v>
      </c>
      <c r="G24" s="45">
        <v>61</v>
      </c>
      <c r="H24" s="45">
        <v>3</v>
      </c>
      <c r="I24" s="45">
        <v>1</v>
      </c>
      <c r="J24" s="47">
        <v>0</v>
      </c>
      <c r="K24" s="64">
        <f t="shared" si="0"/>
        <v>310</v>
      </c>
      <c r="L24" s="2"/>
      <c r="M24" s="2"/>
      <c r="N24" s="2"/>
      <c r="O24" s="2"/>
      <c r="Q24" s="41"/>
      <c r="R24" s="49" t="s">
        <v>135</v>
      </c>
      <c r="S24" s="44">
        <v>1</v>
      </c>
      <c r="T24" s="45">
        <v>21</v>
      </c>
      <c r="U24" s="45">
        <v>35</v>
      </c>
      <c r="V24" s="45">
        <v>70</v>
      </c>
      <c r="W24" s="45">
        <v>43</v>
      </c>
      <c r="X24" s="45">
        <v>0</v>
      </c>
      <c r="Y24" s="45">
        <v>1</v>
      </c>
      <c r="Z24" s="47">
        <v>0</v>
      </c>
      <c r="AA24" s="64">
        <f t="shared" si="1"/>
        <v>171</v>
      </c>
      <c r="AD24" s="41"/>
      <c r="AE24" s="49" t="s">
        <v>135</v>
      </c>
      <c r="AF24" s="44">
        <v>10</v>
      </c>
      <c r="AG24" s="45">
        <v>21</v>
      </c>
      <c r="AH24" s="45">
        <v>44</v>
      </c>
      <c r="AI24" s="45">
        <v>43</v>
      </c>
      <c r="AJ24" s="45">
        <v>18</v>
      </c>
      <c r="AK24" s="45">
        <v>3</v>
      </c>
      <c r="AL24" s="45">
        <v>0</v>
      </c>
      <c r="AM24" s="47">
        <v>0</v>
      </c>
      <c r="AN24" s="64">
        <f t="shared" si="2"/>
        <v>139</v>
      </c>
      <c r="AO24" s="2"/>
    </row>
    <row r="25" spans="1:41" x14ac:dyDescent="0.2">
      <c r="A25" s="39"/>
      <c r="B25" s="51" t="s">
        <v>932</v>
      </c>
      <c r="C25" s="7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17">
        <v>0</v>
      </c>
      <c r="K25" s="15">
        <f t="shared" si="0"/>
        <v>0</v>
      </c>
      <c r="L25" s="2"/>
      <c r="M25" s="2"/>
      <c r="N25" s="2"/>
      <c r="O25" s="2"/>
      <c r="Q25" s="39"/>
      <c r="R25" s="51" t="s">
        <v>932</v>
      </c>
      <c r="S25" s="7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17">
        <v>0</v>
      </c>
      <c r="AA25" s="15">
        <f t="shared" si="1"/>
        <v>0</v>
      </c>
      <c r="AD25" s="39"/>
      <c r="AE25" s="51" t="s">
        <v>932</v>
      </c>
      <c r="AF25" s="7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17">
        <v>0</v>
      </c>
      <c r="AN25" s="15">
        <f t="shared" si="2"/>
        <v>0</v>
      </c>
      <c r="AO25" s="2"/>
    </row>
    <row r="26" spans="1:41" x14ac:dyDescent="0.2">
      <c r="A26" s="41"/>
      <c r="B26" s="49" t="s">
        <v>136</v>
      </c>
      <c r="C26" s="44">
        <v>0</v>
      </c>
      <c r="D26" s="45">
        <v>7</v>
      </c>
      <c r="E26" s="45">
        <v>36</v>
      </c>
      <c r="F26" s="45">
        <v>58</v>
      </c>
      <c r="G26" s="45">
        <v>33</v>
      </c>
      <c r="H26" s="45">
        <v>3</v>
      </c>
      <c r="I26" s="45">
        <v>0</v>
      </c>
      <c r="J26" s="47">
        <v>0</v>
      </c>
      <c r="K26" s="64">
        <f t="shared" si="0"/>
        <v>137</v>
      </c>
      <c r="L26" s="2"/>
      <c r="M26" s="2"/>
      <c r="N26" s="2"/>
      <c r="O26" s="2"/>
      <c r="Q26" s="41"/>
      <c r="R26" s="49" t="s">
        <v>136</v>
      </c>
      <c r="S26" s="44">
        <v>0</v>
      </c>
      <c r="T26" s="45">
        <v>4</v>
      </c>
      <c r="U26" s="45">
        <v>29</v>
      </c>
      <c r="V26" s="45">
        <v>47</v>
      </c>
      <c r="W26" s="45">
        <v>30</v>
      </c>
      <c r="X26" s="45">
        <v>3</v>
      </c>
      <c r="Y26" s="45">
        <v>0</v>
      </c>
      <c r="Z26" s="47">
        <v>0</v>
      </c>
      <c r="AA26" s="64">
        <f t="shared" si="1"/>
        <v>113</v>
      </c>
      <c r="AD26" s="41"/>
      <c r="AE26" s="49" t="s">
        <v>136</v>
      </c>
      <c r="AF26" s="44">
        <v>0</v>
      </c>
      <c r="AG26" s="45">
        <v>3</v>
      </c>
      <c r="AH26" s="45">
        <v>7</v>
      </c>
      <c r="AI26" s="45">
        <v>11</v>
      </c>
      <c r="AJ26" s="45">
        <v>3</v>
      </c>
      <c r="AK26" s="45">
        <v>0</v>
      </c>
      <c r="AL26" s="45">
        <v>0</v>
      </c>
      <c r="AM26" s="47">
        <v>0</v>
      </c>
      <c r="AN26" s="64">
        <f t="shared" si="2"/>
        <v>24</v>
      </c>
      <c r="AO26" s="2"/>
    </row>
    <row r="27" spans="1:41" x14ac:dyDescent="0.2">
      <c r="A27" s="39"/>
      <c r="B27" s="51" t="s">
        <v>137</v>
      </c>
      <c r="C27" s="7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17">
        <v>0</v>
      </c>
      <c r="K27" s="15">
        <f t="shared" si="0"/>
        <v>0</v>
      </c>
      <c r="L27" s="2"/>
      <c r="M27" s="2"/>
      <c r="N27" s="2"/>
      <c r="O27" s="2"/>
      <c r="Q27" s="39"/>
      <c r="R27" s="51" t="s">
        <v>137</v>
      </c>
      <c r="S27" s="7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17">
        <v>0</v>
      </c>
      <c r="AA27" s="15">
        <f t="shared" si="1"/>
        <v>0</v>
      </c>
      <c r="AD27" s="39"/>
      <c r="AE27" s="51" t="s">
        <v>137</v>
      </c>
      <c r="AF27" s="7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17">
        <v>0</v>
      </c>
      <c r="AN27" s="15">
        <f t="shared" si="2"/>
        <v>0</v>
      </c>
      <c r="AO27" s="2"/>
    </row>
    <row r="28" spans="1:41" x14ac:dyDescent="0.2">
      <c r="A28" s="41"/>
      <c r="B28" s="49" t="s">
        <v>138</v>
      </c>
      <c r="C28" s="44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7">
        <v>0</v>
      </c>
      <c r="K28" s="64">
        <f t="shared" si="0"/>
        <v>0</v>
      </c>
      <c r="L28" s="2"/>
      <c r="M28" s="2"/>
      <c r="N28" s="2"/>
      <c r="O28" s="2"/>
      <c r="Q28" s="41"/>
      <c r="R28" s="49" t="s">
        <v>138</v>
      </c>
      <c r="S28" s="44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7">
        <v>0</v>
      </c>
      <c r="AA28" s="64">
        <f t="shared" si="1"/>
        <v>0</v>
      </c>
      <c r="AD28" s="41"/>
      <c r="AE28" s="49" t="s">
        <v>138</v>
      </c>
      <c r="AF28" s="44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7">
        <v>0</v>
      </c>
      <c r="AN28" s="64">
        <f t="shared" si="2"/>
        <v>0</v>
      </c>
      <c r="AO28" s="2"/>
    </row>
    <row r="29" spans="1:41" x14ac:dyDescent="0.2">
      <c r="A29" s="39"/>
      <c r="B29" s="51" t="s">
        <v>139</v>
      </c>
      <c r="C29" s="7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17">
        <v>0</v>
      </c>
      <c r="K29" s="15">
        <f t="shared" si="0"/>
        <v>0</v>
      </c>
      <c r="L29" s="2"/>
      <c r="M29" s="2"/>
      <c r="N29" s="2"/>
      <c r="O29" s="2"/>
      <c r="Q29" s="39"/>
      <c r="R29" s="51" t="s">
        <v>139</v>
      </c>
      <c r="S29" s="7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17">
        <v>0</v>
      </c>
      <c r="AA29" s="15">
        <f t="shared" si="1"/>
        <v>0</v>
      </c>
      <c r="AD29" s="39"/>
      <c r="AE29" s="51" t="s">
        <v>139</v>
      </c>
      <c r="AF29" s="7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17">
        <v>0</v>
      </c>
      <c r="AN29" s="15">
        <f t="shared" si="2"/>
        <v>0</v>
      </c>
      <c r="AO29" s="2"/>
    </row>
    <row r="30" spans="1:41" x14ac:dyDescent="0.2">
      <c r="A30" s="41"/>
      <c r="B30" s="49" t="s">
        <v>140</v>
      </c>
      <c r="C30" s="44">
        <v>0</v>
      </c>
      <c r="D30" s="45">
        <v>1</v>
      </c>
      <c r="E30" s="45">
        <v>2</v>
      </c>
      <c r="F30" s="45">
        <v>13</v>
      </c>
      <c r="G30" s="45">
        <v>3</v>
      </c>
      <c r="H30" s="45">
        <v>0</v>
      </c>
      <c r="I30" s="45">
        <v>0</v>
      </c>
      <c r="J30" s="47">
        <v>0</v>
      </c>
      <c r="K30" s="64">
        <f t="shared" si="0"/>
        <v>19</v>
      </c>
      <c r="L30" s="2"/>
      <c r="M30" s="2"/>
      <c r="N30" s="2"/>
      <c r="O30" s="2"/>
      <c r="Q30" s="41"/>
      <c r="R30" s="49" t="s">
        <v>140</v>
      </c>
      <c r="S30" s="44">
        <v>0</v>
      </c>
      <c r="T30" s="45">
        <v>0</v>
      </c>
      <c r="U30" s="45">
        <v>1</v>
      </c>
      <c r="V30" s="45">
        <v>8</v>
      </c>
      <c r="W30" s="45">
        <v>2</v>
      </c>
      <c r="X30" s="45">
        <v>0</v>
      </c>
      <c r="Y30" s="45">
        <v>0</v>
      </c>
      <c r="Z30" s="47">
        <v>0</v>
      </c>
      <c r="AA30" s="64">
        <f t="shared" si="1"/>
        <v>11</v>
      </c>
      <c r="AD30" s="41"/>
      <c r="AE30" s="49" t="s">
        <v>140</v>
      </c>
      <c r="AF30" s="44">
        <v>0</v>
      </c>
      <c r="AG30" s="45">
        <v>1</v>
      </c>
      <c r="AH30" s="45">
        <v>1</v>
      </c>
      <c r="AI30" s="45">
        <v>5</v>
      </c>
      <c r="AJ30" s="45">
        <v>1</v>
      </c>
      <c r="AK30" s="45">
        <v>0</v>
      </c>
      <c r="AL30" s="45">
        <v>0</v>
      </c>
      <c r="AM30" s="47">
        <v>0</v>
      </c>
      <c r="AN30" s="64">
        <f t="shared" si="2"/>
        <v>8</v>
      </c>
      <c r="AO30" s="2"/>
    </row>
    <row r="31" spans="1:41" x14ac:dyDescent="0.2">
      <c r="A31" s="39"/>
      <c r="B31" s="51" t="s">
        <v>141</v>
      </c>
      <c r="C31" s="7">
        <v>0</v>
      </c>
      <c r="D31" s="8">
        <v>11</v>
      </c>
      <c r="E31" s="8">
        <v>13</v>
      </c>
      <c r="F31" s="8">
        <v>84</v>
      </c>
      <c r="G31" s="8">
        <v>93</v>
      </c>
      <c r="H31" s="8">
        <v>27</v>
      </c>
      <c r="I31" s="8">
        <v>5</v>
      </c>
      <c r="J31" s="17">
        <v>0</v>
      </c>
      <c r="K31" s="15">
        <f t="shared" si="0"/>
        <v>233</v>
      </c>
      <c r="L31" s="2"/>
      <c r="M31" s="2"/>
      <c r="N31" s="2"/>
      <c r="O31" s="2"/>
      <c r="Q31" s="39"/>
      <c r="R31" s="51" t="s">
        <v>141</v>
      </c>
      <c r="S31" s="7">
        <v>0</v>
      </c>
      <c r="T31" s="8">
        <v>4</v>
      </c>
      <c r="U31" s="8">
        <v>9</v>
      </c>
      <c r="V31" s="8">
        <v>37</v>
      </c>
      <c r="W31" s="8">
        <v>53</v>
      </c>
      <c r="X31" s="8">
        <v>18</v>
      </c>
      <c r="Y31" s="8">
        <v>3</v>
      </c>
      <c r="Z31" s="17">
        <v>0</v>
      </c>
      <c r="AA31" s="15">
        <f t="shared" si="1"/>
        <v>124</v>
      </c>
      <c r="AD31" s="39"/>
      <c r="AE31" s="51" t="s">
        <v>141</v>
      </c>
      <c r="AF31" s="7">
        <v>0</v>
      </c>
      <c r="AG31" s="8">
        <v>7</v>
      </c>
      <c r="AH31" s="8">
        <v>4</v>
      </c>
      <c r="AI31" s="8">
        <v>47</v>
      </c>
      <c r="AJ31" s="8">
        <v>40</v>
      </c>
      <c r="AK31" s="8">
        <v>9</v>
      </c>
      <c r="AL31" s="8">
        <v>2</v>
      </c>
      <c r="AM31" s="17">
        <v>0</v>
      </c>
      <c r="AN31" s="15">
        <f t="shared" si="2"/>
        <v>109</v>
      </c>
      <c r="AO31" s="2"/>
    </row>
    <row r="32" spans="1:41" x14ac:dyDescent="0.2">
      <c r="A32" s="41"/>
      <c r="B32" s="49" t="s">
        <v>142</v>
      </c>
      <c r="C32" s="44">
        <v>0</v>
      </c>
      <c r="D32" s="45">
        <v>0</v>
      </c>
      <c r="E32" s="45">
        <v>1</v>
      </c>
      <c r="F32" s="45">
        <v>4</v>
      </c>
      <c r="G32" s="45">
        <v>35</v>
      </c>
      <c r="H32" s="45">
        <v>0</v>
      </c>
      <c r="I32" s="45">
        <v>0</v>
      </c>
      <c r="J32" s="47">
        <v>0</v>
      </c>
      <c r="K32" s="64">
        <f t="shared" si="0"/>
        <v>40</v>
      </c>
      <c r="L32" s="2"/>
      <c r="M32" s="2"/>
      <c r="N32" s="2"/>
      <c r="O32" s="2"/>
      <c r="Q32" s="41"/>
      <c r="R32" s="49" t="s">
        <v>142</v>
      </c>
      <c r="S32" s="44">
        <v>0</v>
      </c>
      <c r="T32" s="45">
        <v>0</v>
      </c>
      <c r="U32" s="45">
        <v>1</v>
      </c>
      <c r="V32" s="45">
        <v>4</v>
      </c>
      <c r="W32" s="45">
        <v>33</v>
      </c>
      <c r="X32" s="45">
        <v>0</v>
      </c>
      <c r="Y32" s="45">
        <v>0</v>
      </c>
      <c r="Z32" s="47">
        <v>0</v>
      </c>
      <c r="AA32" s="64">
        <f t="shared" si="1"/>
        <v>38</v>
      </c>
      <c r="AD32" s="41"/>
      <c r="AE32" s="49" t="s">
        <v>142</v>
      </c>
      <c r="AF32" s="44">
        <v>0</v>
      </c>
      <c r="AG32" s="45">
        <v>0</v>
      </c>
      <c r="AH32" s="45">
        <v>0</v>
      </c>
      <c r="AI32" s="45">
        <v>0</v>
      </c>
      <c r="AJ32" s="45">
        <v>2</v>
      </c>
      <c r="AK32" s="45">
        <v>0</v>
      </c>
      <c r="AL32" s="45">
        <v>0</v>
      </c>
      <c r="AM32" s="47">
        <v>0</v>
      </c>
      <c r="AN32" s="64">
        <f t="shared" si="2"/>
        <v>2</v>
      </c>
      <c r="AO32" s="2"/>
    </row>
    <row r="33" spans="1:41" x14ac:dyDescent="0.2">
      <c r="A33" s="39"/>
      <c r="B33" s="51" t="s">
        <v>143</v>
      </c>
      <c r="C33" s="7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17">
        <v>0</v>
      </c>
      <c r="K33" s="15">
        <f t="shared" si="0"/>
        <v>0</v>
      </c>
      <c r="L33" s="2"/>
      <c r="M33" s="2"/>
      <c r="N33" s="2"/>
      <c r="O33" s="2"/>
      <c r="Q33" s="39"/>
      <c r="R33" s="51" t="s">
        <v>143</v>
      </c>
      <c r="S33" s="7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17">
        <v>0</v>
      </c>
      <c r="AA33" s="15">
        <f t="shared" si="1"/>
        <v>0</v>
      </c>
      <c r="AD33" s="39"/>
      <c r="AE33" s="51" t="s">
        <v>143</v>
      </c>
      <c r="AF33" s="7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17">
        <v>0</v>
      </c>
      <c r="AN33" s="15">
        <f t="shared" si="2"/>
        <v>0</v>
      </c>
      <c r="AO33" s="2"/>
    </row>
    <row r="34" spans="1:41" x14ac:dyDescent="0.2">
      <c r="A34" s="41"/>
      <c r="B34" s="49" t="s">
        <v>144</v>
      </c>
      <c r="C34" s="44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7">
        <v>0</v>
      </c>
      <c r="K34" s="64">
        <f t="shared" si="0"/>
        <v>0</v>
      </c>
      <c r="L34" s="2"/>
      <c r="M34" s="2"/>
      <c r="N34" s="2"/>
      <c r="O34" s="2"/>
      <c r="Q34" s="41"/>
      <c r="R34" s="49" t="s">
        <v>144</v>
      </c>
      <c r="S34" s="44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7">
        <v>0</v>
      </c>
      <c r="AA34" s="64">
        <f t="shared" si="1"/>
        <v>0</v>
      </c>
      <c r="AD34" s="41"/>
      <c r="AE34" s="49" t="s">
        <v>144</v>
      </c>
      <c r="AF34" s="44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7">
        <v>0</v>
      </c>
      <c r="AN34" s="64">
        <f t="shared" si="2"/>
        <v>0</v>
      </c>
      <c r="AO34" s="2"/>
    </row>
    <row r="35" spans="1:41" x14ac:dyDescent="0.2">
      <c r="A35" s="39"/>
      <c r="B35" s="51" t="s">
        <v>145</v>
      </c>
      <c r="C35" s="7">
        <v>0</v>
      </c>
      <c r="D35" s="8">
        <v>0</v>
      </c>
      <c r="E35" s="8">
        <v>0</v>
      </c>
      <c r="F35" s="8">
        <v>1</v>
      </c>
      <c r="G35" s="8">
        <v>0</v>
      </c>
      <c r="H35" s="8">
        <v>0</v>
      </c>
      <c r="I35" s="8">
        <v>0</v>
      </c>
      <c r="J35" s="17">
        <v>0</v>
      </c>
      <c r="K35" s="15">
        <f t="shared" si="0"/>
        <v>1</v>
      </c>
      <c r="L35" s="2"/>
      <c r="M35" s="2"/>
      <c r="N35" s="2"/>
      <c r="O35" s="2"/>
      <c r="Q35" s="39"/>
      <c r="R35" s="51" t="s">
        <v>145</v>
      </c>
      <c r="S35" s="7">
        <v>0</v>
      </c>
      <c r="T35" s="8">
        <v>0</v>
      </c>
      <c r="U35" s="8">
        <v>0</v>
      </c>
      <c r="V35" s="8">
        <v>1</v>
      </c>
      <c r="W35" s="8">
        <v>0</v>
      </c>
      <c r="X35" s="8">
        <v>0</v>
      </c>
      <c r="Y35" s="8">
        <v>0</v>
      </c>
      <c r="Z35" s="17">
        <v>0</v>
      </c>
      <c r="AA35" s="15">
        <f t="shared" si="1"/>
        <v>1</v>
      </c>
      <c r="AD35" s="39"/>
      <c r="AE35" s="51" t="s">
        <v>145</v>
      </c>
      <c r="AF35" s="7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17">
        <v>0</v>
      </c>
      <c r="AN35" s="15">
        <f t="shared" si="2"/>
        <v>0</v>
      </c>
      <c r="AO35" s="2"/>
    </row>
    <row r="36" spans="1:41" x14ac:dyDescent="0.2">
      <c r="A36" s="41"/>
      <c r="B36" s="49" t="s">
        <v>146</v>
      </c>
      <c r="C36" s="44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7">
        <v>0</v>
      </c>
      <c r="K36" s="64">
        <f t="shared" si="0"/>
        <v>0</v>
      </c>
      <c r="L36" s="2"/>
      <c r="M36" s="2"/>
      <c r="N36" s="2"/>
      <c r="O36" s="2"/>
      <c r="Q36" s="41"/>
      <c r="R36" s="49" t="s">
        <v>146</v>
      </c>
      <c r="S36" s="44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7">
        <v>0</v>
      </c>
      <c r="AA36" s="64">
        <f t="shared" si="1"/>
        <v>0</v>
      </c>
      <c r="AD36" s="41"/>
      <c r="AE36" s="49" t="s">
        <v>146</v>
      </c>
      <c r="AF36" s="44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7">
        <v>0</v>
      </c>
      <c r="AN36" s="64">
        <f t="shared" si="2"/>
        <v>0</v>
      </c>
      <c r="AO36" s="2"/>
    </row>
    <row r="37" spans="1:41" x14ac:dyDescent="0.2">
      <c r="A37" s="39"/>
      <c r="B37" s="51" t="s">
        <v>147</v>
      </c>
      <c r="C37" s="7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17">
        <v>0</v>
      </c>
      <c r="K37" s="15">
        <f t="shared" si="0"/>
        <v>0</v>
      </c>
      <c r="L37" s="2"/>
      <c r="M37" s="2"/>
      <c r="N37" s="2"/>
      <c r="O37" s="2"/>
      <c r="Q37" s="39"/>
      <c r="R37" s="51" t="s">
        <v>147</v>
      </c>
      <c r="S37" s="7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17">
        <v>0</v>
      </c>
      <c r="AA37" s="15">
        <f t="shared" si="1"/>
        <v>0</v>
      </c>
      <c r="AD37" s="39"/>
      <c r="AE37" s="51" t="s">
        <v>147</v>
      </c>
      <c r="AF37" s="7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17">
        <v>0</v>
      </c>
      <c r="AN37" s="15">
        <f t="shared" si="2"/>
        <v>0</v>
      </c>
      <c r="AO37" s="2"/>
    </row>
    <row r="38" spans="1:41" x14ac:dyDescent="0.2">
      <c r="A38" s="41"/>
      <c r="B38" s="49" t="s">
        <v>148</v>
      </c>
      <c r="C38" s="44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7">
        <v>0</v>
      </c>
      <c r="K38" s="64">
        <f t="shared" si="0"/>
        <v>0</v>
      </c>
      <c r="L38" s="2"/>
      <c r="M38" s="2"/>
      <c r="N38" s="2"/>
      <c r="O38" s="2"/>
      <c r="Q38" s="41"/>
      <c r="R38" s="49" t="s">
        <v>148</v>
      </c>
      <c r="S38" s="44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7">
        <v>0</v>
      </c>
      <c r="AA38" s="64">
        <f t="shared" si="1"/>
        <v>0</v>
      </c>
      <c r="AD38" s="41"/>
      <c r="AE38" s="49" t="s">
        <v>148</v>
      </c>
      <c r="AF38" s="44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7">
        <v>0</v>
      </c>
      <c r="AN38" s="64">
        <f t="shared" si="2"/>
        <v>0</v>
      </c>
      <c r="AO38" s="2"/>
    </row>
    <row r="39" spans="1:41" x14ac:dyDescent="0.2">
      <c r="A39" s="39"/>
      <c r="B39" s="51" t="s">
        <v>149</v>
      </c>
      <c r="C39" s="7">
        <v>0</v>
      </c>
      <c r="D39" s="8">
        <v>0</v>
      </c>
      <c r="E39" s="8">
        <v>1</v>
      </c>
      <c r="F39" s="8">
        <v>3</v>
      </c>
      <c r="G39" s="8">
        <v>2</v>
      </c>
      <c r="H39" s="8">
        <v>3</v>
      </c>
      <c r="I39" s="8">
        <v>1</v>
      </c>
      <c r="J39" s="17">
        <v>0</v>
      </c>
      <c r="K39" s="15">
        <f t="shared" si="0"/>
        <v>10</v>
      </c>
      <c r="L39" s="2"/>
      <c r="M39" s="2"/>
      <c r="N39" s="2"/>
      <c r="O39" s="2"/>
      <c r="Q39" s="39"/>
      <c r="R39" s="51" t="s">
        <v>149</v>
      </c>
      <c r="S39" s="7">
        <v>0</v>
      </c>
      <c r="T39" s="8">
        <v>0</v>
      </c>
      <c r="U39" s="8">
        <v>1</v>
      </c>
      <c r="V39" s="8">
        <v>3</v>
      </c>
      <c r="W39" s="8">
        <v>2</v>
      </c>
      <c r="X39" s="8">
        <v>2</v>
      </c>
      <c r="Y39" s="8">
        <v>1</v>
      </c>
      <c r="Z39" s="17">
        <v>0</v>
      </c>
      <c r="AA39" s="15">
        <f t="shared" si="1"/>
        <v>9</v>
      </c>
      <c r="AD39" s="39"/>
      <c r="AE39" s="51" t="s">
        <v>149</v>
      </c>
      <c r="AF39" s="7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17">
        <v>0</v>
      </c>
      <c r="AN39" s="15">
        <f t="shared" si="2"/>
        <v>1</v>
      </c>
      <c r="AO39" s="2"/>
    </row>
    <row r="40" spans="1:41" x14ac:dyDescent="0.2">
      <c r="A40" s="41"/>
      <c r="B40" s="49" t="s">
        <v>150</v>
      </c>
      <c r="C40" s="44">
        <v>0</v>
      </c>
      <c r="D40" s="45">
        <v>0</v>
      </c>
      <c r="E40" s="45">
        <v>0</v>
      </c>
      <c r="F40" s="45">
        <v>1</v>
      </c>
      <c r="G40" s="45">
        <v>1</v>
      </c>
      <c r="H40" s="45">
        <v>0</v>
      </c>
      <c r="I40" s="45">
        <v>0</v>
      </c>
      <c r="J40" s="47">
        <v>0</v>
      </c>
      <c r="K40" s="64">
        <f t="shared" si="0"/>
        <v>2</v>
      </c>
      <c r="L40" s="2"/>
      <c r="M40" s="2"/>
      <c r="N40" s="2"/>
      <c r="O40" s="2"/>
      <c r="Q40" s="41"/>
      <c r="R40" s="49" t="s">
        <v>150</v>
      </c>
      <c r="S40" s="44">
        <v>0</v>
      </c>
      <c r="T40" s="45">
        <v>0</v>
      </c>
      <c r="U40" s="45">
        <v>0</v>
      </c>
      <c r="V40" s="45">
        <v>1</v>
      </c>
      <c r="W40" s="45">
        <v>1</v>
      </c>
      <c r="X40" s="45">
        <v>0</v>
      </c>
      <c r="Y40" s="45">
        <v>0</v>
      </c>
      <c r="Z40" s="47">
        <v>0</v>
      </c>
      <c r="AA40" s="64">
        <f t="shared" si="1"/>
        <v>2</v>
      </c>
      <c r="AD40" s="41"/>
      <c r="AE40" s="49" t="s">
        <v>150</v>
      </c>
      <c r="AF40" s="44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7">
        <v>0</v>
      </c>
      <c r="AN40" s="64">
        <f t="shared" si="2"/>
        <v>0</v>
      </c>
      <c r="AO40" s="2"/>
    </row>
    <row r="41" spans="1:41" x14ac:dyDescent="0.2">
      <c r="A41" s="39"/>
      <c r="B41" s="51" t="s">
        <v>933</v>
      </c>
      <c r="C41" s="7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17">
        <v>0</v>
      </c>
      <c r="K41" s="15">
        <f t="shared" si="0"/>
        <v>0</v>
      </c>
      <c r="L41" s="2"/>
      <c r="M41" s="2"/>
      <c r="N41" s="2"/>
      <c r="O41" s="2"/>
      <c r="Q41" s="39"/>
      <c r="R41" s="51" t="s">
        <v>933</v>
      </c>
      <c r="S41" s="7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17">
        <v>0</v>
      </c>
      <c r="AA41" s="15">
        <f t="shared" si="1"/>
        <v>0</v>
      </c>
      <c r="AD41" s="39"/>
      <c r="AE41" s="51" t="s">
        <v>933</v>
      </c>
      <c r="AF41" s="7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17">
        <v>0</v>
      </c>
      <c r="AN41" s="15">
        <f t="shared" si="2"/>
        <v>0</v>
      </c>
      <c r="AO41" s="2"/>
    </row>
    <row r="42" spans="1:41" x14ac:dyDescent="0.2">
      <c r="A42" s="41"/>
      <c r="B42" s="49" t="s">
        <v>934</v>
      </c>
      <c r="C42" s="44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7">
        <v>0</v>
      </c>
      <c r="K42" s="64">
        <f t="shared" si="0"/>
        <v>0</v>
      </c>
      <c r="L42" s="2"/>
      <c r="M42" s="2"/>
      <c r="N42" s="2"/>
      <c r="O42" s="2"/>
      <c r="Q42" s="41"/>
      <c r="R42" s="49" t="s">
        <v>934</v>
      </c>
      <c r="S42" s="44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7">
        <v>0</v>
      </c>
      <c r="AA42" s="64">
        <f t="shared" si="1"/>
        <v>0</v>
      </c>
      <c r="AD42" s="41"/>
      <c r="AE42" s="49" t="s">
        <v>934</v>
      </c>
      <c r="AF42" s="44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7">
        <v>0</v>
      </c>
      <c r="AN42" s="64">
        <f t="shared" si="2"/>
        <v>0</v>
      </c>
      <c r="AO42" s="2"/>
    </row>
    <row r="43" spans="1:41" x14ac:dyDescent="0.2">
      <c r="A43" s="39"/>
      <c r="B43" s="51" t="s">
        <v>935</v>
      </c>
      <c r="C43" s="7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17">
        <v>0</v>
      </c>
      <c r="K43" s="15">
        <f t="shared" si="0"/>
        <v>0</v>
      </c>
      <c r="L43" s="2"/>
      <c r="M43" s="2"/>
      <c r="N43" s="2"/>
      <c r="O43" s="2"/>
      <c r="Q43" s="39"/>
      <c r="R43" s="51" t="s">
        <v>935</v>
      </c>
      <c r="S43" s="7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17">
        <v>0</v>
      </c>
      <c r="AA43" s="15">
        <f t="shared" si="1"/>
        <v>0</v>
      </c>
      <c r="AD43" s="39"/>
      <c r="AE43" s="51" t="s">
        <v>935</v>
      </c>
      <c r="AF43" s="7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17">
        <v>0</v>
      </c>
      <c r="AN43" s="15">
        <f t="shared" si="2"/>
        <v>0</v>
      </c>
      <c r="AO43" s="2"/>
    </row>
    <row r="44" spans="1:41" x14ac:dyDescent="0.2">
      <c r="A44" s="41"/>
      <c r="B44" s="49" t="s">
        <v>936</v>
      </c>
      <c r="C44" s="44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7">
        <v>0</v>
      </c>
      <c r="K44" s="64">
        <f t="shared" si="0"/>
        <v>0</v>
      </c>
      <c r="L44" s="2"/>
      <c r="M44" s="2"/>
      <c r="N44" s="2"/>
      <c r="O44" s="2"/>
      <c r="Q44" s="41"/>
      <c r="R44" s="49" t="s">
        <v>936</v>
      </c>
      <c r="S44" s="44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7">
        <v>0</v>
      </c>
      <c r="AA44" s="64">
        <f t="shared" si="1"/>
        <v>0</v>
      </c>
      <c r="AD44" s="41"/>
      <c r="AE44" s="49" t="s">
        <v>936</v>
      </c>
      <c r="AF44" s="44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7">
        <v>0</v>
      </c>
      <c r="AN44" s="64">
        <f t="shared" si="2"/>
        <v>0</v>
      </c>
      <c r="AO44" s="2"/>
    </row>
    <row r="45" spans="1:41" x14ac:dyDescent="0.2">
      <c r="A45" s="39"/>
      <c r="B45" s="34"/>
      <c r="C45" s="7"/>
      <c r="D45" s="8"/>
      <c r="E45" s="8"/>
      <c r="F45" s="8"/>
      <c r="G45" s="8"/>
      <c r="H45" s="8"/>
      <c r="I45" s="8"/>
      <c r="J45" s="17"/>
      <c r="K45" s="15"/>
      <c r="L45" s="2"/>
      <c r="M45" s="2"/>
      <c r="N45" s="2"/>
      <c r="O45" s="2"/>
      <c r="Q45" s="39"/>
      <c r="R45" s="34"/>
      <c r="S45" s="7"/>
      <c r="T45" s="8"/>
      <c r="U45" s="8"/>
      <c r="V45" s="8"/>
      <c r="W45" s="8"/>
      <c r="X45" s="8"/>
      <c r="Y45" s="8"/>
      <c r="Z45" s="17"/>
      <c r="AA45" s="15"/>
      <c r="AD45" s="39"/>
      <c r="AE45" s="34"/>
      <c r="AF45" s="7"/>
      <c r="AG45" s="8"/>
      <c r="AH45" s="8"/>
      <c r="AI45" s="8"/>
      <c r="AJ45" s="8"/>
      <c r="AK45" s="8"/>
      <c r="AL45" s="8"/>
      <c r="AM45" s="17"/>
      <c r="AN45" s="15"/>
      <c r="AO45" s="2"/>
    </row>
    <row r="46" spans="1:41" ht="12.75" thickBot="1" x14ac:dyDescent="0.25">
      <c r="A46" s="52"/>
      <c r="B46" s="54" t="s">
        <v>2</v>
      </c>
      <c r="C46" s="55">
        <f t="shared" ref="C46:K46" si="3">SUM(C10:C44)</f>
        <v>11</v>
      </c>
      <c r="D46" s="19">
        <f t="shared" si="3"/>
        <v>61</v>
      </c>
      <c r="E46" s="19">
        <f t="shared" si="3"/>
        <v>134</v>
      </c>
      <c r="F46" s="19">
        <f t="shared" si="3"/>
        <v>277</v>
      </c>
      <c r="G46" s="19">
        <f t="shared" si="3"/>
        <v>230</v>
      </c>
      <c r="H46" s="19">
        <f t="shared" si="3"/>
        <v>36</v>
      </c>
      <c r="I46" s="19">
        <f t="shared" si="3"/>
        <v>7</v>
      </c>
      <c r="J46" s="19">
        <f t="shared" si="3"/>
        <v>0</v>
      </c>
      <c r="K46" s="16">
        <f t="shared" si="3"/>
        <v>756</v>
      </c>
      <c r="L46" s="2"/>
      <c r="M46" s="2"/>
      <c r="N46" s="2"/>
      <c r="O46" s="2"/>
      <c r="Q46" s="52"/>
      <c r="R46" s="54" t="s">
        <v>2</v>
      </c>
      <c r="S46" s="55">
        <f t="shared" ref="S46:AA46" si="4">SUM(S10:S44)</f>
        <v>1</v>
      </c>
      <c r="T46" s="19">
        <f t="shared" si="4"/>
        <v>29</v>
      </c>
      <c r="U46" s="19">
        <f t="shared" si="4"/>
        <v>76</v>
      </c>
      <c r="V46" s="19">
        <f t="shared" si="4"/>
        <v>171</v>
      </c>
      <c r="W46" s="19">
        <f t="shared" si="4"/>
        <v>164</v>
      </c>
      <c r="X46" s="19">
        <f t="shared" si="4"/>
        <v>23</v>
      </c>
      <c r="Y46" s="19">
        <f t="shared" si="4"/>
        <v>5</v>
      </c>
      <c r="Z46" s="19">
        <f t="shared" si="4"/>
        <v>0</v>
      </c>
      <c r="AA46" s="16">
        <f t="shared" si="4"/>
        <v>469</v>
      </c>
      <c r="AD46" s="52"/>
      <c r="AE46" s="54" t="s">
        <v>2</v>
      </c>
      <c r="AF46" s="55">
        <f t="shared" ref="AF46:AN46" si="5">SUM(AF10:AF44)</f>
        <v>10</v>
      </c>
      <c r="AG46" s="19">
        <f t="shared" si="5"/>
        <v>32</v>
      </c>
      <c r="AH46" s="19">
        <f t="shared" si="5"/>
        <v>58</v>
      </c>
      <c r="AI46" s="19">
        <f t="shared" si="5"/>
        <v>106</v>
      </c>
      <c r="AJ46" s="19">
        <f t="shared" si="5"/>
        <v>66</v>
      </c>
      <c r="AK46" s="19">
        <f t="shared" si="5"/>
        <v>13</v>
      </c>
      <c r="AL46" s="19">
        <f t="shared" si="5"/>
        <v>2</v>
      </c>
      <c r="AM46" s="19">
        <f t="shared" si="5"/>
        <v>0</v>
      </c>
      <c r="AN46" s="16">
        <f t="shared" si="5"/>
        <v>287</v>
      </c>
      <c r="AO46" s="2"/>
    </row>
    <row r="47" spans="1:4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</sheetData>
  <mergeCells count="42">
    <mergeCell ref="AD1:AN1"/>
    <mergeCell ref="AD2:AN2"/>
    <mergeCell ref="AD3:AN3"/>
    <mergeCell ref="AM7:AM9"/>
    <mergeCell ref="AI7:AI9"/>
    <mergeCell ref="AJ7:AJ9"/>
    <mergeCell ref="AK7:AK9"/>
    <mergeCell ref="AL7:AL9"/>
    <mergeCell ref="AD7:AE9"/>
    <mergeCell ref="AF7:AF9"/>
    <mergeCell ref="AG7:AG9"/>
    <mergeCell ref="AH7:AH9"/>
    <mergeCell ref="AN7:AN9"/>
    <mergeCell ref="AD5:AN5"/>
    <mergeCell ref="W7:W9"/>
    <mergeCell ref="Z7:Z9"/>
    <mergeCell ref="AA7:AA9"/>
    <mergeCell ref="X7:X9"/>
    <mergeCell ref="Y7:Y9"/>
    <mergeCell ref="Q7:R9"/>
    <mergeCell ref="S7:S9"/>
    <mergeCell ref="T7:T9"/>
    <mergeCell ref="U7:U9"/>
    <mergeCell ref="V7:V9"/>
    <mergeCell ref="K7:K9"/>
    <mergeCell ref="F7:F9"/>
    <mergeCell ref="G7:G9"/>
    <mergeCell ref="H7:H9"/>
    <mergeCell ref="I7:I9"/>
    <mergeCell ref="A7:B9"/>
    <mergeCell ref="C7:C9"/>
    <mergeCell ref="D7:D9"/>
    <mergeCell ref="E7:E9"/>
    <mergeCell ref="J7:J9"/>
    <mergeCell ref="A1:K1"/>
    <mergeCell ref="A2:K2"/>
    <mergeCell ref="A3:K3"/>
    <mergeCell ref="A5:K5"/>
    <mergeCell ref="Q5:AA5"/>
    <mergeCell ref="Q1:AA1"/>
    <mergeCell ref="Q2:AA2"/>
    <mergeCell ref="Q3:AA3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91" firstPageNumber="8" fitToWidth="0" orientation="landscape" useFirstPageNumber="1" r:id="rId1"/>
  <headerFooter scaleWithDoc="0">
    <oddHeader>&amp;LCEB/2015/HLCM/HR/19</oddHeader>
    <oddFooter>&amp;CPage &amp;P</oddFooter>
  </headerFooter>
  <colBreaks count="1" manualBreakCount="1">
    <brk id="27" max="1048575" man="1"/>
  </colBreaks>
  <extLst>
    <ext xmlns:mx="http://schemas.microsoft.com/office/mac/excel/2008/main" uri="{64002731-A6B0-56B0-2670-7721B7C09600}">
      <mx:PLV Mode="1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pageSetUpPr fitToPage="1"/>
  </sheetPr>
  <dimension ref="A1:AB200"/>
  <sheetViews>
    <sheetView view="pageLayout" zoomScaleSheetLayoutView="70" workbookViewId="0">
      <selection activeCell="Q7" sqref="Q7:X9"/>
    </sheetView>
  </sheetViews>
  <sheetFormatPr defaultColWidth="8.85546875" defaultRowHeight="12.75" x14ac:dyDescent="0.2"/>
  <cols>
    <col min="1" max="1" width="4.7109375" customWidth="1"/>
    <col min="2" max="2" width="11.7109375" customWidth="1"/>
    <col min="3" max="10" width="6.7109375" customWidth="1"/>
    <col min="11" max="11" width="9.7109375" customWidth="1"/>
    <col min="13" max="14" width="9.140625" style="2" customWidth="1"/>
    <col min="15" max="15" width="4.7109375" customWidth="1"/>
    <col min="16" max="16" width="11.7109375" customWidth="1"/>
    <col min="17" max="24" width="6.7109375" customWidth="1"/>
    <col min="25" max="25" width="9.7109375" customWidth="1"/>
  </cols>
  <sheetData>
    <row r="1" spans="1:28" x14ac:dyDescent="0.2">
      <c r="A1" s="85" t="s">
        <v>88</v>
      </c>
      <c r="B1" s="85"/>
      <c r="C1" s="85"/>
      <c r="D1" s="85"/>
      <c r="E1" s="85"/>
      <c r="F1" s="85"/>
      <c r="G1" s="85"/>
      <c r="H1" s="85"/>
      <c r="I1" s="85"/>
      <c r="J1" s="85"/>
      <c r="K1" s="77"/>
      <c r="L1" s="33"/>
      <c r="O1" s="85" t="s">
        <v>89</v>
      </c>
      <c r="P1" s="85"/>
      <c r="Q1" s="85"/>
      <c r="R1" s="85"/>
      <c r="S1" s="85"/>
      <c r="T1" s="85"/>
      <c r="U1" s="85"/>
      <c r="V1" s="85"/>
      <c r="W1" s="85"/>
      <c r="X1" s="85"/>
      <c r="Y1" s="77"/>
      <c r="Z1" s="33"/>
      <c r="AA1" s="2"/>
      <c r="AB1" s="2"/>
    </row>
    <row r="2" spans="1:28" x14ac:dyDescent="0.2">
      <c r="A2" s="86" t="s">
        <v>119</v>
      </c>
      <c r="B2" s="86"/>
      <c r="C2" s="86"/>
      <c r="D2" s="86"/>
      <c r="E2" s="86"/>
      <c r="F2" s="86"/>
      <c r="G2" s="86"/>
      <c r="H2" s="86"/>
      <c r="I2" s="86"/>
      <c r="J2" s="86"/>
      <c r="K2" s="78"/>
      <c r="L2" s="33"/>
      <c r="O2" s="86" t="s">
        <v>118</v>
      </c>
      <c r="P2" s="86"/>
      <c r="Q2" s="86"/>
      <c r="R2" s="86"/>
      <c r="S2" s="86"/>
      <c r="T2" s="86"/>
      <c r="U2" s="86"/>
      <c r="V2" s="86"/>
      <c r="W2" s="86"/>
      <c r="X2" s="86"/>
      <c r="Y2" s="78"/>
      <c r="Z2" s="33"/>
      <c r="AA2" s="2"/>
      <c r="AB2" s="2"/>
    </row>
    <row r="3" spans="1:28" x14ac:dyDescent="0.2">
      <c r="A3" s="86" t="s">
        <v>1066</v>
      </c>
      <c r="B3" s="86"/>
      <c r="C3" s="86"/>
      <c r="D3" s="86"/>
      <c r="E3" s="86"/>
      <c r="F3" s="86"/>
      <c r="G3" s="86"/>
      <c r="H3" s="86"/>
      <c r="I3" s="86"/>
      <c r="J3" s="86"/>
      <c r="K3" s="78"/>
      <c r="L3" s="33"/>
      <c r="O3" s="86" t="s">
        <v>1066</v>
      </c>
      <c r="P3" s="86"/>
      <c r="Q3" s="86"/>
      <c r="R3" s="86"/>
      <c r="S3" s="86"/>
      <c r="T3" s="86"/>
      <c r="U3" s="86"/>
      <c r="V3" s="86"/>
      <c r="W3" s="86"/>
      <c r="X3" s="86"/>
      <c r="Y3" s="78"/>
      <c r="Z3" s="33"/>
      <c r="AA3" s="2"/>
      <c r="AB3" s="2"/>
    </row>
    <row r="4" spans="1:28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33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33"/>
      <c r="AA4" s="2"/>
      <c r="AB4" s="2"/>
    </row>
    <row r="5" spans="1:28" x14ac:dyDescent="0.2">
      <c r="A5" s="109" t="s">
        <v>344</v>
      </c>
      <c r="B5" s="109"/>
      <c r="C5" s="109"/>
      <c r="D5" s="109"/>
      <c r="E5" s="109"/>
      <c r="F5" s="109"/>
      <c r="G5" s="109"/>
      <c r="H5" s="109"/>
      <c r="I5" s="109"/>
      <c r="J5" s="109"/>
      <c r="K5" s="76"/>
      <c r="L5" s="33"/>
      <c r="O5" s="109" t="s">
        <v>345</v>
      </c>
      <c r="P5" s="109"/>
      <c r="Q5" s="109"/>
      <c r="R5" s="109"/>
      <c r="S5" s="109"/>
      <c r="T5" s="109"/>
      <c r="U5" s="109"/>
      <c r="V5" s="109"/>
      <c r="W5" s="109"/>
      <c r="X5" s="109"/>
      <c r="Y5" s="76"/>
      <c r="Z5" s="33"/>
      <c r="AA5" s="2"/>
      <c r="AB5" s="2"/>
    </row>
    <row r="6" spans="1:28" ht="13.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3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33"/>
      <c r="AA6" s="2"/>
      <c r="AB6" s="2"/>
    </row>
    <row r="7" spans="1:28" x14ac:dyDescent="0.2">
      <c r="A7" s="87" t="s">
        <v>122</v>
      </c>
      <c r="B7" s="88"/>
      <c r="C7" s="107" t="s">
        <v>9</v>
      </c>
      <c r="D7" s="107" t="s">
        <v>10</v>
      </c>
      <c r="E7" s="107" t="s">
        <v>11</v>
      </c>
      <c r="F7" s="107" t="s">
        <v>12</v>
      </c>
      <c r="G7" s="107" t="s">
        <v>13</v>
      </c>
      <c r="H7" s="107" t="s">
        <v>14</v>
      </c>
      <c r="I7" s="107" t="s">
        <v>15</v>
      </c>
      <c r="J7" s="107" t="s">
        <v>16</v>
      </c>
      <c r="K7" s="1"/>
      <c r="L7" s="33"/>
      <c r="O7" s="87" t="s">
        <v>122</v>
      </c>
      <c r="P7" s="88"/>
      <c r="Q7" s="107" t="s">
        <v>9</v>
      </c>
      <c r="R7" s="107" t="s">
        <v>10</v>
      </c>
      <c r="S7" s="107" t="s">
        <v>11</v>
      </c>
      <c r="T7" s="107" t="s">
        <v>12</v>
      </c>
      <c r="U7" s="107" t="s">
        <v>13</v>
      </c>
      <c r="V7" s="107" t="s">
        <v>14</v>
      </c>
      <c r="W7" s="107" t="s">
        <v>15</v>
      </c>
      <c r="X7" s="107" t="s">
        <v>16</v>
      </c>
      <c r="Y7" s="1"/>
      <c r="Z7" s="33"/>
      <c r="AA7" s="2"/>
      <c r="AB7" s="2"/>
    </row>
    <row r="8" spans="1:28" x14ac:dyDescent="0.2">
      <c r="A8" s="89"/>
      <c r="B8" s="90"/>
      <c r="C8" s="108"/>
      <c r="D8" s="108"/>
      <c r="E8" s="108"/>
      <c r="F8" s="108"/>
      <c r="G8" s="108"/>
      <c r="H8" s="108"/>
      <c r="I8" s="108"/>
      <c r="J8" s="108"/>
      <c r="K8" s="1"/>
      <c r="L8" s="33"/>
      <c r="O8" s="89"/>
      <c r="P8" s="90"/>
      <c r="Q8" s="108"/>
      <c r="R8" s="108"/>
      <c r="S8" s="108"/>
      <c r="T8" s="108"/>
      <c r="U8" s="108"/>
      <c r="V8" s="108"/>
      <c r="W8" s="108"/>
      <c r="X8" s="108"/>
      <c r="Y8" s="1"/>
      <c r="Z8" s="33"/>
      <c r="AA8" s="2"/>
      <c r="AB8" s="2"/>
    </row>
    <row r="9" spans="1:28" ht="13.5" thickBot="1" x14ac:dyDescent="0.25">
      <c r="A9" s="111"/>
      <c r="B9" s="112"/>
      <c r="C9" s="110"/>
      <c r="D9" s="110"/>
      <c r="E9" s="110"/>
      <c r="F9" s="110"/>
      <c r="G9" s="110"/>
      <c r="H9" s="110"/>
      <c r="I9" s="110"/>
      <c r="J9" s="110"/>
      <c r="K9" s="1"/>
      <c r="L9" s="33"/>
      <c r="O9" s="111"/>
      <c r="P9" s="112"/>
      <c r="Q9" s="110"/>
      <c r="R9" s="110"/>
      <c r="S9" s="110"/>
      <c r="T9" s="110"/>
      <c r="U9" s="110"/>
      <c r="V9" s="110"/>
      <c r="W9" s="110"/>
      <c r="X9" s="110"/>
      <c r="Y9" s="1"/>
      <c r="Z9" s="33"/>
      <c r="AA9" s="1"/>
      <c r="AB9" s="2"/>
    </row>
    <row r="10" spans="1:28" x14ac:dyDescent="0.2">
      <c r="A10" s="41"/>
      <c r="B10" s="63" t="s">
        <v>124</v>
      </c>
      <c r="C10" s="43">
        <v>0</v>
      </c>
      <c r="D10" s="45">
        <v>11</v>
      </c>
      <c r="E10" s="45">
        <v>34</v>
      </c>
      <c r="F10" s="45">
        <v>32</v>
      </c>
      <c r="G10" s="45">
        <v>15</v>
      </c>
      <c r="H10" s="45">
        <v>5</v>
      </c>
      <c r="I10" s="45">
        <v>2</v>
      </c>
      <c r="J10" s="46">
        <v>1</v>
      </c>
      <c r="K10" s="2"/>
      <c r="L10" s="33"/>
      <c r="O10" s="41"/>
      <c r="P10" s="63" t="s">
        <v>124</v>
      </c>
      <c r="Q10" s="43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6">
        <v>0</v>
      </c>
      <c r="Y10" s="2"/>
      <c r="Z10" s="33"/>
      <c r="AA10" s="2"/>
      <c r="AB10" s="2"/>
    </row>
    <row r="11" spans="1:28" x14ac:dyDescent="0.2">
      <c r="A11" s="39"/>
      <c r="B11" s="10" t="s">
        <v>3</v>
      </c>
      <c r="C11" s="50">
        <v>0</v>
      </c>
      <c r="D11" s="8">
        <v>8</v>
      </c>
      <c r="E11" s="8">
        <v>22</v>
      </c>
      <c r="F11" s="8">
        <v>30</v>
      </c>
      <c r="G11" s="8">
        <v>26</v>
      </c>
      <c r="H11" s="8">
        <v>9</v>
      </c>
      <c r="I11" s="8">
        <v>3</v>
      </c>
      <c r="J11" s="9">
        <v>1</v>
      </c>
      <c r="K11" s="2"/>
      <c r="L11" s="33"/>
      <c r="O11" s="39"/>
      <c r="P11" s="10" t="s">
        <v>3</v>
      </c>
      <c r="Q11" s="50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9">
        <v>0</v>
      </c>
      <c r="Y11" s="2"/>
      <c r="Z11" s="33"/>
      <c r="AA11" s="2"/>
      <c r="AB11" s="2"/>
    </row>
    <row r="12" spans="1:28" x14ac:dyDescent="0.2">
      <c r="A12" s="41"/>
      <c r="B12" s="63" t="s">
        <v>125</v>
      </c>
      <c r="C12" s="43">
        <v>0</v>
      </c>
      <c r="D12" s="45">
        <v>8</v>
      </c>
      <c r="E12" s="45">
        <v>19</v>
      </c>
      <c r="F12" s="45">
        <v>30</v>
      </c>
      <c r="G12" s="45">
        <v>31</v>
      </c>
      <c r="H12" s="45">
        <v>10</v>
      </c>
      <c r="I12" s="45">
        <v>2</v>
      </c>
      <c r="J12" s="46">
        <v>0</v>
      </c>
      <c r="K12" s="2"/>
      <c r="L12" s="33"/>
      <c r="O12" s="41"/>
      <c r="P12" s="63" t="s">
        <v>125</v>
      </c>
      <c r="Q12" s="43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6">
        <v>0</v>
      </c>
      <c r="Y12" s="2"/>
      <c r="Z12" s="33"/>
      <c r="AA12" s="2"/>
      <c r="AB12" s="2"/>
    </row>
    <row r="13" spans="1:28" x14ac:dyDescent="0.2">
      <c r="A13" s="39"/>
      <c r="B13" s="10" t="s">
        <v>126</v>
      </c>
      <c r="C13" s="50">
        <v>0</v>
      </c>
      <c r="D13" s="8">
        <v>14</v>
      </c>
      <c r="E13" s="8">
        <v>41</v>
      </c>
      <c r="F13" s="8">
        <v>26</v>
      </c>
      <c r="G13" s="8">
        <v>16</v>
      </c>
      <c r="H13" s="8">
        <v>2</v>
      </c>
      <c r="I13" s="8">
        <v>0</v>
      </c>
      <c r="J13" s="9">
        <v>0</v>
      </c>
      <c r="K13" s="2"/>
      <c r="L13" s="33"/>
      <c r="O13" s="39"/>
      <c r="P13" s="10" t="s">
        <v>126</v>
      </c>
      <c r="Q13" s="50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9">
        <v>0</v>
      </c>
      <c r="Y13" s="2"/>
      <c r="Z13" s="33"/>
      <c r="AA13" s="2"/>
      <c r="AB13" s="2"/>
    </row>
    <row r="14" spans="1:28" x14ac:dyDescent="0.2">
      <c r="A14" s="41"/>
      <c r="B14" s="63" t="s">
        <v>127</v>
      </c>
      <c r="C14" s="43">
        <v>0</v>
      </c>
      <c r="D14" s="45">
        <v>13</v>
      </c>
      <c r="E14" s="45">
        <v>38</v>
      </c>
      <c r="F14" s="45">
        <v>31</v>
      </c>
      <c r="G14" s="45">
        <v>11</v>
      </c>
      <c r="H14" s="45">
        <v>5</v>
      </c>
      <c r="I14" s="45">
        <v>2</v>
      </c>
      <c r="J14" s="46">
        <v>0</v>
      </c>
      <c r="K14" s="2"/>
      <c r="L14" s="33"/>
      <c r="O14" s="41"/>
      <c r="P14" s="63" t="s">
        <v>127</v>
      </c>
      <c r="Q14" s="43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6">
        <v>0</v>
      </c>
      <c r="Y14" s="2"/>
      <c r="Z14" s="33"/>
      <c r="AA14" s="2"/>
      <c r="AB14" s="2"/>
    </row>
    <row r="15" spans="1:28" x14ac:dyDescent="0.2">
      <c r="A15" s="39"/>
      <c r="B15" s="10" t="s">
        <v>128</v>
      </c>
      <c r="C15" s="50">
        <v>0</v>
      </c>
      <c r="D15" s="8">
        <v>10</v>
      </c>
      <c r="E15" s="8">
        <v>33</v>
      </c>
      <c r="F15" s="8">
        <v>34</v>
      </c>
      <c r="G15" s="8">
        <v>18</v>
      </c>
      <c r="H15" s="8">
        <v>3</v>
      </c>
      <c r="I15" s="8">
        <v>1</v>
      </c>
      <c r="J15" s="9">
        <v>0</v>
      </c>
      <c r="K15" s="2"/>
      <c r="L15" s="33"/>
      <c r="O15" s="39"/>
      <c r="P15" s="10" t="s">
        <v>128</v>
      </c>
      <c r="Q15" s="50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9">
        <v>0</v>
      </c>
      <c r="Y15" s="2"/>
      <c r="Z15" s="33"/>
      <c r="AA15" s="2"/>
      <c r="AB15" s="2"/>
    </row>
    <row r="16" spans="1:28" x14ac:dyDescent="0.2">
      <c r="A16" s="41"/>
      <c r="B16" s="63" t="s">
        <v>931</v>
      </c>
      <c r="C16" s="43">
        <v>0</v>
      </c>
      <c r="D16" s="45">
        <v>12</v>
      </c>
      <c r="E16" s="45">
        <v>24</v>
      </c>
      <c r="F16" s="45">
        <v>29</v>
      </c>
      <c r="G16" s="45">
        <v>26</v>
      </c>
      <c r="H16" s="45">
        <v>7</v>
      </c>
      <c r="I16" s="45">
        <v>2</v>
      </c>
      <c r="J16" s="46">
        <v>1</v>
      </c>
      <c r="K16" s="2"/>
      <c r="L16" s="33"/>
      <c r="O16" s="41"/>
      <c r="P16" s="63" t="s">
        <v>931</v>
      </c>
      <c r="Q16" s="43">
        <v>0</v>
      </c>
      <c r="R16" s="45">
        <v>0</v>
      </c>
      <c r="S16" s="45">
        <v>50</v>
      </c>
      <c r="T16" s="45">
        <v>0</v>
      </c>
      <c r="U16" s="45">
        <v>50</v>
      </c>
      <c r="V16" s="45">
        <v>0</v>
      </c>
      <c r="W16" s="45">
        <v>0</v>
      </c>
      <c r="X16" s="46">
        <v>0</v>
      </c>
      <c r="Y16" s="2"/>
      <c r="Z16" s="33"/>
      <c r="AA16" s="2"/>
      <c r="AB16" s="2"/>
    </row>
    <row r="17" spans="1:28" x14ac:dyDescent="0.2">
      <c r="A17" s="39"/>
      <c r="B17" s="10" t="s">
        <v>129</v>
      </c>
      <c r="C17" s="50">
        <v>0</v>
      </c>
      <c r="D17" s="8">
        <v>16</v>
      </c>
      <c r="E17" s="8">
        <v>19</v>
      </c>
      <c r="F17" s="8">
        <v>6</v>
      </c>
      <c r="G17" s="8">
        <v>42</v>
      </c>
      <c r="H17" s="8">
        <v>13</v>
      </c>
      <c r="I17" s="8">
        <v>3</v>
      </c>
      <c r="J17" s="9">
        <v>0</v>
      </c>
      <c r="K17" s="2"/>
      <c r="L17" s="33"/>
      <c r="O17" s="39"/>
      <c r="P17" s="10" t="s">
        <v>129</v>
      </c>
      <c r="Q17" s="50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9">
        <v>0</v>
      </c>
      <c r="Y17" s="2"/>
      <c r="Z17" s="33"/>
      <c r="AA17" s="2"/>
      <c r="AB17" s="2"/>
    </row>
    <row r="18" spans="1:28" x14ac:dyDescent="0.2">
      <c r="A18" s="41"/>
      <c r="B18" s="63" t="s">
        <v>130</v>
      </c>
      <c r="C18" s="43">
        <v>0</v>
      </c>
      <c r="D18" s="45">
        <v>7</v>
      </c>
      <c r="E18" s="45">
        <v>30</v>
      </c>
      <c r="F18" s="45">
        <v>33</v>
      </c>
      <c r="G18" s="45">
        <v>18</v>
      </c>
      <c r="H18" s="45">
        <v>10</v>
      </c>
      <c r="I18" s="45">
        <v>2</v>
      </c>
      <c r="J18" s="46">
        <v>1</v>
      </c>
      <c r="K18" s="2"/>
      <c r="L18" s="33"/>
      <c r="O18" s="41"/>
      <c r="P18" s="63" t="s">
        <v>130</v>
      </c>
      <c r="Q18" s="43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6">
        <v>0</v>
      </c>
      <c r="Y18" s="2"/>
      <c r="Z18" s="33"/>
      <c r="AA18" s="2"/>
      <c r="AB18" s="2"/>
    </row>
    <row r="19" spans="1:28" x14ac:dyDescent="0.2">
      <c r="A19" s="39"/>
      <c r="B19" s="10" t="s">
        <v>131</v>
      </c>
      <c r="C19" s="50">
        <v>4</v>
      </c>
      <c r="D19" s="8">
        <v>23</v>
      </c>
      <c r="E19" s="8">
        <v>27</v>
      </c>
      <c r="F19" s="8">
        <v>26</v>
      </c>
      <c r="G19" s="8">
        <v>17</v>
      </c>
      <c r="H19" s="8">
        <v>1</v>
      </c>
      <c r="I19" s="8">
        <v>1</v>
      </c>
      <c r="J19" s="9">
        <v>1</v>
      </c>
      <c r="K19" s="2"/>
      <c r="L19" s="33"/>
      <c r="O19" s="39"/>
      <c r="P19" s="10" t="s">
        <v>131</v>
      </c>
      <c r="Q19" s="50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9">
        <v>0</v>
      </c>
      <c r="Y19" s="2"/>
      <c r="Z19" s="33"/>
      <c r="AA19" s="2"/>
      <c r="AB19" s="2"/>
    </row>
    <row r="20" spans="1:28" x14ac:dyDescent="0.2">
      <c r="A20" s="41"/>
      <c r="B20" s="63" t="s">
        <v>132</v>
      </c>
      <c r="C20" s="43">
        <v>0</v>
      </c>
      <c r="D20" s="45">
        <v>17</v>
      </c>
      <c r="E20" s="45">
        <v>9</v>
      </c>
      <c r="F20" s="45">
        <v>39</v>
      </c>
      <c r="G20" s="45">
        <v>17</v>
      </c>
      <c r="H20" s="45">
        <v>13</v>
      </c>
      <c r="I20" s="45">
        <v>4</v>
      </c>
      <c r="J20" s="46">
        <v>0</v>
      </c>
      <c r="K20" s="2"/>
      <c r="L20" s="33"/>
      <c r="O20" s="41"/>
      <c r="P20" s="63" t="s">
        <v>132</v>
      </c>
      <c r="Q20" s="43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6">
        <v>0</v>
      </c>
      <c r="Y20" s="2"/>
      <c r="Z20" s="33"/>
      <c r="AA20" s="2"/>
      <c r="AB20" s="2"/>
    </row>
    <row r="21" spans="1:28" x14ac:dyDescent="0.2">
      <c r="A21" s="39"/>
      <c r="B21" s="10" t="s">
        <v>133</v>
      </c>
      <c r="C21" s="50">
        <v>0</v>
      </c>
      <c r="D21" s="8">
        <v>33</v>
      </c>
      <c r="E21" s="8">
        <v>35</v>
      </c>
      <c r="F21" s="8">
        <v>18</v>
      </c>
      <c r="G21" s="8">
        <v>9</v>
      </c>
      <c r="H21" s="8">
        <v>2</v>
      </c>
      <c r="I21" s="8">
        <v>2</v>
      </c>
      <c r="J21" s="9">
        <v>2</v>
      </c>
      <c r="K21" s="2"/>
      <c r="L21" s="33"/>
      <c r="O21" s="39"/>
      <c r="P21" s="10" t="s">
        <v>133</v>
      </c>
      <c r="Q21" s="50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9">
        <v>0</v>
      </c>
      <c r="Y21" s="2"/>
      <c r="Z21" s="33"/>
      <c r="AA21" s="2"/>
      <c r="AB21" s="2"/>
    </row>
    <row r="22" spans="1:28" x14ac:dyDescent="0.2">
      <c r="A22" s="41"/>
      <c r="B22" s="63" t="s">
        <v>692</v>
      </c>
      <c r="C22" s="43">
        <v>0</v>
      </c>
      <c r="D22" s="45">
        <v>2</v>
      </c>
      <c r="E22" s="45">
        <v>29</v>
      </c>
      <c r="F22" s="45">
        <v>42</v>
      </c>
      <c r="G22" s="45">
        <v>18</v>
      </c>
      <c r="H22" s="45">
        <v>5</v>
      </c>
      <c r="I22" s="45">
        <v>2</v>
      </c>
      <c r="J22" s="46">
        <v>2</v>
      </c>
      <c r="K22" s="2"/>
      <c r="L22" s="33"/>
      <c r="O22" s="41"/>
      <c r="P22" s="63" t="s">
        <v>692</v>
      </c>
      <c r="Q22" s="43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6">
        <v>0</v>
      </c>
      <c r="Y22" s="2"/>
      <c r="Z22" s="33"/>
      <c r="AA22" s="2"/>
      <c r="AB22" s="2"/>
    </row>
    <row r="23" spans="1:28" x14ac:dyDescent="0.2">
      <c r="A23" s="39"/>
      <c r="B23" s="10" t="s">
        <v>134</v>
      </c>
      <c r="C23" s="50">
        <v>0</v>
      </c>
      <c r="D23" s="8">
        <v>18</v>
      </c>
      <c r="E23" s="8">
        <v>27</v>
      </c>
      <c r="F23" s="8">
        <v>19</v>
      </c>
      <c r="G23" s="8">
        <v>15</v>
      </c>
      <c r="H23" s="8">
        <v>11</v>
      </c>
      <c r="I23" s="8">
        <v>7</v>
      </c>
      <c r="J23" s="9">
        <v>3</v>
      </c>
      <c r="K23" s="2"/>
      <c r="L23" s="33"/>
      <c r="O23" s="39"/>
      <c r="P23" s="10" t="s">
        <v>134</v>
      </c>
      <c r="Q23" s="50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9">
        <v>0</v>
      </c>
      <c r="Y23" s="2"/>
      <c r="Z23" s="33"/>
      <c r="AA23" s="2"/>
      <c r="AB23" s="2"/>
    </row>
    <row r="24" spans="1:28" x14ac:dyDescent="0.2">
      <c r="A24" s="41"/>
      <c r="B24" s="63" t="s">
        <v>135</v>
      </c>
      <c r="C24" s="43">
        <v>0</v>
      </c>
      <c r="D24" s="45">
        <v>4</v>
      </c>
      <c r="E24" s="45">
        <v>15</v>
      </c>
      <c r="F24" s="45">
        <v>32</v>
      </c>
      <c r="G24" s="45">
        <v>34</v>
      </c>
      <c r="H24" s="45">
        <v>10</v>
      </c>
      <c r="I24" s="45">
        <v>4</v>
      </c>
      <c r="J24" s="46">
        <v>1</v>
      </c>
      <c r="K24" s="2"/>
      <c r="L24" s="33"/>
      <c r="O24" s="41"/>
      <c r="P24" s="63" t="s">
        <v>135</v>
      </c>
      <c r="Q24" s="43">
        <v>4</v>
      </c>
      <c r="R24" s="45">
        <v>14</v>
      </c>
      <c r="S24" s="45">
        <v>25</v>
      </c>
      <c r="T24" s="45">
        <v>36</v>
      </c>
      <c r="U24" s="45">
        <v>20</v>
      </c>
      <c r="V24" s="45">
        <v>1</v>
      </c>
      <c r="W24" s="45">
        <v>0</v>
      </c>
      <c r="X24" s="46">
        <v>0</v>
      </c>
      <c r="Y24" s="2"/>
      <c r="Z24" s="33"/>
      <c r="AA24" s="2"/>
      <c r="AB24" s="2"/>
    </row>
    <row r="25" spans="1:28" x14ac:dyDescent="0.2">
      <c r="A25" s="39"/>
      <c r="B25" s="10" t="s">
        <v>932</v>
      </c>
      <c r="C25" s="50">
        <v>1</v>
      </c>
      <c r="D25" s="8">
        <v>6</v>
      </c>
      <c r="E25" s="8">
        <v>33</v>
      </c>
      <c r="F25" s="8">
        <v>36</v>
      </c>
      <c r="G25" s="8">
        <v>19</v>
      </c>
      <c r="H25" s="8">
        <v>3</v>
      </c>
      <c r="I25" s="8">
        <v>1</v>
      </c>
      <c r="J25" s="9">
        <v>0</v>
      </c>
      <c r="K25" s="2"/>
      <c r="L25" s="33"/>
      <c r="O25" s="39"/>
      <c r="P25" s="10" t="s">
        <v>932</v>
      </c>
      <c r="Q25" s="50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9">
        <v>0</v>
      </c>
      <c r="Y25" s="2"/>
      <c r="Z25" s="33"/>
      <c r="AA25" s="2"/>
      <c r="AB25" s="2"/>
    </row>
    <row r="26" spans="1:28" x14ac:dyDescent="0.2">
      <c r="A26" s="41"/>
      <c r="B26" s="63" t="s">
        <v>136</v>
      </c>
      <c r="C26" s="43">
        <v>2</v>
      </c>
      <c r="D26" s="45">
        <v>13</v>
      </c>
      <c r="E26" s="45">
        <v>24</v>
      </c>
      <c r="F26" s="45">
        <v>33</v>
      </c>
      <c r="G26" s="45">
        <v>21</v>
      </c>
      <c r="H26" s="45">
        <v>4</v>
      </c>
      <c r="I26" s="45">
        <v>2</v>
      </c>
      <c r="J26" s="46">
        <v>1</v>
      </c>
      <c r="K26" s="2"/>
      <c r="L26" s="33"/>
      <c r="O26" s="41"/>
      <c r="P26" s="63" t="s">
        <v>136</v>
      </c>
      <c r="Q26" s="43">
        <v>0</v>
      </c>
      <c r="R26" s="45">
        <v>5</v>
      </c>
      <c r="S26" s="45">
        <v>26</v>
      </c>
      <c r="T26" s="45">
        <v>42</v>
      </c>
      <c r="U26" s="45">
        <v>24</v>
      </c>
      <c r="V26" s="45">
        <v>2</v>
      </c>
      <c r="W26" s="45">
        <v>0</v>
      </c>
      <c r="X26" s="46">
        <v>0</v>
      </c>
      <c r="Y26" s="2"/>
      <c r="Z26" s="33"/>
      <c r="AA26" s="2"/>
      <c r="AB26" s="2"/>
    </row>
    <row r="27" spans="1:28" x14ac:dyDescent="0.2">
      <c r="A27" s="39"/>
      <c r="B27" s="10" t="s">
        <v>137</v>
      </c>
      <c r="C27" s="50">
        <v>0</v>
      </c>
      <c r="D27" s="8">
        <v>11</v>
      </c>
      <c r="E27" s="8">
        <v>34</v>
      </c>
      <c r="F27" s="8">
        <v>25</v>
      </c>
      <c r="G27" s="8">
        <v>19</v>
      </c>
      <c r="H27" s="8">
        <v>8</v>
      </c>
      <c r="I27" s="8">
        <v>3</v>
      </c>
      <c r="J27" s="9">
        <v>0</v>
      </c>
      <c r="K27" s="2"/>
      <c r="L27" s="33"/>
      <c r="O27" s="39"/>
      <c r="P27" s="10" t="s">
        <v>137</v>
      </c>
      <c r="Q27" s="50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9">
        <v>0</v>
      </c>
      <c r="Y27" s="2"/>
      <c r="Z27" s="33"/>
      <c r="AA27" s="2"/>
      <c r="AB27" s="2"/>
    </row>
    <row r="28" spans="1:28" x14ac:dyDescent="0.2">
      <c r="A28" s="41"/>
      <c r="B28" s="63" t="s">
        <v>138</v>
      </c>
      <c r="C28" s="43">
        <v>3</v>
      </c>
      <c r="D28" s="45">
        <v>20</v>
      </c>
      <c r="E28" s="45">
        <v>32</v>
      </c>
      <c r="F28" s="45">
        <v>24</v>
      </c>
      <c r="G28" s="45">
        <v>14</v>
      </c>
      <c r="H28" s="45">
        <v>5</v>
      </c>
      <c r="I28" s="45">
        <v>2</v>
      </c>
      <c r="J28" s="46">
        <v>1</v>
      </c>
      <c r="K28" s="2"/>
      <c r="L28" s="33"/>
      <c r="O28" s="41"/>
      <c r="P28" s="63" t="s">
        <v>138</v>
      </c>
      <c r="Q28" s="43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6">
        <v>0</v>
      </c>
      <c r="Y28" s="2"/>
      <c r="Z28" s="33"/>
      <c r="AA28" s="2"/>
      <c r="AB28" s="2"/>
    </row>
    <row r="29" spans="1:28" x14ac:dyDescent="0.2">
      <c r="A29" s="39"/>
      <c r="B29" s="10" t="s">
        <v>139</v>
      </c>
      <c r="C29" s="50">
        <v>0</v>
      </c>
      <c r="D29" s="8">
        <v>4</v>
      </c>
      <c r="E29" s="8">
        <v>16</v>
      </c>
      <c r="F29" s="8">
        <v>35</v>
      </c>
      <c r="G29" s="8">
        <v>31</v>
      </c>
      <c r="H29" s="8">
        <v>10</v>
      </c>
      <c r="I29" s="8">
        <v>2</v>
      </c>
      <c r="J29" s="9">
        <v>1</v>
      </c>
      <c r="K29" s="2"/>
      <c r="L29" s="33"/>
      <c r="O29" s="39"/>
      <c r="P29" s="10" t="s">
        <v>139</v>
      </c>
      <c r="Q29" s="50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9">
        <v>0</v>
      </c>
      <c r="Y29" s="2"/>
      <c r="Z29" s="33"/>
      <c r="AA29" s="2"/>
      <c r="AB29" s="2"/>
    </row>
    <row r="30" spans="1:28" x14ac:dyDescent="0.2">
      <c r="A30" s="41"/>
      <c r="B30" s="63" t="s">
        <v>140</v>
      </c>
      <c r="C30" s="43">
        <v>1</v>
      </c>
      <c r="D30" s="45">
        <v>10</v>
      </c>
      <c r="E30" s="45">
        <v>19</v>
      </c>
      <c r="F30" s="45">
        <v>47</v>
      </c>
      <c r="G30" s="45">
        <v>12</v>
      </c>
      <c r="H30" s="45">
        <v>9</v>
      </c>
      <c r="I30" s="45">
        <v>0</v>
      </c>
      <c r="J30" s="46">
        <v>1</v>
      </c>
      <c r="K30" s="2"/>
      <c r="L30" s="33"/>
      <c r="O30" s="41"/>
      <c r="P30" s="63" t="s">
        <v>140</v>
      </c>
      <c r="Q30" s="43">
        <v>0</v>
      </c>
      <c r="R30" s="45">
        <v>5</v>
      </c>
      <c r="S30" s="45">
        <v>11</v>
      </c>
      <c r="T30" s="45">
        <v>68</v>
      </c>
      <c r="U30" s="45">
        <v>16</v>
      </c>
      <c r="V30" s="45">
        <v>0</v>
      </c>
      <c r="W30" s="45">
        <v>0</v>
      </c>
      <c r="X30" s="46">
        <v>0</v>
      </c>
      <c r="Y30" s="2"/>
      <c r="Z30" s="33"/>
      <c r="AA30" s="2"/>
      <c r="AB30" s="2"/>
    </row>
    <row r="31" spans="1:28" x14ac:dyDescent="0.2">
      <c r="A31" s="39"/>
      <c r="B31" s="10" t="s">
        <v>141</v>
      </c>
      <c r="C31" s="50">
        <v>0</v>
      </c>
      <c r="D31" s="8">
        <v>2</v>
      </c>
      <c r="E31" s="8">
        <v>25</v>
      </c>
      <c r="F31" s="8">
        <v>23</v>
      </c>
      <c r="G31" s="8">
        <v>29</v>
      </c>
      <c r="H31" s="8">
        <v>13</v>
      </c>
      <c r="I31" s="8">
        <v>5</v>
      </c>
      <c r="J31" s="9">
        <v>2</v>
      </c>
      <c r="K31" s="2"/>
      <c r="L31" s="33"/>
      <c r="O31" s="39"/>
      <c r="P31" s="10" t="s">
        <v>141</v>
      </c>
      <c r="Q31" s="50">
        <v>0</v>
      </c>
      <c r="R31" s="8">
        <v>5</v>
      </c>
      <c r="S31" s="8">
        <v>6</v>
      </c>
      <c r="T31" s="8">
        <v>36</v>
      </c>
      <c r="U31" s="8">
        <v>40</v>
      </c>
      <c r="V31" s="8">
        <v>12</v>
      </c>
      <c r="W31" s="8">
        <v>2</v>
      </c>
      <c r="X31" s="9">
        <v>0</v>
      </c>
      <c r="Y31" s="2"/>
      <c r="Z31" s="33"/>
      <c r="AA31" s="2"/>
      <c r="AB31" s="2"/>
    </row>
    <row r="32" spans="1:28" x14ac:dyDescent="0.2">
      <c r="A32" s="41"/>
      <c r="B32" s="63" t="s">
        <v>142</v>
      </c>
      <c r="C32" s="43">
        <v>0</v>
      </c>
      <c r="D32" s="45">
        <v>12</v>
      </c>
      <c r="E32" s="45">
        <v>21</v>
      </c>
      <c r="F32" s="45">
        <v>44</v>
      </c>
      <c r="G32" s="45">
        <v>16</v>
      </c>
      <c r="H32" s="45">
        <v>6</v>
      </c>
      <c r="I32" s="45">
        <v>2</v>
      </c>
      <c r="J32" s="46">
        <v>0</v>
      </c>
      <c r="K32" s="2"/>
      <c r="L32" s="33"/>
      <c r="O32" s="41"/>
      <c r="P32" s="63" t="s">
        <v>142</v>
      </c>
      <c r="Q32" s="43">
        <v>0</v>
      </c>
      <c r="R32" s="45">
        <v>0</v>
      </c>
      <c r="S32" s="45">
        <v>3</v>
      </c>
      <c r="T32" s="45">
        <v>10</v>
      </c>
      <c r="U32" s="45">
        <v>88</v>
      </c>
      <c r="V32" s="45">
        <v>0</v>
      </c>
      <c r="W32" s="45">
        <v>0</v>
      </c>
      <c r="X32" s="46">
        <v>0</v>
      </c>
      <c r="Y32" s="2"/>
      <c r="Z32" s="33"/>
      <c r="AA32" s="2"/>
      <c r="AB32" s="2"/>
    </row>
    <row r="33" spans="1:28" x14ac:dyDescent="0.2">
      <c r="A33" s="39"/>
      <c r="B33" s="10" t="s">
        <v>143</v>
      </c>
      <c r="C33" s="50">
        <v>0</v>
      </c>
      <c r="D33" s="8">
        <v>14</v>
      </c>
      <c r="E33" s="8">
        <v>39</v>
      </c>
      <c r="F33" s="8">
        <v>20</v>
      </c>
      <c r="G33" s="8">
        <v>16</v>
      </c>
      <c r="H33" s="8">
        <v>7</v>
      </c>
      <c r="I33" s="8">
        <v>2</v>
      </c>
      <c r="J33" s="9">
        <v>2</v>
      </c>
      <c r="K33" s="2"/>
      <c r="L33" s="33"/>
      <c r="O33" s="39"/>
      <c r="P33" s="10" t="s">
        <v>143</v>
      </c>
      <c r="Q33" s="50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9">
        <v>0</v>
      </c>
      <c r="Y33" s="2"/>
      <c r="Z33" s="33"/>
      <c r="AA33" s="2"/>
      <c r="AB33" s="2"/>
    </row>
    <row r="34" spans="1:28" x14ac:dyDescent="0.2">
      <c r="A34" s="41"/>
      <c r="B34" s="63" t="s">
        <v>144</v>
      </c>
      <c r="C34" s="43">
        <v>2</v>
      </c>
      <c r="D34" s="45">
        <v>13</v>
      </c>
      <c r="E34" s="45">
        <v>32</v>
      </c>
      <c r="F34" s="45">
        <v>29</v>
      </c>
      <c r="G34" s="45">
        <v>18</v>
      </c>
      <c r="H34" s="45">
        <v>5</v>
      </c>
      <c r="I34" s="45">
        <v>2</v>
      </c>
      <c r="J34" s="46">
        <v>0</v>
      </c>
      <c r="K34" s="2"/>
      <c r="L34" s="33"/>
      <c r="O34" s="41"/>
      <c r="P34" s="63" t="s">
        <v>144</v>
      </c>
      <c r="Q34" s="43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6">
        <v>0</v>
      </c>
      <c r="Y34" s="2"/>
      <c r="Z34" s="33"/>
      <c r="AA34" s="2"/>
      <c r="AB34" s="2"/>
    </row>
    <row r="35" spans="1:28" x14ac:dyDescent="0.2">
      <c r="A35" s="39"/>
      <c r="B35" s="10" t="s">
        <v>145</v>
      </c>
      <c r="C35" s="50">
        <v>0</v>
      </c>
      <c r="D35" s="8">
        <v>10</v>
      </c>
      <c r="E35" s="8">
        <v>15</v>
      </c>
      <c r="F35" s="8">
        <v>31</v>
      </c>
      <c r="G35" s="8">
        <v>29</v>
      </c>
      <c r="H35" s="8">
        <v>6</v>
      </c>
      <c r="I35" s="8">
        <v>6</v>
      </c>
      <c r="J35" s="9">
        <v>2</v>
      </c>
      <c r="K35" s="2"/>
      <c r="L35" s="33"/>
      <c r="O35" s="39"/>
      <c r="P35" s="10" t="s">
        <v>145</v>
      </c>
      <c r="Q35" s="50">
        <v>0</v>
      </c>
      <c r="R35" s="8">
        <v>0</v>
      </c>
      <c r="S35" s="8">
        <v>0</v>
      </c>
      <c r="T35" s="8">
        <v>100</v>
      </c>
      <c r="U35" s="8">
        <v>0</v>
      </c>
      <c r="V35" s="8">
        <v>0</v>
      </c>
      <c r="W35" s="8">
        <v>0</v>
      </c>
      <c r="X35" s="9">
        <v>0</v>
      </c>
      <c r="Y35" s="2"/>
      <c r="Z35" s="33"/>
      <c r="AA35" s="2"/>
      <c r="AB35" s="2"/>
    </row>
    <row r="36" spans="1:28" x14ac:dyDescent="0.2">
      <c r="A36" s="41"/>
      <c r="B36" s="63" t="s">
        <v>146</v>
      </c>
      <c r="C36" s="43">
        <v>0</v>
      </c>
      <c r="D36" s="45">
        <v>18</v>
      </c>
      <c r="E36" s="45">
        <v>21</v>
      </c>
      <c r="F36" s="45">
        <v>21</v>
      </c>
      <c r="G36" s="45">
        <v>24</v>
      </c>
      <c r="H36" s="45">
        <v>11</v>
      </c>
      <c r="I36" s="45">
        <v>5</v>
      </c>
      <c r="J36" s="46">
        <v>1</v>
      </c>
      <c r="K36" s="2"/>
      <c r="L36" s="33"/>
      <c r="O36" s="41"/>
      <c r="P36" s="63" t="s">
        <v>146</v>
      </c>
      <c r="Q36" s="43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6">
        <v>0</v>
      </c>
      <c r="Y36" s="2"/>
      <c r="Z36" s="33"/>
      <c r="AA36" s="2"/>
      <c r="AB36" s="2"/>
    </row>
    <row r="37" spans="1:28" x14ac:dyDescent="0.2">
      <c r="A37" s="39"/>
      <c r="B37" s="10" t="s">
        <v>147</v>
      </c>
      <c r="C37" s="50">
        <v>0</v>
      </c>
      <c r="D37" s="8">
        <v>7</v>
      </c>
      <c r="E37" s="8">
        <v>27</v>
      </c>
      <c r="F37" s="8">
        <v>33</v>
      </c>
      <c r="G37" s="8">
        <v>20</v>
      </c>
      <c r="H37" s="8">
        <v>8</v>
      </c>
      <c r="I37" s="8">
        <v>2</v>
      </c>
      <c r="J37" s="9">
        <v>2</v>
      </c>
      <c r="K37" s="2"/>
      <c r="L37" s="33"/>
      <c r="O37" s="39"/>
      <c r="P37" s="10" t="s">
        <v>147</v>
      </c>
      <c r="Q37" s="50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9">
        <v>0</v>
      </c>
      <c r="Y37" s="2"/>
      <c r="Z37" s="33"/>
      <c r="AA37" s="2"/>
      <c r="AB37" s="2"/>
    </row>
    <row r="38" spans="1:28" x14ac:dyDescent="0.2">
      <c r="A38" s="41"/>
      <c r="B38" s="63" t="s">
        <v>148</v>
      </c>
      <c r="C38" s="43">
        <v>2</v>
      </c>
      <c r="D38" s="45">
        <v>14</v>
      </c>
      <c r="E38" s="45">
        <v>22</v>
      </c>
      <c r="F38" s="45">
        <v>27</v>
      </c>
      <c r="G38" s="45">
        <v>25</v>
      </c>
      <c r="H38" s="45">
        <v>6</v>
      </c>
      <c r="I38" s="45">
        <v>2</v>
      </c>
      <c r="J38" s="46">
        <v>2</v>
      </c>
      <c r="K38" s="2"/>
      <c r="L38" s="33"/>
      <c r="O38" s="41"/>
      <c r="P38" s="63" t="s">
        <v>148</v>
      </c>
      <c r="Q38" s="43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6">
        <v>0</v>
      </c>
      <c r="Y38" s="2"/>
      <c r="Z38" s="33"/>
      <c r="AA38" s="2"/>
      <c r="AB38" s="2"/>
    </row>
    <row r="39" spans="1:28" x14ac:dyDescent="0.2">
      <c r="A39" s="39"/>
      <c r="B39" s="10" t="s">
        <v>149</v>
      </c>
      <c r="C39" s="50">
        <v>0</v>
      </c>
      <c r="D39" s="8">
        <v>6</v>
      </c>
      <c r="E39" s="8">
        <v>28</v>
      </c>
      <c r="F39" s="8">
        <v>26</v>
      </c>
      <c r="G39" s="8">
        <v>27</v>
      </c>
      <c r="H39" s="8">
        <v>11</v>
      </c>
      <c r="I39" s="8">
        <v>0</v>
      </c>
      <c r="J39" s="9">
        <v>0</v>
      </c>
      <c r="K39" s="2"/>
      <c r="L39" s="33"/>
      <c r="O39" s="39"/>
      <c r="P39" s="10" t="s">
        <v>149</v>
      </c>
      <c r="Q39" s="50">
        <v>0</v>
      </c>
      <c r="R39" s="8">
        <v>0</v>
      </c>
      <c r="S39" s="8">
        <v>10</v>
      </c>
      <c r="T39" s="8">
        <v>30</v>
      </c>
      <c r="U39" s="8">
        <v>20</v>
      </c>
      <c r="V39" s="8">
        <v>30</v>
      </c>
      <c r="W39" s="8">
        <v>10</v>
      </c>
      <c r="X39" s="9">
        <v>0</v>
      </c>
      <c r="Y39" s="2"/>
      <c r="Z39" s="33"/>
      <c r="AA39" s="2"/>
      <c r="AB39" s="2"/>
    </row>
    <row r="40" spans="1:28" x14ac:dyDescent="0.2">
      <c r="A40" s="41"/>
      <c r="B40" s="63" t="s">
        <v>150</v>
      </c>
      <c r="C40" s="43">
        <v>1</v>
      </c>
      <c r="D40" s="45">
        <v>9</v>
      </c>
      <c r="E40" s="45">
        <v>26</v>
      </c>
      <c r="F40" s="45">
        <v>37</v>
      </c>
      <c r="G40" s="45">
        <v>23</v>
      </c>
      <c r="H40" s="45">
        <v>3</v>
      </c>
      <c r="I40" s="45">
        <v>1</v>
      </c>
      <c r="J40" s="46">
        <v>1</v>
      </c>
      <c r="K40" s="2"/>
      <c r="L40" s="33"/>
      <c r="O40" s="41"/>
      <c r="P40" s="63" t="s">
        <v>150</v>
      </c>
      <c r="Q40" s="43">
        <v>0</v>
      </c>
      <c r="R40" s="45">
        <v>0</v>
      </c>
      <c r="S40" s="45">
        <v>0</v>
      </c>
      <c r="T40" s="45">
        <v>50</v>
      </c>
      <c r="U40" s="45">
        <v>50</v>
      </c>
      <c r="V40" s="45">
        <v>0</v>
      </c>
      <c r="W40" s="45">
        <v>0</v>
      </c>
      <c r="X40" s="46">
        <v>0</v>
      </c>
      <c r="Y40" s="2"/>
      <c r="Z40" s="33"/>
      <c r="AA40" s="2"/>
      <c r="AB40" s="2"/>
    </row>
    <row r="41" spans="1:28" x14ac:dyDescent="0.2">
      <c r="A41" s="39"/>
      <c r="B41" s="10" t="s">
        <v>933</v>
      </c>
      <c r="C41" s="50">
        <v>7</v>
      </c>
      <c r="D41" s="8">
        <v>11</v>
      </c>
      <c r="E41" s="8">
        <v>27</v>
      </c>
      <c r="F41" s="8">
        <v>18</v>
      </c>
      <c r="G41" s="8">
        <v>18</v>
      </c>
      <c r="H41" s="8">
        <v>11</v>
      </c>
      <c r="I41" s="8">
        <v>0</v>
      </c>
      <c r="J41" s="9">
        <v>9</v>
      </c>
      <c r="K41" s="2"/>
      <c r="L41" s="33"/>
      <c r="O41" s="39"/>
      <c r="P41" s="10" t="s">
        <v>933</v>
      </c>
      <c r="Q41" s="50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9">
        <v>0</v>
      </c>
      <c r="Y41" s="2"/>
      <c r="Z41" s="33"/>
      <c r="AA41" s="2"/>
      <c r="AB41" s="2"/>
    </row>
    <row r="42" spans="1:28" x14ac:dyDescent="0.2">
      <c r="A42" s="41"/>
      <c r="B42" s="63" t="s">
        <v>934</v>
      </c>
      <c r="C42" s="43">
        <v>0</v>
      </c>
      <c r="D42" s="45">
        <v>32</v>
      </c>
      <c r="E42" s="45">
        <v>36</v>
      </c>
      <c r="F42" s="45">
        <v>21</v>
      </c>
      <c r="G42" s="45">
        <v>7</v>
      </c>
      <c r="H42" s="45">
        <v>3</v>
      </c>
      <c r="I42" s="45">
        <v>1</v>
      </c>
      <c r="J42" s="46">
        <v>0</v>
      </c>
      <c r="K42" s="2"/>
      <c r="L42" s="33"/>
      <c r="O42" s="41"/>
      <c r="P42" s="63" t="s">
        <v>934</v>
      </c>
      <c r="Q42" s="43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6">
        <v>0</v>
      </c>
      <c r="Y42" s="2"/>
      <c r="Z42" s="33"/>
      <c r="AA42" s="2"/>
      <c r="AB42" s="2"/>
    </row>
    <row r="43" spans="1:28" x14ac:dyDescent="0.2">
      <c r="A43" s="39"/>
      <c r="B43" s="10" t="s">
        <v>935</v>
      </c>
      <c r="C43" s="50">
        <v>0</v>
      </c>
      <c r="D43" s="8">
        <v>9</v>
      </c>
      <c r="E43" s="8">
        <v>56</v>
      </c>
      <c r="F43" s="8">
        <v>22</v>
      </c>
      <c r="G43" s="8">
        <v>11</v>
      </c>
      <c r="H43" s="8">
        <v>2</v>
      </c>
      <c r="I43" s="8">
        <v>0</v>
      </c>
      <c r="J43" s="9">
        <v>0</v>
      </c>
      <c r="K43" s="2"/>
      <c r="L43" s="33"/>
      <c r="O43" s="39"/>
      <c r="P43" s="10" t="s">
        <v>935</v>
      </c>
      <c r="Q43" s="50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9">
        <v>0</v>
      </c>
      <c r="Y43" s="2"/>
      <c r="Z43" s="33"/>
      <c r="AA43" s="2"/>
      <c r="AB43" s="2"/>
    </row>
    <row r="44" spans="1:28" x14ac:dyDescent="0.2">
      <c r="A44" s="41"/>
      <c r="B44" s="63" t="s">
        <v>936</v>
      </c>
      <c r="C44" s="43">
        <v>0</v>
      </c>
      <c r="D44" s="45">
        <v>5</v>
      </c>
      <c r="E44" s="45">
        <v>30</v>
      </c>
      <c r="F44" s="45">
        <v>30</v>
      </c>
      <c r="G44" s="45">
        <v>20</v>
      </c>
      <c r="H44" s="45">
        <v>10</v>
      </c>
      <c r="I44" s="45">
        <v>5</v>
      </c>
      <c r="J44" s="46">
        <v>0</v>
      </c>
      <c r="K44" s="2"/>
      <c r="L44" s="33"/>
      <c r="O44" s="41"/>
      <c r="P44" s="63" t="s">
        <v>936</v>
      </c>
      <c r="Q44" s="43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6">
        <v>0</v>
      </c>
      <c r="Y44" s="2"/>
      <c r="Z44" s="33"/>
      <c r="AA44" s="2"/>
      <c r="AB44" s="2"/>
    </row>
    <row r="45" spans="1:28" x14ac:dyDescent="0.2">
      <c r="A45" s="39"/>
      <c r="B45" s="40"/>
      <c r="C45" s="50"/>
      <c r="D45" s="8"/>
      <c r="E45" s="8"/>
      <c r="F45" s="8"/>
      <c r="G45" s="8"/>
      <c r="H45" s="8"/>
      <c r="I45" s="8"/>
      <c r="J45" s="9"/>
      <c r="K45" s="2"/>
      <c r="L45" s="33"/>
      <c r="O45" s="39"/>
      <c r="P45" s="40"/>
      <c r="Q45" s="50"/>
      <c r="R45" s="8"/>
      <c r="S45" s="8"/>
      <c r="T45" s="8"/>
      <c r="U45" s="8"/>
      <c r="V45" s="8"/>
      <c r="W45" s="8"/>
      <c r="X45" s="9"/>
      <c r="Y45" s="2"/>
      <c r="Z45" s="33"/>
      <c r="AA45" s="2"/>
      <c r="AB45" s="2"/>
    </row>
    <row r="46" spans="1:28" ht="13.5" thickBot="1" x14ac:dyDescent="0.25">
      <c r="A46" s="52"/>
      <c r="B46" s="54" t="s">
        <v>2</v>
      </c>
      <c r="C46" s="55">
        <v>0</v>
      </c>
      <c r="D46" s="19">
        <v>11</v>
      </c>
      <c r="E46" s="19">
        <v>30</v>
      </c>
      <c r="F46" s="19">
        <v>32</v>
      </c>
      <c r="G46" s="19">
        <v>19</v>
      </c>
      <c r="H46" s="19">
        <v>6</v>
      </c>
      <c r="I46" s="19">
        <v>2</v>
      </c>
      <c r="J46" s="11">
        <v>1</v>
      </c>
      <c r="K46" s="2"/>
      <c r="L46" s="33"/>
      <c r="O46" s="52"/>
      <c r="P46" s="54" t="s">
        <v>2</v>
      </c>
      <c r="Q46" s="55">
        <v>1</v>
      </c>
      <c r="R46" s="19">
        <v>8</v>
      </c>
      <c r="S46" s="19">
        <v>18</v>
      </c>
      <c r="T46" s="19">
        <v>37</v>
      </c>
      <c r="U46" s="19">
        <v>30</v>
      </c>
      <c r="V46" s="19">
        <v>5</v>
      </c>
      <c r="W46" s="19">
        <v>1</v>
      </c>
      <c r="X46" s="11">
        <v>0</v>
      </c>
      <c r="Y46" s="2"/>
      <c r="Z46" s="33"/>
      <c r="AA46" s="2"/>
      <c r="AB46" s="2"/>
    </row>
    <row r="47" spans="1:28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3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33"/>
      <c r="AA47" s="2"/>
      <c r="AB47" s="2"/>
    </row>
    <row r="48" spans="1:28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3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33"/>
      <c r="AA48" s="2"/>
      <c r="AB48" s="2"/>
    </row>
    <row r="49" spans="1:28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3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33"/>
      <c r="AA49" s="2"/>
      <c r="AB49" s="2"/>
    </row>
    <row r="50" spans="1:28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33"/>
      <c r="AA50" s="2"/>
      <c r="AB50" s="2"/>
    </row>
    <row r="51" spans="1:28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33"/>
      <c r="AA51" s="2"/>
      <c r="AB51" s="2"/>
    </row>
    <row r="52" spans="1:28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33"/>
      <c r="AA52" s="2"/>
      <c r="AB52" s="2"/>
    </row>
    <row r="53" spans="1:28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33"/>
      <c r="AA53" s="2"/>
      <c r="AB53" s="2"/>
    </row>
    <row r="54" spans="1:28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33"/>
      <c r="AA54" s="2"/>
      <c r="AB54" s="2"/>
    </row>
    <row r="55" spans="1:28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3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33"/>
      <c r="AA55" s="2"/>
      <c r="AB55" s="2"/>
    </row>
    <row r="56" spans="1:28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3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33"/>
      <c r="AA56" s="2"/>
      <c r="AB56" s="2"/>
    </row>
    <row r="57" spans="1:28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33"/>
      <c r="AA57" s="2"/>
      <c r="AB57" s="2"/>
    </row>
    <row r="58" spans="1:28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33"/>
      <c r="AA58" s="2"/>
      <c r="AB58" s="2"/>
    </row>
    <row r="59" spans="1:28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33"/>
      <c r="AA59" s="2"/>
      <c r="AB59" s="2"/>
    </row>
    <row r="60" spans="1:28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33"/>
      <c r="AA60" s="2"/>
      <c r="AB60" s="2"/>
    </row>
    <row r="61" spans="1:28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33"/>
      <c r="AA61" s="2"/>
      <c r="AB61" s="2"/>
    </row>
    <row r="62" spans="1:28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33"/>
      <c r="AA62" s="2"/>
      <c r="AB62" s="2"/>
    </row>
    <row r="63" spans="1:28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33"/>
      <c r="AA63" s="2"/>
      <c r="AB63" s="2"/>
    </row>
    <row r="64" spans="1:28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33"/>
      <c r="AA64" s="2"/>
      <c r="AB64" s="2"/>
    </row>
    <row r="65" spans="1:28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3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33"/>
      <c r="AA65" s="2"/>
      <c r="AB65" s="2"/>
    </row>
    <row r="66" spans="1:28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3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33"/>
      <c r="AA66" s="2"/>
      <c r="AB66" s="2"/>
    </row>
    <row r="67" spans="1:28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3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33"/>
      <c r="AA67" s="2"/>
      <c r="AB67" s="2"/>
    </row>
    <row r="68" spans="1:28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3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33"/>
      <c r="AA68" s="2"/>
      <c r="AB68" s="2"/>
    </row>
    <row r="69" spans="1:28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3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33"/>
      <c r="AA69" s="2"/>
      <c r="AB69" s="2"/>
    </row>
    <row r="70" spans="1:28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3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33"/>
      <c r="AA70" s="2"/>
      <c r="AB70" s="2"/>
    </row>
    <row r="71" spans="1:28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3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33"/>
      <c r="AA71" s="2"/>
      <c r="AB71" s="2"/>
    </row>
    <row r="72" spans="1:28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3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33"/>
      <c r="AA72" s="2"/>
      <c r="AB72" s="2"/>
    </row>
    <row r="73" spans="1:28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3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33"/>
      <c r="AA73" s="2"/>
      <c r="AB73" s="2"/>
    </row>
    <row r="74" spans="1:28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3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33"/>
      <c r="AA74" s="2"/>
      <c r="AB74" s="2"/>
    </row>
    <row r="75" spans="1:28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3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33"/>
      <c r="AA75" s="2"/>
      <c r="AB75" s="2"/>
    </row>
    <row r="76" spans="1:28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3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33"/>
      <c r="AA76" s="2"/>
      <c r="AB76" s="2"/>
    </row>
    <row r="77" spans="1:28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3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33"/>
      <c r="AA77" s="2"/>
      <c r="AB77" s="2"/>
    </row>
    <row r="78" spans="1:28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3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33"/>
      <c r="AA78" s="2"/>
      <c r="AB78" s="2"/>
    </row>
    <row r="79" spans="1:28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3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33"/>
      <c r="AA79" s="2"/>
      <c r="AB79" s="2"/>
    </row>
    <row r="80" spans="1:28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3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33"/>
      <c r="AA80" s="2"/>
      <c r="AB80" s="2"/>
    </row>
    <row r="81" spans="1:28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3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33"/>
      <c r="AA81" s="2"/>
      <c r="AB81" s="2"/>
    </row>
    <row r="82" spans="1:28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3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33"/>
      <c r="AA82" s="2"/>
      <c r="AB82" s="2"/>
    </row>
    <row r="83" spans="1:28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3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33"/>
      <c r="AA83" s="2"/>
      <c r="AB83" s="2"/>
    </row>
    <row r="84" spans="1:28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3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33"/>
      <c r="AA84" s="2"/>
      <c r="AB84" s="2"/>
    </row>
    <row r="85" spans="1:28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3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33"/>
      <c r="AA85" s="2"/>
      <c r="AB85" s="2"/>
    </row>
    <row r="86" spans="1:28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3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33"/>
      <c r="AA86" s="2"/>
      <c r="AB86" s="2"/>
    </row>
    <row r="87" spans="1:28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3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33"/>
      <c r="AA87" s="2"/>
      <c r="AB87" s="2"/>
    </row>
    <row r="88" spans="1:28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3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33"/>
      <c r="AA88" s="2"/>
      <c r="AB88" s="2"/>
    </row>
    <row r="89" spans="1:28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3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3"/>
      <c r="AA89" s="2"/>
      <c r="AB89" s="2"/>
    </row>
    <row r="90" spans="1:28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3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33"/>
      <c r="AA90" s="2"/>
      <c r="AB90" s="2"/>
    </row>
    <row r="91" spans="1:28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3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33"/>
      <c r="AA91" s="2"/>
      <c r="AB91" s="2"/>
    </row>
    <row r="92" spans="1:28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3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33"/>
      <c r="AA92" s="2"/>
      <c r="AB92" s="2"/>
    </row>
    <row r="93" spans="1:28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3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33"/>
      <c r="AA93" s="2"/>
      <c r="AB93" s="2"/>
    </row>
    <row r="94" spans="1:28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3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33"/>
      <c r="AA94" s="2"/>
      <c r="AB94" s="2"/>
    </row>
    <row r="95" spans="1:28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3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33"/>
      <c r="AA95" s="2"/>
      <c r="AB95" s="2"/>
    </row>
    <row r="96" spans="1:28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3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33"/>
      <c r="AA96" s="2"/>
      <c r="AB96" s="2"/>
    </row>
    <row r="97" spans="1:28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3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33"/>
      <c r="AA97" s="2"/>
      <c r="AB97" s="2"/>
    </row>
    <row r="98" spans="1:28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3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33"/>
      <c r="AA98" s="2"/>
      <c r="AB98" s="2"/>
    </row>
    <row r="99" spans="1:28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3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33"/>
      <c r="AA99" s="2"/>
      <c r="AB99" s="2"/>
    </row>
    <row r="100" spans="1:28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3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33"/>
      <c r="AA100" s="2"/>
      <c r="AB100" s="2"/>
    </row>
    <row r="101" spans="1:28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3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33"/>
      <c r="AA101" s="2"/>
      <c r="AB101" s="2"/>
    </row>
    <row r="102" spans="1:28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3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33"/>
      <c r="AA102" s="2"/>
      <c r="AB102" s="2"/>
    </row>
    <row r="103" spans="1:28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3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33"/>
      <c r="AA103" s="2"/>
      <c r="AB103" s="2"/>
    </row>
    <row r="104" spans="1:28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3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33"/>
      <c r="AA104" s="2"/>
      <c r="AB104" s="2"/>
    </row>
    <row r="105" spans="1:28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3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33"/>
      <c r="AA105" s="2"/>
      <c r="AB105" s="2"/>
    </row>
    <row r="106" spans="1:28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3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33"/>
      <c r="AA106" s="2"/>
      <c r="AB106" s="2"/>
    </row>
    <row r="107" spans="1:28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3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33"/>
      <c r="AA107" s="2"/>
      <c r="AB107" s="2"/>
    </row>
    <row r="108" spans="1:28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3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33"/>
      <c r="AA108" s="2"/>
      <c r="AB108" s="2"/>
    </row>
    <row r="109" spans="1:28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3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33"/>
      <c r="AA109" s="2"/>
      <c r="AB109" s="2"/>
    </row>
    <row r="110" spans="1:28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3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33"/>
      <c r="AA110" s="2"/>
      <c r="AB110" s="2"/>
    </row>
    <row r="111" spans="1:28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3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33"/>
      <c r="AA111" s="2"/>
      <c r="AB111" s="2"/>
    </row>
    <row r="112" spans="1:28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3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33"/>
      <c r="AA112" s="2"/>
      <c r="AB112" s="2"/>
    </row>
    <row r="113" spans="1:28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3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33"/>
      <c r="AA113" s="2"/>
      <c r="AB113" s="2"/>
    </row>
    <row r="114" spans="1:28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3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33"/>
      <c r="AA114" s="2"/>
      <c r="AB114" s="2"/>
    </row>
    <row r="115" spans="1:28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3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33"/>
      <c r="AA115" s="2"/>
      <c r="AB115" s="2"/>
    </row>
    <row r="116" spans="1:28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3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33"/>
      <c r="AA116" s="2"/>
      <c r="AB116" s="2"/>
    </row>
    <row r="117" spans="1:28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3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33"/>
      <c r="AA117" s="2"/>
      <c r="AB117" s="2"/>
    </row>
    <row r="118" spans="1:28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3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33"/>
      <c r="AA118" s="2"/>
      <c r="AB118" s="2"/>
    </row>
    <row r="119" spans="1:28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3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33"/>
      <c r="AA119" s="2"/>
      <c r="AB119" s="2"/>
    </row>
    <row r="120" spans="1:28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3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33"/>
      <c r="AA120" s="2"/>
      <c r="AB120" s="2"/>
    </row>
    <row r="121" spans="1:28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3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33"/>
      <c r="AA121" s="2"/>
      <c r="AB121" s="2"/>
    </row>
    <row r="122" spans="1:28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3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33"/>
      <c r="AA122" s="2"/>
      <c r="AB122" s="2"/>
    </row>
    <row r="123" spans="1:28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3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33"/>
      <c r="AA123" s="2"/>
      <c r="AB123" s="2"/>
    </row>
    <row r="124" spans="1:28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3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33"/>
      <c r="AA124" s="2"/>
      <c r="AB124" s="2"/>
    </row>
    <row r="125" spans="1:28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3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33"/>
      <c r="AA125" s="2"/>
      <c r="AB125" s="2"/>
    </row>
    <row r="126" spans="1:28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3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33"/>
      <c r="AA126" s="2"/>
      <c r="AB126" s="2"/>
    </row>
    <row r="127" spans="1:28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3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33"/>
      <c r="AA127" s="2"/>
      <c r="AB127" s="2"/>
    </row>
    <row r="128" spans="1:28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3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33"/>
      <c r="AA128" s="2"/>
      <c r="AB128" s="2"/>
    </row>
    <row r="129" spans="1:28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3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33"/>
      <c r="AA129" s="2"/>
      <c r="AB129" s="2"/>
    </row>
    <row r="130" spans="1:28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3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33"/>
      <c r="AA130" s="2"/>
      <c r="AB130" s="2"/>
    </row>
    <row r="131" spans="1:28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3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33"/>
      <c r="AA131" s="2"/>
      <c r="AB131" s="2"/>
    </row>
    <row r="132" spans="1:28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3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33"/>
      <c r="AA132" s="2"/>
      <c r="AB132" s="2"/>
    </row>
    <row r="133" spans="1:28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3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33"/>
      <c r="AA133" s="2"/>
      <c r="AB133" s="2"/>
    </row>
    <row r="134" spans="1:28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3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33"/>
      <c r="AA134" s="2"/>
      <c r="AB134" s="2"/>
    </row>
    <row r="135" spans="1:28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3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33"/>
      <c r="AA135" s="2"/>
      <c r="AB135" s="2"/>
    </row>
    <row r="136" spans="1:28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3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33"/>
      <c r="AA136" s="2"/>
      <c r="AB136" s="2"/>
    </row>
    <row r="137" spans="1:28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3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33"/>
      <c r="AA137" s="2"/>
      <c r="AB137" s="2"/>
    </row>
    <row r="138" spans="1:28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3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33"/>
      <c r="AA138" s="2"/>
      <c r="AB138" s="2"/>
    </row>
    <row r="139" spans="1:28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3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33"/>
      <c r="AA139" s="2"/>
      <c r="AB139" s="2"/>
    </row>
    <row r="140" spans="1:28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3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33"/>
      <c r="AA140" s="2"/>
      <c r="AB140" s="2"/>
    </row>
    <row r="141" spans="1:28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3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33"/>
      <c r="AA141" s="2"/>
      <c r="AB141" s="2"/>
    </row>
    <row r="142" spans="1:28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3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33"/>
      <c r="AA142" s="2"/>
      <c r="AB142" s="2"/>
    </row>
    <row r="143" spans="1:28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3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33"/>
      <c r="AA143" s="2"/>
      <c r="AB143" s="2"/>
    </row>
    <row r="144" spans="1:28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3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33"/>
    </row>
    <row r="145" spans="1:26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3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33"/>
    </row>
    <row r="146" spans="1:26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3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33"/>
    </row>
    <row r="147" spans="1:26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3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33"/>
    </row>
    <row r="148" spans="1:26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3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33"/>
    </row>
    <row r="149" spans="1:26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3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33"/>
    </row>
    <row r="150" spans="1:26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3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33"/>
    </row>
    <row r="151" spans="1:26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3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33"/>
    </row>
    <row r="152" spans="1:26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3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33"/>
    </row>
    <row r="153" spans="1:26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3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33"/>
    </row>
    <row r="154" spans="1:26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3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33"/>
    </row>
    <row r="155" spans="1:26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3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33"/>
    </row>
    <row r="156" spans="1:26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3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33"/>
    </row>
    <row r="157" spans="1:26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3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33"/>
    </row>
    <row r="158" spans="1:26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3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33"/>
    </row>
    <row r="159" spans="1:26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3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33"/>
    </row>
    <row r="160" spans="1:26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3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33"/>
    </row>
    <row r="161" spans="1:26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3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33"/>
    </row>
    <row r="162" spans="1:26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3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33"/>
    </row>
    <row r="163" spans="1:26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3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33"/>
    </row>
    <row r="164" spans="1:26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3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33"/>
    </row>
    <row r="165" spans="1:26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3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33"/>
    </row>
    <row r="166" spans="1:26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3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33"/>
    </row>
    <row r="167" spans="1:26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3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33"/>
    </row>
    <row r="168" spans="1:26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3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33"/>
    </row>
    <row r="169" spans="1:26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3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33"/>
    </row>
    <row r="170" spans="1:26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3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33"/>
    </row>
    <row r="171" spans="1:26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3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33"/>
    </row>
    <row r="172" spans="1:26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3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33"/>
    </row>
    <row r="173" spans="1:26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3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33"/>
    </row>
    <row r="174" spans="1:26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3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33"/>
    </row>
    <row r="175" spans="1:26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3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33"/>
    </row>
    <row r="176" spans="1:26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3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33"/>
    </row>
    <row r="177" spans="1:26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3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33"/>
    </row>
    <row r="178" spans="1:26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3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33"/>
    </row>
    <row r="179" spans="1:26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3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33"/>
    </row>
    <row r="180" spans="1:26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3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33"/>
    </row>
    <row r="181" spans="1:26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3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33"/>
    </row>
    <row r="182" spans="1:26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3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33"/>
    </row>
    <row r="183" spans="1:26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3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33"/>
    </row>
    <row r="184" spans="1:26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3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33"/>
    </row>
    <row r="185" spans="1:26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3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33"/>
    </row>
    <row r="186" spans="1:26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3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33"/>
    </row>
    <row r="187" spans="1:26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3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33"/>
    </row>
    <row r="188" spans="1:26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3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33"/>
    </row>
    <row r="189" spans="1:26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3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33"/>
    </row>
    <row r="190" spans="1:26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3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33"/>
    </row>
    <row r="191" spans="1:26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3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33"/>
    </row>
    <row r="192" spans="1:26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3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33"/>
    </row>
    <row r="193" spans="1:26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3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33"/>
    </row>
    <row r="194" spans="1:26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3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33"/>
    </row>
    <row r="195" spans="1:26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3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33"/>
    </row>
    <row r="196" spans="1:26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3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33"/>
    </row>
    <row r="197" spans="1:26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3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33"/>
    </row>
    <row r="198" spans="1:26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3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33"/>
    </row>
    <row r="199" spans="1:26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3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33"/>
    </row>
    <row r="200" spans="1:26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3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33"/>
    </row>
  </sheetData>
  <mergeCells count="26">
    <mergeCell ref="O2:X2"/>
    <mergeCell ref="O1:X1"/>
    <mergeCell ref="V7:V9"/>
    <mergeCell ref="W7:W9"/>
    <mergeCell ref="X7:X9"/>
    <mergeCell ref="O5:X5"/>
    <mergeCell ref="O3:X3"/>
    <mergeCell ref="T7:T9"/>
    <mergeCell ref="U7:U9"/>
    <mergeCell ref="O7:P9"/>
    <mergeCell ref="Q7:Q9"/>
    <mergeCell ref="R7:R9"/>
    <mergeCell ref="S7:S9"/>
    <mergeCell ref="A5:J5"/>
    <mergeCell ref="A3:J3"/>
    <mergeCell ref="A2:J2"/>
    <mergeCell ref="A1:J1"/>
    <mergeCell ref="D7:D9"/>
    <mergeCell ref="E7:E9"/>
    <mergeCell ref="J7:J9"/>
    <mergeCell ref="F7:F9"/>
    <mergeCell ref="G7:G9"/>
    <mergeCell ref="H7:H9"/>
    <mergeCell ref="I7:I9"/>
    <mergeCell ref="A7:B9"/>
    <mergeCell ref="C7:C9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86" firstPageNumber="11" fitToWidth="0" orientation="landscape" useFirstPageNumber="1" r:id="rId1"/>
  <headerFooter scaleWithDoc="0">
    <oddHeader>&amp;LCEB/2015/HLCM/HR/19</oddHeader>
    <oddFooter>&amp;CPage &amp;P</oddFooter>
  </headerFooter>
  <colBreaks count="1" manualBreakCount="1">
    <brk id="12" max="45" man="1"/>
  </colBreaks>
  <extLst>
    <ext xmlns:mx="http://schemas.microsoft.com/office/mac/excel/2008/main" uri="{64002731-A6B0-56B0-2670-7721B7C09600}">
      <mx:PLV Mode="1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pageSetUpPr fitToPage="1"/>
  </sheetPr>
  <dimension ref="A1:CF200"/>
  <sheetViews>
    <sheetView view="pageLayout" workbookViewId="0">
      <selection sqref="A1:N1"/>
    </sheetView>
  </sheetViews>
  <sheetFormatPr defaultColWidth="8.85546875" defaultRowHeight="12.75" x14ac:dyDescent="0.2"/>
  <cols>
    <col min="1" max="1" width="4" customWidth="1"/>
    <col min="2" max="2" width="11.85546875" customWidth="1"/>
    <col min="3" max="3" width="8.7109375" customWidth="1"/>
    <col min="4" max="4" width="5.7109375" customWidth="1"/>
    <col min="5" max="5" width="8.140625" customWidth="1"/>
    <col min="6" max="6" width="5.7109375" customWidth="1"/>
    <col min="7" max="7" width="9.85546875" customWidth="1"/>
    <col min="8" max="8" width="8.28515625" customWidth="1"/>
    <col min="9" max="9" width="8.7109375" customWidth="1"/>
    <col min="10" max="10" width="5.7109375" customWidth="1"/>
    <col min="11" max="11" width="8.140625" customWidth="1"/>
    <col min="12" max="12" width="5.7109375" customWidth="1"/>
    <col min="13" max="13" width="9.85546875" customWidth="1"/>
    <col min="14" max="14" width="8.28515625" customWidth="1"/>
    <col min="15" max="15" width="3.85546875" customWidth="1"/>
    <col min="16" max="16" width="11.85546875" customWidth="1"/>
    <col min="17" max="17" width="8.7109375" customWidth="1"/>
    <col min="18" max="18" width="5.7109375" customWidth="1"/>
    <col min="19" max="19" width="8.140625" customWidth="1"/>
    <col min="20" max="20" width="5.7109375" customWidth="1"/>
    <col min="21" max="21" width="9.85546875" customWidth="1"/>
    <col min="22" max="22" width="8.28515625" customWidth="1"/>
    <col min="23" max="23" width="8.7109375" customWidth="1"/>
    <col min="24" max="24" width="5.7109375" customWidth="1"/>
    <col min="25" max="25" width="8.140625" customWidth="1"/>
    <col min="26" max="26" width="5.7109375" customWidth="1"/>
    <col min="27" max="27" width="9.85546875" customWidth="1"/>
    <col min="28" max="28" width="8.28515625" customWidth="1"/>
    <col min="29" max="29" width="4" customWidth="1"/>
    <col min="30" max="30" width="11.85546875" customWidth="1"/>
    <col min="31" max="31" width="8.7109375" customWidth="1"/>
    <col min="32" max="32" width="5.7109375" customWidth="1"/>
    <col min="33" max="33" width="8.140625" customWidth="1"/>
    <col min="34" max="34" width="5.7109375" customWidth="1"/>
    <col min="35" max="35" width="9.85546875" customWidth="1"/>
    <col min="36" max="36" width="8.28515625" customWidth="1"/>
    <col min="37" max="37" width="8.7109375" customWidth="1"/>
    <col min="38" max="38" width="5.7109375" customWidth="1"/>
    <col min="39" max="39" width="8.140625" customWidth="1"/>
    <col min="40" max="40" width="5.7109375" customWidth="1"/>
    <col min="41" max="41" width="9.85546875" customWidth="1"/>
    <col min="42" max="42" width="8.28515625" customWidth="1"/>
    <col min="43" max="43" width="4" customWidth="1"/>
    <col min="44" max="44" width="11.85546875" customWidth="1"/>
    <col min="45" max="45" width="8.7109375" customWidth="1"/>
    <col min="46" max="46" width="5.7109375" customWidth="1"/>
    <col min="47" max="47" width="8.140625" customWidth="1"/>
    <col min="48" max="48" width="5.7109375" customWidth="1"/>
    <col min="49" max="49" width="9.85546875" customWidth="1"/>
    <col min="50" max="50" width="8.28515625" customWidth="1"/>
    <col min="51" max="51" width="8.7109375" customWidth="1"/>
    <col min="52" max="52" width="5.7109375" customWidth="1"/>
    <col min="53" max="53" width="8.140625" customWidth="1"/>
    <col min="54" max="54" width="5.7109375" customWidth="1"/>
    <col min="55" max="55" width="9.85546875" customWidth="1"/>
    <col min="56" max="56" width="8.28515625" customWidth="1"/>
    <col min="57" max="57" width="3.42578125" customWidth="1"/>
    <col min="58" max="58" width="11.85546875" customWidth="1"/>
    <col min="59" max="59" width="8.7109375" customWidth="1"/>
    <col min="60" max="60" width="5.7109375" customWidth="1"/>
    <col min="61" max="61" width="8.140625" customWidth="1"/>
    <col min="62" max="62" width="5.7109375" customWidth="1"/>
    <col min="63" max="63" width="9.85546875" customWidth="1"/>
    <col min="64" max="64" width="8.28515625" customWidth="1"/>
    <col min="65" max="65" width="8.7109375" customWidth="1"/>
    <col min="66" max="66" width="5.7109375" customWidth="1"/>
    <col min="67" max="67" width="8.140625" customWidth="1"/>
    <col min="68" max="68" width="5.7109375" customWidth="1"/>
    <col min="69" max="69" width="9.85546875" customWidth="1"/>
    <col min="70" max="70" width="8.28515625" customWidth="1"/>
    <col min="71" max="71" width="3.28515625" customWidth="1"/>
    <col min="72" max="72" width="11.85546875" customWidth="1"/>
    <col min="73" max="73" width="8.7109375" customWidth="1"/>
    <col min="74" max="74" width="5.7109375" customWidth="1"/>
    <col min="75" max="75" width="8.140625" customWidth="1"/>
    <col min="76" max="76" width="5.7109375" customWidth="1"/>
    <col min="77" max="77" width="9.85546875" customWidth="1"/>
    <col min="78" max="78" width="8.28515625" customWidth="1"/>
    <col min="79" max="79" width="8.7109375" customWidth="1"/>
    <col min="80" max="80" width="5.7109375" customWidth="1"/>
    <col min="81" max="81" width="8.140625" customWidth="1"/>
    <col min="82" max="82" width="5.7109375" customWidth="1"/>
    <col min="83" max="83" width="9.85546875" customWidth="1"/>
    <col min="84" max="84" width="8.28515625" customWidth="1"/>
  </cols>
  <sheetData>
    <row r="1" spans="1:84" x14ac:dyDescent="0.2">
      <c r="A1" s="85" t="s">
        <v>90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 t="s">
        <v>91</v>
      </c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 t="s">
        <v>92</v>
      </c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 t="s">
        <v>93</v>
      </c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 t="s">
        <v>94</v>
      </c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 t="s">
        <v>95</v>
      </c>
      <c r="BT1" s="85"/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</row>
    <row r="2" spans="1:84" x14ac:dyDescent="0.2">
      <c r="A2" s="86" t="s">
        <v>70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 t="s">
        <v>71</v>
      </c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 t="s">
        <v>72</v>
      </c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 t="s">
        <v>73</v>
      </c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 t="s">
        <v>74</v>
      </c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 t="s">
        <v>75</v>
      </c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</row>
    <row r="3" spans="1:84" x14ac:dyDescent="0.2">
      <c r="A3" s="86" t="s">
        <v>1066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 t="s">
        <v>1066</v>
      </c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 t="s">
        <v>1066</v>
      </c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 t="s">
        <v>1066</v>
      </c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 t="s">
        <v>1066</v>
      </c>
      <c r="BF3" s="86"/>
      <c r="BG3" s="86"/>
      <c r="BH3" s="86"/>
      <c r="BI3" s="86"/>
      <c r="BJ3" s="86"/>
      <c r="BK3" s="86"/>
      <c r="BL3" s="86"/>
      <c r="BM3" s="86"/>
      <c r="BN3" s="86"/>
      <c r="BO3" s="86"/>
      <c r="BP3" s="86"/>
      <c r="BQ3" s="86"/>
      <c r="BR3" s="86"/>
      <c r="BS3" s="86" t="s">
        <v>1066</v>
      </c>
      <c r="BT3" s="86"/>
      <c r="BU3" s="86"/>
      <c r="BV3" s="86"/>
      <c r="BW3" s="86"/>
      <c r="BX3" s="86"/>
      <c r="BY3" s="86"/>
      <c r="BZ3" s="86"/>
      <c r="CA3" s="86"/>
      <c r="CB3" s="86"/>
      <c r="CC3" s="86"/>
      <c r="CD3" s="86"/>
      <c r="CE3" s="86"/>
      <c r="CF3" s="86"/>
    </row>
    <row r="4" spans="1:84" ht="6" customHeight="1" thickBo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</row>
    <row r="5" spans="1:84" s="79" customFormat="1" x14ac:dyDescent="0.2">
      <c r="A5" s="113" t="s">
        <v>122</v>
      </c>
      <c r="B5" s="114"/>
      <c r="C5" s="117" t="s">
        <v>60</v>
      </c>
      <c r="D5" s="118"/>
      <c r="E5" s="118"/>
      <c r="F5" s="118"/>
      <c r="G5" s="118"/>
      <c r="H5" s="119"/>
      <c r="I5" s="117" t="s">
        <v>114</v>
      </c>
      <c r="J5" s="118"/>
      <c r="K5" s="118"/>
      <c r="L5" s="118"/>
      <c r="M5" s="118"/>
      <c r="N5" s="119"/>
      <c r="O5" s="113" t="s">
        <v>122</v>
      </c>
      <c r="P5" s="114"/>
      <c r="Q5" s="117" t="s">
        <v>60</v>
      </c>
      <c r="R5" s="118"/>
      <c r="S5" s="118"/>
      <c r="T5" s="118"/>
      <c r="U5" s="118"/>
      <c r="V5" s="119"/>
      <c r="W5" s="117" t="s">
        <v>114</v>
      </c>
      <c r="X5" s="118"/>
      <c r="Y5" s="118"/>
      <c r="Z5" s="118"/>
      <c r="AA5" s="118"/>
      <c r="AB5" s="119"/>
      <c r="AC5" s="113" t="s">
        <v>122</v>
      </c>
      <c r="AD5" s="114"/>
      <c r="AE5" s="117" t="s">
        <v>60</v>
      </c>
      <c r="AF5" s="118"/>
      <c r="AG5" s="118"/>
      <c r="AH5" s="118"/>
      <c r="AI5" s="118"/>
      <c r="AJ5" s="119"/>
      <c r="AK5" s="117" t="s">
        <v>114</v>
      </c>
      <c r="AL5" s="118"/>
      <c r="AM5" s="118"/>
      <c r="AN5" s="118"/>
      <c r="AO5" s="118"/>
      <c r="AP5" s="119"/>
      <c r="AQ5" s="113" t="s">
        <v>122</v>
      </c>
      <c r="AR5" s="114"/>
      <c r="AS5" s="117" t="s">
        <v>60</v>
      </c>
      <c r="AT5" s="118"/>
      <c r="AU5" s="118"/>
      <c r="AV5" s="118"/>
      <c r="AW5" s="118"/>
      <c r="AX5" s="119"/>
      <c r="AY5" s="117" t="s">
        <v>114</v>
      </c>
      <c r="AZ5" s="118"/>
      <c r="BA5" s="118"/>
      <c r="BB5" s="118"/>
      <c r="BC5" s="118"/>
      <c r="BD5" s="119"/>
      <c r="BE5" s="113" t="s">
        <v>122</v>
      </c>
      <c r="BF5" s="114"/>
      <c r="BG5" s="117" t="s">
        <v>60</v>
      </c>
      <c r="BH5" s="118"/>
      <c r="BI5" s="118"/>
      <c r="BJ5" s="118"/>
      <c r="BK5" s="118"/>
      <c r="BL5" s="119"/>
      <c r="BM5" s="117" t="s">
        <v>114</v>
      </c>
      <c r="BN5" s="118"/>
      <c r="BO5" s="118"/>
      <c r="BP5" s="118"/>
      <c r="BQ5" s="118"/>
      <c r="BR5" s="119"/>
      <c r="BS5" s="113" t="s">
        <v>122</v>
      </c>
      <c r="BT5" s="114"/>
      <c r="BU5" s="117" t="s">
        <v>60</v>
      </c>
      <c r="BV5" s="118"/>
      <c r="BW5" s="118"/>
      <c r="BX5" s="118"/>
      <c r="BY5" s="118"/>
      <c r="BZ5" s="119"/>
      <c r="CA5" s="117" t="s">
        <v>114</v>
      </c>
      <c r="CB5" s="118"/>
      <c r="CC5" s="118"/>
      <c r="CD5" s="118"/>
      <c r="CE5" s="118"/>
      <c r="CF5" s="119"/>
    </row>
    <row r="6" spans="1:84" s="79" customFormat="1" x14ac:dyDescent="0.2">
      <c r="A6" s="115"/>
      <c r="B6" s="116"/>
      <c r="C6" s="120"/>
      <c r="D6" s="121"/>
      <c r="E6" s="121"/>
      <c r="F6" s="121"/>
      <c r="G6" s="121"/>
      <c r="H6" s="122"/>
      <c r="I6" s="120"/>
      <c r="J6" s="121"/>
      <c r="K6" s="121"/>
      <c r="L6" s="121"/>
      <c r="M6" s="121"/>
      <c r="N6" s="122"/>
      <c r="O6" s="115"/>
      <c r="P6" s="116"/>
      <c r="Q6" s="120"/>
      <c r="R6" s="121"/>
      <c r="S6" s="121"/>
      <c r="T6" s="121"/>
      <c r="U6" s="121"/>
      <c r="V6" s="122"/>
      <c r="W6" s="120"/>
      <c r="X6" s="121"/>
      <c r="Y6" s="121"/>
      <c r="Z6" s="121"/>
      <c r="AA6" s="121"/>
      <c r="AB6" s="122"/>
      <c r="AC6" s="115"/>
      <c r="AD6" s="116"/>
      <c r="AE6" s="120"/>
      <c r="AF6" s="121"/>
      <c r="AG6" s="121"/>
      <c r="AH6" s="121"/>
      <c r="AI6" s="121"/>
      <c r="AJ6" s="122"/>
      <c r="AK6" s="120"/>
      <c r="AL6" s="121"/>
      <c r="AM6" s="121"/>
      <c r="AN6" s="121"/>
      <c r="AO6" s="121"/>
      <c r="AP6" s="122"/>
      <c r="AQ6" s="115"/>
      <c r="AR6" s="116"/>
      <c r="AS6" s="120"/>
      <c r="AT6" s="121"/>
      <c r="AU6" s="121"/>
      <c r="AV6" s="121"/>
      <c r="AW6" s="121"/>
      <c r="AX6" s="122"/>
      <c r="AY6" s="120"/>
      <c r="AZ6" s="121"/>
      <c r="BA6" s="121"/>
      <c r="BB6" s="121"/>
      <c r="BC6" s="121"/>
      <c r="BD6" s="122"/>
      <c r="BE6" s="115"/>
      <c r="BF6" s="116"/>
      <c r="BG6" s="120"/>
      <c r="BH6" s="121"/>
      <c r="BI6" s="121"/>
      <c r="BJ6" s="121"/>
      <c r="BK6" s="121"/>
      <c r="BL6" s="122"/>
      <c r="BM6" s="120"/>
      <c r="BN6" s="121"/>
      <c r="BO6" s="121"/>
      <c r="BP6" s="121"/>
      <c r="BQ6" s="121"/>
      <c r="BR6" s="122"/>
      <c r="BS6" s="115"/>
      <c r="BT6" s="116"/>
      <c r="BU6" s="120"/>
      <c r="BV6" s="121"/>
      <c r="BW6" s="121"/>
      <c r="BX6" s="121"/>
      <c r="BY6" s="121"/>
      <c r="BZ6" s="122"/>
      <c r="CA6" s="120"/>
      <c r="CB6" s="121"/>
      <c r="CC6" s="121"/>
      <c r="CD6" s="121"/>
      <c r="CE6" s="121"/>
      <c r="CF6" s="122"/>
    </row>
    <row r="7" spans="1:84" s="79" customFormat="1" ht="12.75" customHeight="1" x14ac:dyDescent="0.2">
      <c r="A7" s="115"/>
      <c r="B7" s="116"/>
      <c r="C7" s="123" t="s">
        <v>120</v>
      </c>
      <c r="D7" s="124"/>
      <c r="E7" s="124"/>
      <c r="F7" s="125"/>
      <c r="G7" s="129" t="s">
        <v>1208</v>
      </c>
      <c r="H7" s="131" t="s">
        <v>20</v>
      </c>
      <c r="I7" s="123" t="s">
        <v>121</v>
      </c>
      <c r="J7" s="124"/>
      <c r="K7" s="124"/>
      <c r="L7" s="125"/>
      <c r="M7" s="129" t="s">
        <v>1208</v>
      </c>
      <c r="N7" s="131" t="s">
        <v>20</v>
      </c>
      <c r="O7" s="115"/>
      <c r="P7" s="116"/>
      <c r="Q7" s="123" t="s">
        <v>120</v>
      </c>
      <c r="R7" s="124"/>
      <c r="S7" s="124"/>
      <c r="T7" s="125"/>
      <c r="U7" s="129" t="s">
        <v>1208</v>
      </c>
      <c r="V7" s="131" t="s">
        <v>20</v>
      </c>
      <c r="W7" s="123" t="s">
        <v>121</v>
      </c>
      <c r="X7" s="124"/>
      <c r="Y7" s="124"/>
      <c r="Z7" s="125"/>
      <c r="AA7" s="129" t="s">
        <v>1208</v>
      </c>
      <c r="AB7" s="131" t="s">
        <v>20</v>
      </c>
      <c r="AC7" s="115"/>
      <c r="AD7" s="116"/>
      <c r="AE7" s="123" t="s">
        <v>120</v>
      </c>
      <c r="AF7" s="124"/>
      <c r="AG7" s="124"/>
      <c r="AH7" s="125"/>
      <c r="AI7" s="129" t="s">
        <v>1208</v>
      </c>
      <c r="AJ7" s="131" t="s">
        <v>20</v>
      </c>
      <c r="AK7" s="123" t="s">
        <v>121</v>
      </c>
      <c r="AL7" s="124"/>
      <c r="AM7" s="124"/>
      <c r="AN7" s="125"/>
      <c r="AO7" s="129" t="s">
        <v>1208</v>
      </c>
      <c r="AP7" s="131" t="s">
        <v>20</v>
      </c>
      <c r="AQ7" s="115"/>
      <c r="AR7" s="116"/>
      <c r="AS7" s="123" t="s">
        <v>120</v>
      </c>
      <c r="AT7" s="124"/>
      <c r="AU7" s="124"/>
      <c r="AV7" s="125"/>
      <c r="AW7" s="129" t="s">
        <v>1208</v>
      </c>
      <c r="AX7" s="131" t="s">
        <v>20</v>
      </c>
      <c r="AY7" s="123" t="s">
        <v>121</v>
      </c>
      <c r="AZ7" s="124"/>
      <c r="BA7" s="124"/>
      <c r="BB7" s="125"/>
      <c r="BC7" s="129" t="s">
        <v>1208</v>
      </c>
      <c r="BD7" s="131" t="s">
        <v>20</v>
      </c>
      <c r="BE7" s="115"/>
      <c r="BF7" s="116"/>
      <c r="BG7" s="123" t="s">
        <v>120</v>
      </c>
      <c r="BH7" s="124"/>
      <c r="BI7" s="124"/>
      <c r="BJ7" s="125"/>
      <c r="BK7" s="129" t="s">
        <v>1208</v>
      </c>
      <c r="BL7" s="131" t="s">
        <v>20</v>
      </c>
      <c r="BM7" s="123" t="s">
        <v>121</v>
      </c>
      <c r="BN7" s="124"/>
      <c r="BO7" s="124"/>
      <c r="BP7" s="125"/>
      <c r="BQ7" s="129" t="s">
        <v>1208</v>
      </c>
      <c r="BR7" s="131" t="s">
        <v>20</v>
      </c>
      <c r="BS7" s="115"/>
      <c r="BT7" s="116"/>
      <c r="BU7" s="123" t="s">
        <v>120</v>
      </c>
      <c r="BV7" s="124"/>
      <c r="BW7" s="124"/>
      <c r="BX7" s="125"/>
      <c r="BY7" s="129" t="s">
        <v>1208</v>
      </c>
      <c r="BZ7" s="131" t="s">
        <v>20</v>
      </c>
      <c r="CA7" s="123" t="s">
        <v>121</v>
      </c>
      <c r="CB7" s="124"/>
      <c r="CC7" s="124"/>
      <c r="CD7" s="125"/>
      <c r="CE7" s="129" t="s">
        <v>1208</v>
      </c>
      <c r="CF7" s="131" t="s">
        <v>20</v>
      </c>
    </row>
    <row r="8" spans="1:84" s="79" customFormat="1" x14ac:dyDescent="0.2">
      <c r="A8" s="115"/>
      <c r="B8" s="116"/>
      <c r="C8" s="126"/>
      <c r="D8" s="127"/>
      <c r="E8" s="127"/>
      <c r="F8" s="128"/>
      <c r="G8" s="130"/>
      <c r="H8" s="132"/>
      <c r="I8" s="126"/>
      <c r="J8" s="127"/>
      <c r="K8" s="127"/>
      <c r="L8" s="128"/>
      <c r="M8" s="130"/>
      <c r="N8" s="132"/>
      <c r="O8" s="115"/>
      <c r="P8" s="116"/>
      <c r="Q8" s="126"/>
      <c r="R8" s="127"/>
      <c r="S8" s="127"/>
      <c r="T8" s="128"/>
      <c r="U8" s="130"/>
      <c r="V8" s="132"/>
      <c r="W8" s="126"/>
      <c r="X8" s="127"/>
      <c r="Y8" s="127"/>
      <c r="Z8" s="128"/>
      <c r="AA8" s="130"/>
      <c r="AB8" s="132"/>
      <c r="AC8" s="115"/>
      <c r="AD8" s="116"/>
      <c r="AE8" s="126"/>
      <c r="AF8" s="127"/>
      <c r="AG8" s="127"/>
      <c r="AH8" s="128"/>
      <c r="AI8" s="130"/>
      <c r="AJ8" s="132"/>
      <c r="AK8" s="126"/>
      <c r="AL8" s="127"/>
      <c r="AM8" s="127"/>
      <c r="AN8" s="128"/>
      <c r="AO8" s="130"/>
      <c r="AP8" s="132"/>
      <c r="AQ8" s="115"/>
      <c r="AR8" s="116"/>
      <c r="AS8" s="126"/>
      <c r="AT8" s="127"/>
      <c r="AU8" s="127"/>
      <c r="AV8" s="128"/>
      <c r="AW8" s="130"/>
      <c r="AX8" s="132"/>
      <c r="AY8" s="126"/>
      <c r="AZ8" s="127"/>
      <c r="BA8" s="127"/>
      <c r="BB8" s="128"/>
      <c r="BC8" s="130"/>
      <c r="BD8" s="132"/>
      <c r="BE8" s="115"/>
      <c r="BF8" s="116"/>
      <c r="BG8" s="126"/>
      <c r="BH8" s="127"/>
      <c r="BI8" s="127"/>
      <c r="BJ8" s="128"/>
      <c r="BK8" s="130"/>
      <c r="BL8" s="132"/>
      <c r="BM8" s="126"/>
      <c r="BN8" s="127"/>
      <c r="BO8" s="127"/>
      <c r="BP8" s="128"/>
      <c r="BQ8" s="130"/>
      <c r="BR8" s="132"/>
      <c r="BS8" s="115"/>
      <c r="BT8" s="116"/>
      <c r="BU8" s="126"/>
      <c r="BV8" s="127"/>
      <c r="BW8" s="127"/>
      <c r="BX8" s="128"/>
      <c r="BY8" s="130"/>
      <c r="BZ8" s="132"/>
      <c r="CA8" s="126"/>
      <c r="CB8" s="127"/>
      <c r="CC8" s="127"/>
      <c r="CD8" s="128"/>
      <c r="CE8" s="130"/>
      <c r="CF8" s="132"/>
    </row>
    <row r="9" spans="1:84" s="79" customFormat="1" ht="12" customHeight="1" x14ac:dyDescent="0.2">
      <c r="A9" s="115"/>
      <c r="B9" s="116"/>
      <c r="C9" s="135" t="s">
        <v>17</v>
      </c>
      <c r="D9" s="129" t="s">
        <v>1207</v>
      </c>
      <c r="E9" s="129" t="s">
        <v>19</v>
      </c>
      <c r="F9" s="129" t="s">
        <v>1207</v>
      </c>
      <c r="G9" s="130"/>
      <c r="H9" s="132"/>
      <c r="I9" s="129" t="s">
        <v>21</v>
      </c>
      <c r="J9" s="129" t="s">
        <v>1207</v>
      </c>
      <c r="K9" s="129" t="s">
        <v>18</v>
      </c>
      <c r="L9" s="129" t="s">
        <v>1207</v>
      </c>
      <c r="M9" s="130"/>
      <c r="N9" s="132"/>
      <c r="O9" s="115"/>
      <c r="P9" s="116"/>
      <c r="Q9" s="135" t="s">
        <v>17</v>
      </c>
      <c r="R9" s="129" t="s">
        <v>1207</v>
      </c>
      <c r="S9" s="129" t="s">
        <v>19</v>
      </c>
      <c r="T9" s="129" t="s">
        <v>1207</v>
      </c>
      <c r="U9" s="130"/>
      <c r="V9" s="132"/>
      <c r="W9" s="129" t="s">
        <v>21</v>
      </c>
      <c r="X9" s="129" t="s">
        <v>1207</v>
      </c>
      <c r="Y9" s="129" t="s">
        <v>18</v>
      </c>
      <c r="Z9" s="129" t="s">
        <v>1207</v>
      </c>
      <c r="AA9" s="130"/>
      <c r="AB9" s="132"/>
      <c r="AC9" s="115"/>
      <c r="AD9" s="116"/>
      <c r="AE9" s="135" t="s">
        <v>17</v>
      </c>
      <c r="AF9" s="129" t="s">
        <v>1207</v>
      </c>
      <c r="AG9" s="129" t="s">
        <v>19</v>
      </c>
      <c r="AH9" s="129" t="s">
        <v>1207</v>
      </c>
      <c r="AI9" s="130"/>
      <c r="AJ9" s="132"/>
      <c r="AK9" s="129" t="s">
        <v>21</v>
      </c>
      <c r="AL9" s="129" t="s">
        <v>1207</v>
      </c>
      <c r="AM9" s="129" t="s">
        <v>18</v>
      </c>
      <c r="AN9" s="129" t="s">
        <v>1207</v>
      </c>
      <c r="AO9" s="130"/>
      <c r="AP9" s="132"/>
      <c r="AQ9" s="115"/>
      <c r="AR9" s="116"/>
      <c r="AS9" s="135" t="s">
        <v>17</v>
      </c>
      <c r="AT9" s="129" t="s">
        <v>1207</v>
      </c>
      <c r="AU9" s="129" t="s">
        <v>19</v>
      </c>
      <c r="AV9" s="129" t="s">
        <v>1207</v>
      </c>
      <c r="AW9" s="130"/>
      <c r="AX9" s="132"/>
      <c r="AY9" s="129" t="s">
        <v>21</v>
      </c>
      <c r="AZ9" s="129" t="s">
        <v>1207</v>
      </c>
      <c r="BA9" s="129" t="s">
        <v>18</v>
      </c>
      <c r="BB9" s="129" t="s">
        <v>1207</v>
      </c>
      <c r="BC9" s="130"/>
      <c r="BD9" s="132"/>
      <c r="BE9" s="115"/>
      <c r="BF9" s="116"/>
      <c r="BG9" s="135" t="s">
        <v>17</v>
      </c>
      <c r="BH9" s="129" t="s">
        <v>1207</v>
      </c>
      <c r="BI9" s="129" t="s">
        <v>19</v>
      </c>
      <c r="BJ9" s="129" t="s">
        <v>1207</v>
      </c>
      <c r="BK9" s="130"/>
      <c r="BL9" s="132"/>
      <c r="BM9" s="129" t="s">
        <v>21</v>
      </c>
      <c r="BN9" s="129" t="s">
        <v>1207</v>
      </c>
      <c r="BO9" s="129" t="s">
        <v>18</v>
      </c>
      <c r="BP9" s="129" t="s">
        <v>1207</v>
      </c>
      <c r="BQ9" s="130"/>
      <c r="BR9" s="132"/>
      <c r="BS9" s="115"/>
      <c r="BT9" s="116"/>
      <c r="BU9" s="135" t="s">
        <v>17</v>
      </c>
      <c r="BV9" s="129" t="s">
        <v>1207</v>
      </c>
      <c r="BW9" s="129" t="s">
        <v>19</v>
      </c>
      <c r="BX9" s="129" t="s">
        <v>1207</v>
      </c>
      <c r="BY9" s="130"/>
      <c r="BZ9" s="132"/>
      <c r="CA9" s="129" t="s">
        <v>21</v>
      </c>
      <c r="CB9" s="129" t="s">
        <v>1207</v>
      </c>
      <c r="CC9" s="129" t="s">
        <v>18</v>
      </c>
      <c r="CD9" s="129" t="s">
        <v>1207</v>
      </c>
      <c r="CE9" s="130"/>
      <c r="CF9" s="132"/>
    </row>
    <row r="10" spans="1:84" s="79" customFormat="1" x14ac:dyDescent="0.2">
      <c r="A10" s="115"/>
      <c r="B10" s="116"/>
      <c r="C10" s="136"/>
      <c r="D10" s="130"/>
      <c r="E10" s="130"/>
      <c r="F10" s="130"/>
      <c r="G10" s="130"/>
      <c r="H10" s="132"/>
      <c r="I10" s="130"/>
      <c r="J10" s="130"/>
      <c r="K10" s="130"/>
      <c r="L10" s="130"/>
      <c r="M10" s="130"/>
      <c r="N10" s="132"/>
      <c r="O10" s="115"/>
      <c r="P10" s="116"/>
      <c r="Q10" s="136"/>
      <c r="R10" s="130"/>
      <c r="S10" s="130"/>
      <c r="T10" s="130"/>
      <c r="U10" s="130"/>
      <c r="V10" s="132"/>
      <c r="W10" s="130"/>
      <c r="X10" s="130"/>
      <c r="Y10" s="130"/>
      <c r="Z10" s="130"/>
      <c r="AA10" s="130"/>
      <c r="AB10" s="132"/>
      <c r="AC10" s="115"/>
      <c r="AD10" s="116"/>
      <c r="AE10" s="136"/>
      <c r="AF10" s="130"/>
      <c r="AG10" s="130"/>
      <c r="AH10" s="130"/>
      <c r="AI10" s="130"/>
      <c r="AJ10" s="132"/>
      <c r="AK10" s="130"/>
      <c r="AL10" s="130"/>
      <c r="AM10" s="130"/>
      <c r="AN10" s="130"/>
      <c r="AO10" s="130"/>
      <c r="AP10" s="132"/>
      <c r="AQ10" s="115"/>
      <c r="AR10" s="116"/>
      <c r="AS10" s="136"/>
      <c r="AT10" s="130"/>
      <c r="AU10" s="130"/>
      <c r="AV10" s="130"/>
      <c r="AW10" s="130"/>
      <c r="AX10" s="132"/>
      <c r="AY10" s="130"/>
      <c r="AZ10" s="130"/>
      <c r="BA10" s="130"/>
      <c r="BB10" s="130"/>
      <c r="BC10" s="130"/>
      <c r="BD10" s="132"/>
      <c r="BE10" s="115"/>
      <c r="BF10" s="116"/>
      <c r="BG10" s="136"/>
      <c r="BH10" s="130"/>
      <c r="BI10" s="130"/>
      <c r="BJ10" s="130"/>
      <c r="BK10" s="130"/>
      <c r="BL10" s="132"/>
      <c r="BM10" s="130"/>
      <c r="BN10" s="130"/>
      <c r="BO10" s="130"/>
      <c r="BP10" s="130"/>
      <c r="BQ10" s="130"/>
      <c r="BR10" s="132"/>
      <c r="BS10" s="115"/>
      <c r="BT10" s="116"/>
      <c r="BU10" s="136"/>
      <c r="BV10" s="130"/>
      <c r="BW10" s="130"/>
      <c r="BX10" s="130"/>
      <c r="BY10" s="130"/>
      <c r="BZ10" s="132"/>
      <c r="CA10" s="130"/>
      <c r="CB10" s="130"/>
      <c r="CC10" s="130"/>
      <c r="CD10" s="130"/>
      <c r="CE10" s="130"/>
      <c r="CF10" s="132"/>
    </row>
    <row r="11" spans="1:84" s="79" customFormat="1" ht="13.5" thickBot="1" x14ac:dyDescent="0.25">
      <c r="A11" s="115"/>
      <c r="B11" s="116"/>
      <c r="C11" s="136"/>
      <c r="D11" s="130"/>
      <c r="E11" s="130"/>
      <c r="F11" s="130"/>
      <c r="G11" s="130"/>
      <c r="H11" s="132"/>
      <c r="I11" s="130"/>
      <c r="J11" s="130"/>
      <c r="K11" s="130"/>
      <c r="L11" s="130"/>
      <c r="M11" s="133"/>
      <c r="N11" s="134"/>
      <c r="O11" s="115"/>
      <c r="P11" s="116"/>
      <c r="Q11" s="136"/>
      <c r="R11" s="130"/>
      <c r="S11" s="130"/>
      <c r="T11" s="130"/>
      <c r="U11" s="130"/>
      <c r="V11" s="132"/>
      <c r="W11" s="130"/>
      <c r="X11" s="130"/>
      <c r="Y11" s="130"/>
      <c r="Z11" s="130"/>
      <c r="AA11" s="133"/>
      <c r="AB11" s="134"/>
      <c r="AC11" s="115"/>
      <c r="AD11" s="116"/>
      <c r="AE11" s="136"/>
      <c r="AF11" s="130"/>
      <c r="AG11" s="130"/>
      <c r="AH11" s="130"/>
      <c r="AI11" s="130"/>
      <c r="AJ11" s="132"/>
      <c r="AK11" s="130"/>
      <c r="AL11" s="130"/>
      <c r="AM11" s="130"/>
      <c r="AN11" s="130"/>
      <c r="AO11" s="133"/>
      <c r="AP11" s="134"/>
      <c r="AQ11" s="115"/>
      <c r="AR11" s="116"/>
      <c r="AS11" s="136"/>
      <c r="AT11" s="130"/>
      <c r="AU11" s="130"/>
      <c r="AV11" s="130"/>
      <c r="AW11" s="130"/>
      <c r="AX11" s="132"/>
      <c r="AY11" s="130"/>
      <c r="AZ11" s="130"/>
      <c r="BA11" s="130"/>
      <c r="BB11" s="130"/>
      <c r="BC11" s="133"/>
      <c r="BD11" s="134"/>
      <c r="BE11" s="115"/>
      <c r="BF11" s="116"/>
      <c r="BG11" s="136"/>
      <c r="BH11" s="130"/>
      <c r="BI11" s="130"/>
      <c r="BJ11" s="130"/>
      <c r="BK11" s="130"/>
      <c r="BL11" s="132"/>
      <c r="BM11" s="130"/>
      <c r="BN11" s="130"/>
      <c r="BO11" s="130"/>
      <c r="BP11" s="130"/>
      <c r="BQ11" s="133"/>
      <c r="BR11" s="134"/>
      <c r="BS11" s="115"/>
      <c r="BT11" s="116"/>
      <c r="BU11" s="136"/>
      <c r="BV11" s="130"/>
      <c r="BW11" s="130"/>
      <c r="BX11" s="130"/>
      <c r="BY11" s="130"/>
      <c r="BZ11" s="132"/>
      <c r="CA11" s="130"/>
      <c r="CB11" s="130"/>
      <c r="CC11" s="130"/>
      <c r="CD11" s="130"/>
      <c r="CE11" s="133"/>
      <c r="CF11" s="134"/>
    </row>
    <row r="12" spans="1:84" x14ac:dyDescent="0.2">
      <c r="A12" s="56"/>
      <c r="B12" s="62" t="s">
        <v>124</v>
      </c>
      <c r="C12" s="57">
        <v>4057</v>
      </c>
      <c r="D12" s="58">
        <f t="shared" ref="D12:D46" si="0">INT(((C12/H12)+0.005)*100)</f>
        <v>38</v>
      </c>
      <c r="E12" s="58">
        <v>6527</v>
      </c>
      <c r="F12" s="58">
        <f t="shared" ref="F12:F46" si="1">INT(((E12/H12)+0.005)*100)</f>
        <v>62</v>
      </c>
      <c r="G12" s="58">
        <f>INT(((9761/H12)+0.005)*100)</f>
        <v>92</v>
      </c>
      <c r="H12" s="61">
        <f t="shared" ref="H12:H46" si="2">C12+E12</f>
        <v>10584</v>
      </c>
      <c r="I12" s="57">
        <v>0</v>
      </c>
      <c r="J12" s="58">
        <v>0</v>
      </c>
      <c r="K12" s="58">
        <v>0</v>
      </c>
      <c r="L12" s="58">
        <v>0</v>
      </c>
      <c r="M12" s="58">
        <v>0</v>
      </c>
      <c r="N12" s="59">
        <f t="shared" ref="N12:N46" si="3">I12+K12</f>
        <v>0</v>
      </c>
      <c r="O12" s="56"/>
      <c r="P12" s="62" t="s">
        <v>124</v>
      </c>
      <c r="Q12" s="57">
        <v>4193</v>
      </c>
      <c r="R12" s="58">
        <f t="shared" ref="R12:R46" si="4">INT(((Q12/V12)+0.005)*100)</f>
        <v>19</v>
      </c>
      <c r="S12" s="58">
        <v>17317</v>
      </c>
      <c r="T12" s="58">
        <f t="shared" ref="T12:T46" si="5">INT(((S12/V12)+0.005)*100)</f>
        <v>81</v>
      </c>
      <c r="U12" s="58">
        <f>INT(((7980/V12)+0.005)*100)</f>
        <v>37</v>
      </c>
      <c r="V12" s="61">
        <f t="shared" ref="V12:V46" si="6">Q12+S12</f>
        <v>21510</v>
      </c>
      <c r="W12" s="57">
        <v>0</v>
      </c>
      <c r="X12" s="58">
        <v>0</v>
      </c>
      <c r="Y12" s="58">
        <v>0</v>
      </c>
      <c r="Z12" s="58">
        <v>0</v>
      </c>
      <c r="AA12" s="58">
        <v>0</v>
      </c>
      <c r="AB12" s="59">
        <f t="shared" ref="AB12:AB46" si="7">W12+Y12</f>
        <v>0</v>
      </c>
      <c r="AC12" s="56"/>
      <c r="AD12" s="62" t="s">
        <v>124</v>
      </c>
      <c r="AE12" s="57">
        <v>2208</v>
      </c>
      <c r="AF12" s="58">
        <f t="shared" ref="AF12:AF46" si="8">INT(((AE12/AJ12)+0.005)*100)</f>
        <v>35</v>
      </c>
      <c r="AG12" s="58">
        <v>4095</v>
      </c>
      <c r="AH12" s="58">
        <f t="shared" ref="AH12:AH46" si="9">INT(((AG12/AJ12)+0.005)*100)</f>
        <v>65</v>
      </c>
      <c r="AI12" s="58">
        <f>INT(((5919/AJ12)+0.005)*100)</f>
        <v>94</v>
      </c>
      <c r="AJ12" s="61">
        <f t="shared" ref="AJ12:AJ46" si="10">AE12+AG12</f>
        <v>6303</v>
      </c>
      <c r="AK12" s="57">
        <v>0</v>
      </c>
      <c r="AL12" s="58">
        <v>0</v>
      </c>
      <c r="AM12" s="58">
        <v>0</v>
      </c>
      <c r="AN12" s="58">
        <v>0</v>
      </c>
      <c r="AO12" s="58">
        <v>0</v>
      </c>
      <c r="AP12" s="59">
        <f t="shared" ref="AP12:AP46" si="11">AK12+AM12</f>
        <v>0</v>
      </c>
      <c r="AQ12" s="56"/>
      <c r="AR12" s="62" t="s">
        <v>124</v>
      </c>
      <c r="AS12" s="57">
        <v>1976</v>
      </c>
      <c r="AT12" s="58">
        <f t="shared" ref="AT12:AT46" si="12">INT(((AS12/AX12)+0.005)*100)</f>
        <v>14</v>
      </c>
      <c r="AU12" s="58">
        <v>12537</v>
      </c>
      <c r="AV12" s="58">
        <f t="shared" ref="AV12:AV46" si="13">INT(((AU12/AX12)+0.005)*100)</f>
        <v>86</v>
      </c>
      <c r="AW12" s="58">
        <f>INT(((4679/AX12)+0.005)*100)</f>
        <v>32</v>
      </c>
      <c r="AX12" s="61">
        <f t="shared" ref="AX12:AX46" si="14">AS12+AU12</f>
        <v>14513</v>
      </c>
      <c r="AY12" s="57">
        <v>0</v>
      </c>
      <c r="AZ12" s="58">
        <v>0</v>
      </c>
      <c r="BA12" s="58">
        <v>0</v>
      </c>
      <c r="BB12" s="58">
        <v>0</v>
      </c>
      <c r="BC12" s="58">
        <v>0</v>
      </c>
      <c r="BD12" s="59">
        <f t="shared" ref="BD12:BD46" si="15">AY12+BA12</f>
        <v>0</v>
      </c>
      <c r="BE12" s="56"/>
      <c r="BF12" s="62" t="s">
        <v>124</v>
      </c>
      <c r="BG12" s="57">
        <v>1849</v>
      </c>
      <c r="BH12" s="58">
        <f t="shared" ref="BH12:BH46" si="16">INT(((BG12/BL12)+0.005)*100)</f>
        <v>43</v>
      </c>
      <c r="BI12" s="58">
        <v>2432</v>
      </c>
      <c r="BJ12" s="58">
        <f t="shared" ref="BJ12:BJ46" si="17">INT(((BI12/BL12)+0.005)*100)</f>
        <v>57</v>
      </c>
      <c r="BK12" s="58">
        <f>INT(((3842/BL12)+0.005)*100)</f>
        <v>90</v>
      </c>
      <c r="BL12" s="61">
        <f t="shared" ref="BL12:BL46" si="18">BG12+BI12</f>
        <v>4281</v>
      </c>
      <c r="BM12" s="57">
        <v>0</v>
      </c>
      <c r="BN12" s="58">
        <v>0</v>
      </c>
      <c r="BO12" s="58">
        <v>0</v>
      </c>
      <c r="BP12" s="58">
        <v>0</v>
      </c>
      <c r="BQ12" s="58">
        <v>0</v>
      </c>
      <c r="BR12" s="59">
        <f t="shared" ref="BR12:BR46" si="19">BM12+BO12</f>
        <v>0</v>
      </c>
      <c r="BS12" s="56"/>
      <c r="BT12" s="62" t="s">
        <v>124</v>
      </c>
      <c r="BU12" s="57">
        <v>2217</v>
      </c>
      <c r="BV12" s="58">
        <f t="shared" ref="BV12:BV46" si="20">INT(((BU12/BZ12)+0.005)*100)</f>
        <v>32</v>
      </c>
      <c r="BW12" s="58">
        <v>4780</v>
      </c>
      <c r="BX12" s="58">
        <f t="shared" ref="BX12:BX46" si="21">INT(((BW12/BZ12)+0.005)*100)</f>
        <v>68</v>
      </c>
      <c r="BY12" s="58">
        <f>INT(((3301/BZ12)+0.005)*100)</f>
        <v>47</v>
      </c>
      <c r="BZ12" s="61">
        <f t="shared" ref="BZ12:BZ46" si="22">BU12+BW12</f>
        <v>6997</v>
      </c>
      <c r="CA12" s="57">
        <v>0</v>
      </c>
      <c r="CB12" s="58">
        <v>0</v>
      </c>
      <c r="CC12" s="58">
        <v>0</v>
      </c>
      <c r="CD12" s="58">
        <v>0</v>
      </c>
      <c r="CE12" s="58">
        <v>0</v>
      </c>
      <c r="CF12" s="59">
        <f t="shared" ref="CF12:CF46" si="23">CA12+CC12</f>
        <v>0</v>
      </c>
    </row>
    <row r="13" spans="1:84" x14ac:dyDescent="0.2">
      <c r="A13" s="39"/>
      <c r="B13" s="51" t="s">
        <v>3</v>
      </c>
      <c r="C13" s="7">
        <v>431</v>
      </c>
      <c r="D13" s="8">
        <f t="shared" si="0"/>
        <v>17</v>
      </c>
      <c r="E13" s="8">
        <v>2037</v>
      </c>
      <c r="F13" s="8">
        <f t="shared" si="1"/>
        <v>83</v>
      </c>
      <c r="G13" s="8">
        <f>INT(((2292/H13)+0.005)*100)</f>
        <v>93</v>
      </c>
      <c r="H13" s="17">
        <f t="shared" si="2"/>
        <v>2468</v>
      </c>
      <c r="I13" s="7">
        <v>0</v>
      </c>
      <c r="J13" s="8">
        <v>0</v>
      </c>
      <c r="K13" s="8">
        <v>0</v>
      </c>
      <c r="L13" s="8">
        <v>0</v>
      </c>
      <c r="M13" s="8">
        <v>0</v>
      </c>
      <c r="N13" s="9">
        <f t="shared" si="3"/>
        <v>0</v>
      </c>
      <c r="O13" s="39"/>
      <c r="P13" s="51" t="s">
        <v>3</v>
      </c>
      <c r="Q13" s="7">
        <v>993</v>
      </c>
      <c r="R13" s="8">
        <f t="shared" si="4"/>
        <v>28</v>
      </c>
      <c r="S13" s="8">
        <v>2532</v>
      </c>
      <c r="T13" s="8">
        <f t="shared" si="5"/>
        <v>72</v>
      </c>
      <c r="U13" s="8">
        <f>INT(((461/V13)+0.005)*100)</f>
        <v>13</v>
      </c>
      <c r="V13" s="17">
        <f t="shared" si="6"/>
        <v>3525</v>
      </c>
      <c r="W13" s="7">
        <v>0</v>
      </c>
      <c r="X13" s="8">
        <v>0</v>
      </c>
      <c r="Y13" s="8">
        <v>0</v>
      </c>
      <c r="Z13" s="8">
        <v>0</v>
      </c>
      <c r="AA13" s="8">
        <v>0</v>
      </c>
      <c r="AB13" s="9">
        <f t="shared" si="7"/>
        <v>0</v>
      </c>
      <c r="AC13" s="39"/>
      <c r="AD13" s="51" t="s">
        <v>3</v>
      </c>
      <c r="AE13" s="7">
        <v>230</v>
      </c>
      <c r="AF13" s="8">
        <f t="shared" si="8"/>
        <v>16</v>
      </c>
      <c r="AG13" s="8">
        <v>1176</v>
      </c>
      <c r="AH13" s="8">
        <f t="shared" si="9"/>
        <v>84</v>
      </c>
      <c r="AI13" s="8">
        <f>INT(((1320/AJ13)+0.005)*100)</f>
        <v>94</v>
      </c>
      <c r="AJ13" s="17">
        <f t="shared" si="10"/>
        <v>1406</v>
      </c>
      <c r="AK13" s="7">
        <v>0</v>
      </c>
      <c r="AL13" s="8">
        <v>0</v>
      </c>
      <c r="AM13" s="8">
        <v>0</v>
      </c>
      <c r="AN13" s="8">
        <v>0</v>
      </c>
      <c r="AO13" s="8">
        <v>0</v>
      </c>
      <c r="AP13" s="9">
        <f t="shared" si="11"/>
        <v>0</v>
      </c>
      <c r="AQ13" s="39"/>
      <c r="AR13" s="51" t="s">
        <v>3</v>
      </c>
      <c r="AS13" s="7">
        <v>406</v>
      </c>
      <c r="AT13" s="8">
        <f t="shared" si="12"/>
        <v>26</v>
      </c>
      <c r="AU13" s="8">
        <v>1134</v>
      </c>
      <c r="AV13" s="8">
        <f t="shared" si="13"/>
        <v>74</v>
      </c>
      <c r="AW13" s="8">
        <f>INT(((156/AX13)+0.005)*100)</f>
        <v>10</v>
      </c>
      <c r="AX13" s="17">
        <f t="shared" si="14"/>
        <v>1540</v>
      </c>
      <c r="AY13" s="7">
        <v>0</v>
      </c>
      <c r="AZ13" s="8">
        <v>0</v>
      </c>
      <c r="BA13" s="8">
        <v>0</v>
      </c>
      <c r="BB13" s="8">
        <v>0</v>
      </c>
      <c r="BC13" s="8">
        <v>0</v>
      </c>
      <c r="BD13" s="9">
        <f t="shared" si="15"/>
        <v>0</v>
      </c>
      <c r="BE13" s="39"/>
      <c r="BF13" s="51" t="s">
        <v>3</v>
      </c>
      <c r="BG13" s="7">
        <v>201</v>
      </c>
      <c r="BH13" s="8">
        <f t="shared" si="16"/>
        <v>19</v>
      </c>
      <c r="BI13" s="8">
        <v>861</v>
      </c>
      <c r="BJ13" s="8">
        <f t="shared" si="17"/>
        <v>81</v>
      </c>
      <c r="BK13" s="8">
        <f>INT(((972/BL13)+0.005)*100)</f>
        <v>92</v>
      </c>
      <c r="BL13" s="17">
        <f t="shared" si="18"/>
        <v>1062</v>
      </c>
      <c r="BM13" s="7">
        <v>0</v>
      </c>
      <c r="BN13" s="8">
        <v>0</v>
      </c>
      <c r="BO13" s="8">
        <v>0</v>
      </c>
      <c r="BP13" s="8">
        <v>0</v>
      </c>
      <c r="BQ13" s="8">
        <v>0</v>
      </c>
      <c r="BR13" s="9">
        <f t="shared" si="19"/>
        <v>0</v>
      </c>
      <c r="BS13" s="39"/>
      <c r="BT13" s="51" t="s">
        <v>3</v>
      </c>
      <c r="BU13" s="7">
        <v>587</v>
      </c>
      <c r="BV13" s="8">
        <f t="shared" si="20"/>
        <v>30</v>
      </c>
      <c r="BW13" s="8">
        <v>1398</v>
      </c>
      <c r="BX13" s="8">
        <f t="shared" si="21"/>
        <v>70</v>
      </c>
      <c r="BY13" s="8">
        <f>INT(((305/BZ13)+0.005)*100)</f>
        <v>15</v>
      </c>
      <c r="BZ13" s="17">
        <f t="shared" si="22"/>
        <v>1985</v>
      </c>
      <c r="CA13" s="7">
        <v>0</v>
      </c>
      <c r="CB13" s="8">
        <v>0</v>
      </c>
      <c r="CC13" s="8">
        <v>0</v>
      </c>
      <c r="CD13" s="8">
        <v>0</v>
      </c>
      <c r="CE13" s="8">
        <v>0</v>
      </c>
      <c r="CF13" s="9">
        <f t="shared" si="23"/>
        <v>0</v>
      </c>
    </row>
    <row r="14" spans="1:84" x14ac:dyDescent="0.2">
      <c r="A14" s="41"/>
      <c r="B14" s="49" t="s">
        <v>125</v>
      </c>
      <c r="C14" s="44">
        <v>115</v>
      </c>
      <c r="D14" s="45">
        <f t="shared" si="0"/>
        <v>17</v>
      </c>
      <c r="E14" s="45">
        <v>543</v>
      </c>
      <c r="F14" s="45">
        <f t="shared" si="1"/>
        <v>83</v>
      </c>
      <c r="G14" s="45">
        <f>INT(((1/H14)+0.005)*100)</f>
        <v>0</v>
      </c>
      <c r="H14" s="47">
        <f t="shared" si="2"/>
        <v>658</v>
      </c>
      <c r="I14" s="44">
        <v>0</v>
      </c>
      <c r="J14" s="45">
        <v>0</v>
      </c>
      <c r="K14" s="45">
        <v>0</v>
      </c>
      <c r="L14" s="45">
        <v>0</v>
      </c>
      <c r="M14" s="45">
        <v>0</v>
      </c>
      <c r="N14" s="46">
        <f t="shared" si="3"/>
        <v>0</v>
      </c>
      <c r="O14" s="41"/>
      <c r="P14" s="49" t="s">
        <v>125</v>
      </c>
      <c r="Q14" s="44">
        <v>269</v>
      </c>
      <c r="R14" s="45">
        <f t="shared" si="4"/>
        <v>23</v>
      </c>
      <c r="S14" s="45">
        <v>924</v>
      </c>
      <c r="T14" s="45">
        <f t="shared" si="5"/>
        <v>77</v>
      </c>
      <c r="U14" s="45">
        <f>INT(((0/V14)+0.005)*100)</f>
        <v>0</v>
      </c>
      <c r="V14" s="47">
        <f t="shared" si="6"/>
        <v>1193</v>
      </c>
      <c r="W14" s="44">
        <v>0</v>
      </c>
      <c r="X14" s="45">
        <v>0</v>
      </c>
      <c r="Y14" s="45">
        <v>0</v>
      </c>
      <c r="Z14" s="45">
        <v>0</v>
      </c>
      <c r="AA14" s="45">
        <v>0</v>
      </c>
      <c r="AB14" s="46">
        <f t="shared" si="7"/>
        <v>0</v>
      </c>
      <c r="AC14" s="41"/>
      <c r="AD14" s="49" t="s">
        <v>125</v>
      </c>
      <c r="AE14" s="44">
        <v>56</v>
      </c>
      <c r="AF14" s="45">
        <f t="shared" si="8"/>
        <v>17</v>
      </c>
      <c r="AG14" s="45">
        <v>271</v>
      </c>
      <c r="AH14" s="45">
        <f t="shared" si="9"/>
        <v>83</v>
      </c>
      <c r="AI14" s="45">
        <f>INT(((1/AJ14)+0.005)*100)</f>
        <v>0</v>
      </c>
      <c r="AJ14" s="47">
        <f t="shared" si="10"/>
        <v>327</v>
      </c>
      <c r="AK14" s="44">
        <v>0</v>
      </c>
      <c r="AL14" s="45">
        <v>0</v>
      </c>
      <c r="AM14" s="45">
        <v>0</v>
      </c>
      <c r="AN14" s="45">
        <v>0</v>
      </c>
      <c r="AO14" s="45">
        <v>0</v>
      </c>
      <c r="AP14" s="46">
        <f t="shared" si="11"/>
        <v>0</v>
      </c>
      <c r="AQ14" s="41"/>
      <c r="AR14" s="49" t="s">
        <v>125</v>
      </c>
      <c r="AS14" s="44">
        <v>111</v>
      </c>
      <c r="AT14" s="45">
        <f t="shared" si="12"/>
        <v>19</v>
      </c>
      <c r="AU14" s="45">
        <v>461</v>
      </c>
      <c r="AV14" s="45">
        <f t="shared" si="13"/>
        <v>81</v>
      </c>
      <c r="AW14" s="45">
        <f>INT(((0/AX14)+0.005)*100)</f>
        <v>0</v>
      </c>
      <c r="AX14" s="47">
        <f t="shared" si="14"/>
        <v>572</v>
      </c>
      <c r="AY14" s="44">
        <v>0</v>
      </c>
      <c r="AZ14" s="45">
        <v>0</v>
      </c>
      <c r="BA14" s="45">
        <v>0</v>
      </c>
      <c r="BB14" s="45">
        <v>0</v>
      </c>
      <c r="BC14" s="45">
        <v>0</v>
      </c>
      <c r="BD14" s="46">
        <f t="shared" si="15"/>
        <v>0</v>
      </c>
      <c r="BE14" s="41"/>
      <c r="BF14" s="49" t="s">
        <v>125</v>
      </c>
      <c r="BG14" s="44">
        <v>59</v>
      </c>
      <c r="BH14" s="45">
        <f t="shared" si="16"/>
        <v>18</v>
      </c>
      <c r="BI14" s="45">
        <v>272</v>
      </c>
      <c r="BJ14" s="45">
        <f t="shared" si="17"/>
        <v>82</v>
      </c>
      <c r="BK14" s="45">
        <f>INT(((0/BL14)+0.005)*100)</f>
        <v>0</v>
      </c>
      <c r="BL14" s="47">
        <f t="shared" si="18"/>
        <v>331</v>
      </c>
      <c r="BM14" s="44">
        <v>0</v>
      </c>
      <c r="BN14" s="45">
        <v>0</v>
      </c>
      <c r="BO14" s="45">
        <v>0</v>
      </c>
      <c r="BP14" s="45">
        <v>0</v>
      </c>
      <c r="BQ14" s="45">
        <v>0</v>
      </c>
      <c r="BR14" s="46">
        <f t="shared" si="19"/>
        <v>0</v>
      </c>
      <c r="BS14" s="41"/>
      <c r="BT14" s="49" t="s">
        <v>125</v>
      </c>
      <c r="BU14" s="44">
        <v>158</v>
      </c>
      <c r="BV14" s="45">
        <f t="shared" si="20"/>
        <v>25</v>
      </c>
      <c r="BW14" s="45">
        <v>463</v>
      </c>
      <c r="BX14" s="45">
        <f t="shared" si="21"/>
        <v>75</v>
      </c>
      <c r="BY14" s="45">
        <f>INT(((0/BZ14)+0.005)*100)</f>
        <v>0</v>
      </c>
      <c r="BZ14" s="47">
        <f t="shared" si="22"/>
        <v>621</v>
      </c>
      <c r="CA14" s="44">
        <v>0</v>
      </c>
      <c r="CB14" s="45">
        <v>0</v>
      </c>
      <c r="CC14" s="45">
        <v>0</v>
      </c>
      <c r="CD14" s="45">
        <v>0</v>
      </c>
      <c r="CE14" s="45">
        <v>0</v>
      </c>
      <c r="CF14" s="46">
        <f t="shared" si="23"/>
        <v>0</v>
      </c>
    </row>
    <row r="15" spans="1:84" x14ac:dyDescent="0.2">
      <c r="A15" s="39"/>
      <c r="B15" s="51" t="s">
        <v>126</v>
      </c>
      <c r="C15" s="7">
        <v>12</v>
      </c>
      <c r="D15" s="8">
        <f t="shared" si="0"/>
        <v>3</v>
      </c>
      <c r="E15" s="8">
        <v>462</v>
      </c>
      <c r="F15" s="8">
        <f t="shared" si="1"/>
        <v>97</v>
      </c>
      <c r="G15" s="8">
        <f>INT(((0/H15)+0.005)*100)</f>
        <v>0</v>
      </c>
      <c r="H15" s="17">
        <f t="shared" si="2"/>
        <v>474</v>
      </c>
      <c r="I15" s="7">
        <v>0</v>
      </c>
      <c r="J15" s="8">
        <v>0</v>
      </c>
      <c r="K15" s="8">
        <v>0</v>
      </c>
      <c r="L15" s="8">
        <v>0</v>
      </c>
      <c r="M15" s="8">
        <v>0</v>
      </c>
      <c r="N15" s="9">
        <f t="shared" si="3"/>
        <v>0</v>
      </c>
      <c r="O15" s="39"/>
      <c r="P15" s="51" t="s">
        <v>126</v>
      </c>
      <c r="Q15" s="7">
        <v>20</v>
      </c>
      <c r="R15" s="8">
        <f t="shared" si="4"/>
        <v>9</v>
      </c>
      <c r="S15" s="8">
        <v>199</v>
      </c>
      <c r="T15" s="8">
        <f t="shared" si="5"/>
        <v>91</v>
      </c>
      <c r="U15" s="8">
        <f>INT(((0/V15)+0.005)*100)</f>
        <v>0</v>
      </c>
      <c r="V15" s="17">
        <f t="shared" si="6"/>
        <v>219</v>
      </c>
      <c r="W15" s="7">
        <v>0</v>
      </c>
      <c r="X15" s="8">
        <v>0</v>
      </c>
      <c r="Y15" s="8">
        <v>0</v>
      </c>
      <c r="Z15" s="8">
        <v>0</v>
      </c>
      <c r="AA15" s="8">
        <v>0</v>
      </c>
      <c r="AB15" s="9">
        <f t="shared" si="7"/>
        <v>0</v>
      </c>
      <c r="AC15" s="39"/>
      <c r="AD15" s="51" t="s">
        <v>126</v>
      </c>
      <c r="AE15" s="7">
        <v>6</v>
      </c>
      <c r="AF15" s="8">
        <f t="shared" si="8"/>
        <v>2</v>
      </c>
      <c r="AG15" s="8">
        <v>318</v>
      </c>
      <c r="AH15" s="8">
        <f t="shared" si="9"/>
        <v>98</v>
      </c>
      <c r="AI15" s="8">
        <f>INT(((0/AJ15)+0.005)*100)</f>
        <v>0</v>
      </c>
      <c r="AJ15" s="17">
        <f t="shared" si="10"/>
        <v>324</v>
      </c>
      <c r="AK15" s="7">
        <v>0</v>
      </c>
      <c r="AL15" s="8">
        <v>0</v>
      </c>
      <c r="AM15" s="8">
        <v>0</v>
      </c>
      <c r="AN15" s="8">
        <v>0</v>
      </c>
      <c r="AO15" s="8">
        <v>0</v>
      </c>
      <c r="AP15" s="9">
        <f t="shared" si="11"/>
        <v>0</v>
      </c>
      <c r="AQ15" s="39"/>
      <c r="AR15" s="51" t="s">
        <v>126</v>
      </c>
      <c r="AS15" s="7">
        <v>7</v>
      </c>
      <c r="AT15" s="8">
        <f t="shared" si="12"/>
        <v>6</v>
      </c>
      <c r="AU15" s="8">
        <v>109</v>
      </c>
      <c r="AV15" s="8">
        <f t="shared" si="13"/>
        <v>94</v>
      </c>
      <c r="AW15" s="8">
        <f>INT(((0/AX15)+0.005)*100)</f>
        <v>0</v>
      </c>
      <c r="AX15" s="17">
        <f t="shared" si="14"/>
        <v>116</v>
      </c>
      <c r="AY15" s="7">
        <v>0</v>
      </c>
      <c r="AZ15" s="8">
        <v>0</v>
      </c>
      <c r="BA15" s="8">
        <v>0</v>
      </c>
      <c r="BB15" s="8">
        <v>0</v>
      </c>
      <c r="BC15" s="8">
        <v>0</v>
      </c>
      <c r="BD15" s="9">
        <f t="shared" si="15"/>
        <v>0</v>
      </c>
      <c r="BE15" s="39"/>
      <c r="BF15" s="51" t="s">
        <v>126</v>
      </c>
      <c r="BG15" s="7">
        <v>6</v>
      </c>
      <c r="BH15" s="8">
        <f t="shared" si="16"/>
        <v>4</v>
      </c>
      <c r="BI15" s="8">
        <v>144</v>
      </c>
      <c r="BJ15" s="8">
        <f t="shared" si="17"/>
        <v>96</v>
      </c>
      <c r="BK15" s="8">
        <f>INT(((0/BL15)+0.005)*100)</f>
        <v>0</v>
      </c>
      <c r="BL15" s="17">
        <f t="shared" si="18"/>
        <v>150</v>
      </c>
      <c r="BM15" s="7">
        <v>0</v>
      </c>
      <c r="BN15" s="8">
        <v>0</v>
      </c>
      <c r="BO15" s="8">
        <v>0</v>
      </c>
      <c r="BP15" s="8">
        <v>0</v>
      </c>
      <c r="BQ15" s="8">
        <v>0</v>
      </c>
      <c r="BR15" s="9">
        <f t="shared" si="19"/>
        <v>0</v>
      </c>
      <c r="BS15" s="39"/>
      <c r="BT15" s="51" t="s">
        <v>126</v>
      </c>
      <c r="BU15" s="7">
        <v>13</v>
      </c>
      <c r="BV15" s="8">
        <f t="shared" si="20"/>
        <v>13</v>
      </c>
      <c r="BW15" s="8">
        <v>90</v>
      </c>
      <c r="BX15" s="8">
        <f t="shared" si="21"/>
        <v>87</v>
      </c>
      <c r="BY15" s="8">
        <f>INT(((0/BZ15)+0.005)*100)</f>
        <v>0</v>
      </c>
      <c r="BZ15" s="17">
        <f t="shared" si="22"/>
        <v>103</v>
      </c>
      <c r="CA15" s="7">
        <v>0</v>
      </c>
      <c r="CB15" s="8">
        <v>0</v>
      </c>
      <c r="CC15" s="8">
        <v>0</v>
      </c>
      <c r="CD15" s="8">
        <v>0</v>
      </c>
      <c r="CE15" s="8">
        <v>0</v>
      </c>
      <c r="CF15" s="9">
        <f t="shared" si="23"/>
        <v>0</v>
      </c>
    </row>
    <row r="16" spans="1:84" x14ac:dyDescent="0.2">
      <c r="A16" s="41"/>
      <c r="B16" s="49" t="s">
        <v>127</v>
      </c>
      <c r="C16" s="44">
        <v>926</v>
      </c>
      <c r="D16" s="45">
        <f t="shared" si="0"/>
        <v>48</v>
      </c>
      <c r="E16" s="45">
        <v>992</v>
      </c>
      <c r="F16" s="45">
        <f t="shared" si="1"/>
        <v>52</v>
      </c>
      <c r="G16" s="45">
        <f>INT(((1918/H16)+0.005)*100)</f>
        <v>100</v>
      </c>
      <c r="H16" s="47">
        <f t="shared" si="2"/>
        <v>1918</v>
      </c>
      <c r="I16" s="44">
        <v>0</v>
      </c>
      <c r="J16" s="45">
        <v>0</v>
      </c>
      <c r="K16" s="45">
        <v>0</v>
      </c>
      <c r="L16" s="45">
        <v>0</v>
      </c>
      <c r="M16" s="45">
        <v>0</v>
      </c>
      <c r="N16" s="46">
        <f t="shared" si="3"/>
        <v>0</v>
      </c>
      <c r="O16" s="41"/>
      <c r="P16" s="49" t="s">
        <v>127</v>
      </c>
      <c r="Q16" s="44">
        <v>790</v>
      </c>
      <c r="R16" s="45">
        <f t="shared" si="4"/>
        <v>17</v>
      </c>
      <c r="S16" s="45">
        <v>3886</v>
      </c>
      <c r="T16" s="45">
        <f t="shared" si="5"/>
        <v>83</v>
      </c>
      <c r="U16" s="45">
        <f>INT(((14/V16)+0.005)*100)</f>
        <v>0</v>
      </c>
      <c r="V16" s="47">
        <f t="shared" si="6"/>
        <v>4676</v>
      </c>
      <c r="W16" s="44">
        <v>0</v>
      </c>
      <c r="X16" s="45">
        <v>0</v>
      </c>
      <c r="Y16" s="45">
        <v>0</v>
      </c>
      <c r="Z16" s="45">
        <v>0</v>
      </c>
      <c r="AA16" s="45">
        <v>0</v>
      </c>
      <c r="AB16" s="46">
        <f t="shared" si="7"/>
        <v>0</v>
      </c>
      <c r="AC16" s="41"/>
      <c r="AD16" s="49" t="s">
        <v>127</v>
      </c>
      <c r="AE16" s="44">
        <v>536</v>
      </c>
      <c r="AF16" s="45">
        <f t="shared" si="8"/>
        <v>49</v>
      </c>
      <c r="AG16" s="45">
        <v>559</v>
      </c>
      <c r="AH16" s="45">
        <f t="shared" si="9"/>
        <v>51</v>
      </c>
      <c r="AI16" s="45">
        <f>INT(((1095/AJ16)+0.005)*100)</f>
        <v>100</v>
      </c>
      <c r="AJ16" s="47">
        <f t="shared" si="10"/>
        <v>1095</v>
      </c>
      <c r="AK16" s="44">
        <v>0</v>
      </c>
      <c r="AL16" s="45">
        <v>0</v>
      </c>
      <c r="AM16" s="45">
        <v>0</v>
      </c>
      <c r="AN16" s="45">
        <v>0</v>
      </c>
      <c r="AO16" s="45">
        <v>0</v>
      </c>
      <c r="AP16" s="46">
        <f t="shared" si="11"/>
        <v>0</v>
      </c>
      <c r="AQ16" s="41"/>
      <c r="AR16" s="49" t="s">
        <v>127</v>
      </c>
      <c r="AS16" s="44">
        <v>431</v>
      </c>
      <c r="AT16" s="45">
        <f t="shared" si="12"/>
        <v>14</v>
      </c>
      <c r="AU16" s="45">
        <v>2622</v>
      </c>
      <c r="AV16" s="45">
        <f t="shared" si="13"/>
        <v>86</v>
      </c>
      <c r="AW16" s="45">
        <f>INT(((10/AX16)+0.005)*100)</f>
        <v>0</v>
      </c>
      <c r="AX16" s="47">
        <f t="shared" si="14"/>
        <v>3053</v>
      </c>
      <c r="AY16" s="44">
        <v>0</v>
      </c>
      <c r="AZ16" s="45">
        <v>0</v>
      </c>
      <c r="BA16" s="45">
        <v>0</v>
      </c>
      <c r="BB16" s="45">
        <v>0</v>
      </c>
      <c r="BC16" s="45">
        <v>0</v>
      </c>
      <c r="BD16" s="46">
        <f t="shared" si="15"/>
        <v>0</v>
      </c>
      <c r="BE16" s="41"/>
      <c r="BF16" s="49" t="s">
        <v>127</v>
      </c>
      <c r="BG16" s="44">
        <v>390</v>
      </c>
      <c r="BH16" s="45">
        <f t="shared" si="16"/>
        <v>47</v>
      </c>
      <c r="BI16" s="45">
        <v>433</v>
      </c>
      <c r="BJ16" s="45">
        <f t="shared" si="17"/>
        <v>53</v>
      </c>
      <c r="BK16" s="45">
        <f>INT(((823/BL16)+0.005)*100)</f>
        <v>100</v>
      </c>
      <c r="BL16" s="47">
        <f t="shared" si="18"/>
        <v>823</v>
      </c>
      <c r="BM16" s="44">
        <v>0</v>
      </c>
      <c r="BN16" s="45">
        <v>0</v>
      </c>
      <c r="BO16" s="45">
        <v>0</v>
      </c>
      <c r="BP16" s="45">
        <v>0</v>
      </c>
      <c r="BQ16" s="45">
        <v>0</v>
      </c>
      <c r="BR16" s="46">
        <f t="shared" si="19"/>
        <v>0</v>
      </c>
      <c r="BS16" s="41"/>
      <c r="BT16" s="49" t="s">
        <v>127</v>
      </c>
      <c r="BU16" s="44">
        <v>359</v>
      </c>
      <c r="BV16" s="45">
        <f t="shared" si="20"/>
        <v>22</v>
      </c>
      <c r="BW16" s="45">
        <v>1264</v>
      </c>
      <c r="BX16" s="45">
        <f t="shared" si="21"/>
        <v>78</v>
      </c>
      <c r="BY16" s="45">
        <f>INT(((4/BZ16)+0.005)*100)</f>
        <v>0</v>
      </c>
      <c r="BZ16" s="47">
        <f t="shared" si="22"/>
        <v>1623</v>
      </c>
      <c r="CA16" s="44">
        <v>0</v>
      </c>
      <c r="CB16" s="45">
        <v>0</v>
      </c>
      <c r="CC16" s="45">
        <v>0</v>
      </c>
      <c r="CD16" s="45">
        <v>0</v>
      </c>
      <c r="CE16" s="45">
        <v>0</v>
      </c>
      <c r="CF16" s="46">
        <f t="shared" si="23"/>
        <v>0</v>
      </c>
    </row>
    <row r="17" spans="1:84" x14ac:dyDescent="0.2">
      <c r="A17" s="39"/>
      <c r="B17" s="51" t="s">
        <v>128</v>
      </c>
      <c r="C17" s="7">
        <v>628</v>
      </c>
      <c r="D17" s="8">
        <f t="shared" si="0"/>
        <v>19</v>
      </c>
      <c r="E17" s="8">
        <v>2706</v>
      </c>
      <c r="F17" s="8">
        <f t="shared" si="1"/>
        <v>81</v>
      </c>
      <c r="G17" s="8">
        <f>INT(((3134/H17)+0.005)*100)</f>
        <v>94</v>
      </c>
      <c r="H17" s="17">
        <f t="shared" si="2"/>
        <v>3334</v>
      </c>
      <c r="I17" s="7">
        <v>0</v>
      </c>
      <c r="J17" s="8">
        <v>0</v>
      </c>
      <c r="K17" s="8">
        <v>0</v>
      </c>
      <c r="L17" s="8">
        <v>0</v>
      </c>
      <c r="M17" s="8">
        <v>0</v>
      </c>
      <c r="N17" s="9">
        <f t="shared" si="3"/>
        <v>0</v>
      </c>
      <c r="O17" s="39"/>
      <c r="P17" s="51" t="s">
        <v>128</v>
      </c>
      <c r="Q17" s="7">
        <v>1315</v>
      </c>
      <c r="R17" s="8">
        <f t="shared" si="4"/>
        <v>26</v>
      </c>
      <c r="S17" s="8">
        <v>3695</v>
      </c>
      <c r="T17" s="8">
        <f t="shared" si="5"/>
        <v>74</v>
      </c>
      <c r="U17" s="8">
        <f>INT(((1/V17)+0.005)*100)</f>
        <v>0</v>
      </c>
      <c r="V17" s="17">
        <f t="shared" si="6"/>
        <v>5010</v>
      </c>
      <c r="W17" s="7">
        <v>0</v>
      </c>
      <c r="X17" s="8">
        <v>0</v>
      </c>
      <c r="Y17" s="8">
        <v>0</v>
      </c>
      <c r="Z17" s="8">
        <v>0</v>
      </c>
      <c r="AA17" s="8">
        <v>0</v>
      </c>
      <c r="AB17" s="9">
        <f t="shared" si="7"/>
        <v>0</v>
      </c>
      <c r="AC17" s="39"/>
      <c r="AD17" s="51" t="s">
        <v>128</v>
      </c>
      <c r="AE17" s="7">
        <v>335</v>
      </c>
      <c r="AF17" s="8">
        <f t="shared" si="8"/>
        <v>20</v>
      </c>
      <c r="AG17" s="8">
        <v>1375</v>
      </c>
      <c r="AH17" s="8">
        <f t="shared" si="9"/>
        <v>80</v>
      </c>
      <c r="AI17" s="8">
        <f>INT(((1635/AJ17)+0.005)*100)</f>
        <v>96</v>
      </c>
      <c r="AJ17" s="17">
        <f t="shared" si="10"/>
        <v>1710</v>
      </c>
      <c r="AK17" s="7">
        <v>0</v>
      </c>
      <c r="AL17" s="8">
        <v>0</v>
      </c>
      <c r="AM17" s="8">
        <v>0</v>
      </c>
      <c r="AN17" s="8">
        <v>0</v>
      </c>
      <c r="AO17" s="8">
        <v>0</v>
      </c>
      <c r="AP17" s="9">
        <f t="shared" si="11"/>
        <v>0</v>
      </c>
      <c r="AQ17" s="39"/>
      <c r="AR17" s="51" t="s">
        <v>128</v>
      </c>
      <c r="AS17" s="7">
        <v>599</v>
      </c>
      <c r="AT17" s="8">
        <f t="shared" si="12"/>
        <v>23</v>
      </c>
      <c r="AU17" s="8">
        <v>2035</v>
      </c>
      <c r="AV17" s="8">
        <f t="shared" si="13"/>
        <v>77</v>
      </c>
      <c r="AW17" s="8">
        <f>INT(((0/AX17)+0.005)*100)</f>
        <v>0</v>
      </c>
      <c r="AX17" s="17">
        <f t="shared" si="14"/>
        <v>2634</v>
      </c>
      <c r="AY17" s="7">
        <v>0</v>
      </c>
      <c r="AZ17" s="8">
        <v>0</v>
      </c>
      <c r="BA17" s="8">
        <v>0</v>
      </c>
      <c r="BB17" s="8">
        <v>0</v>
      </c>
      <c r="BC17" s="8">
        <v>0</v>
      </c>
      <c r="BD17" s="9">
        <f t="shared" si="15"/>
        <v>0</v>
      </c>
      <c r="BE17" s="39"/>
      <c r="BF17" s="51" t="s">
        <v>128</v>
      </c>
      <c r="BG17" s="7">
        <v>293</v>
      </c>
      <c r="BH17" s="8">
        <f t="shared" si="16"/>
        <v>18</v>
      </c>
      <c r="BI17" s="8">
        <v>1331</v>
      </c>
      <c r="BJ17" s="8">
        <f t="shared" si="17"/>
        <v>82</v>
      </c>
      <c r="BK17" s="8">
        <f>INT(((1499/BL17)+0.005)*100)</f>
        <v>92</v>
      </c>
      <c r="BL17" s="17">
        <f t="shared" si="18"/>
        <v>1624</v>
      </c>
      <c r="BM17" s="7">
        <v>0</v>
      </c>
      <c r="BN17" s="8">
        <v>0</v>
      </c>
      <c r="BO17" s="8">
        <v>0</v>
      </c>
      <c r="BP17" s="8">
        <v>0</v>
      </c>
      <c r="BQ17" s="8">
        <v>0</v>
      </c>
      <c r="BR17" s="9">
        <f t="shared" si="19"/>
        <v>0</v>
      </c>
      <c r="BS17" s="39"/>
      <c r="BT17" s="51" t="s">
        <v>128</v>
      </c>
      <c r="BU17" s="7">
        <v>716</v>
      </c>
      <c r="BV17" s="8">
        <f t="shared" si="20"/>
        <v>30</v>
      </c>
      <c r="BW17" s="8">
        <v>1660</v>
      </c>
      <c r="BX17" s="8">
        <f t="shared" si="21"/>
        <v>70</v>
      </c>
      <c r="BY17" s="8">
        <f>INT(((1/BZ17)+0.005)*100)</f>
        <v>0</v>
      </c>
      <c r="BZ17" s="17">
        <f t="shared" si="22"/>
        <v>2376</v>
      </c>
      <c r="CA17" s="7">
        <v>0</v>
      </c>
      <c r="CB17" s="8">
        <v>0</v>
      </c>
      <c r="CC17" s="8">
        <v>0</v>
      </c>
      <c r="CD17" s="8">
        <v>0</v>
      </c>
      <c r="CE17" s="8">
        <v>0</v>
      </c>
      <c r="CF17" s="9">
        <f t="shared" si="23"/>
        <v>0</v>
      </c>
    </row>
    <row r="18" spans="1:84" x14ac:dyDescent="0.2">
      <c r="A18" s="41"/>
      <c r="B18" s="49" t="s">
        <v>931</v>
      </c>
      <c r="C18" s="44">
        <v>23</v>
      </c>
      <c r="D18" s="45">
        <f t="shared" si="0"/>
        <v>7</v>
      </c>
      <c r="E18" s="45">
        <v>305</v>
      </c>
      <c r="F18" s="45">
        <f t="shared" si="1"/>
        <v>93</v>
      </c>
      <c r="G18" s="45">
        <f>INT(((298/H18)+0.005)*100)</f>
        <v>91</v>
      </c>
      <c r="H18" s="47">
        <f t="shared" si="2"/>
        <v>328</v>
      </c>
      <c r="I18" s="44">
        <v>0</v>
      </c>
      <c r="J18" s="45">
        <f>INT(((I18/N18)+0.005)*100)</f>
        <v>0</v>
      </c>
      <c r="K18" s="45">
        <v>4</v>
      </c>
      <c r="L18" s="45">
        <f>INT(((K18/N18)+0.005)*100)</f>
        <v>100</v>
      </c>
      <c r="M18" s="45">
        <f>INT(((4/N18)+0.005)*100)</f>
        <v>100</v>
      </c>
      <c r="N18" s="46">
        <f t="shared" si="3"/>
        <v>4</v>
      </c>
      <c r="O18" s="41"/>
      <c r="P18" s="49" t="s">
        <v>931</v>
      </c>
      <c r="Q18" s="44">
        <v>43</v>
      </c>
      <c r="R18" s="45">
        <f t="shared" si="4"/>
        <v>16</v>
      </c>
      <c r="S18" s="45">
        <v>234</v>
      </c>
      <c r="T18" s="45">
        <f t="shared" si="5"/>
        <v>84</v>
      </c>
      <c r="U18" s="45">
        <f>INT(((47/V18)+0.005)*100)</f>
        <v>17</v>
      </c>
      <c r="V18" s="47">
        <f t="shared" si="6"/>
        <v>277</v>
      </c>
      <c r="W18" s="44">
        <v>0</v>
      </c>
      <c r="X18" s="45">
        <f>INT(((W18/AB18)+0.005)*100)</f>
        <v>0</v>
      </c>
      <c r="Y18" s="45">
        <v>1</v>
      </c>
      <c r="Z18" s="45">
        <f>INT(((Y18/AB18)+0.005)*100)</f>
        <v>100</v>
      </c>
      <c r="AA18" s="45">
        <f>INT(((0/AB18)+0.005)*100)</f>
        <v>0</v>
      </c>
      <c r="AB18" s="46">
        <f t="shared" si="7"/>
        <v>1</v>
      </c>
      <c r="AC18" s="41"/>
      <c r="AD18" s="49" t="s">
        <v>931</v>
      </c>
      <c r="AE18" s="44">
        <v>3</v>
      </c>
      <c r="AF18" s="45">
        <f t="shared" si="8"/>
        <v>4</v>
      </c>
      <c r="AG18" s="45">
        <v>70</v>
      </c>
      <c r="AH18" s="45">
        <f t="shared" si="9"/>
        <v>96</v>
      </c>
      <c r="AI18" s="45">
        <f>INT(((67/AJ18)+0.005)*100)</f>
        <v>92</v>
      </c>
      <c r="AJ18" s="47">
        <f t="shared" si="10"/>
        <v>73</v>
      </c>
      <c r="AK18" s="44">
        <v>0</v>
      </c>
      <c r="AL18" s="45">
        <v>0</v>
      </c>
      <c r="AM18" s="45">
        <v>0</v>
      </c>
      <c r="AN18" s="45">
        <v>0</v>
      </c>
      <c r="AO18" s="45">
        <v>0</v>
      </c>
      <c r="AP18" s="46">
        <f t="shared" si="11"/>
        <v>0</v>
      </c>
      <c r="AQ18" s="41"/>
      <c r="AR18" s="49" t="s">
        <v>931</v>
      </c>
      <c r="AS18" s="44">
        <v>13</v>
      </c>
      <c r="AT18" s="45">
        <f t="shared" si="12"/>
        <v>13</v>
      </c>
      <c r="AU18" s="45">
        <v>85</v>
      </c>
      <c r="AV18" s="45">
        <f t="shared" si="13"/>
        <v>87</v>
      </c>
      <c r="AW18" s="45">
        <f>INT(((12/AX18)+0.005)*100)</f>
        <v>12</v>
      </c>
      <c r="AX18" s="47">
        <f t="shared" si="14"/>
        <v>98</v>
      </c>
      <c r="AY18" s="44">
        <v>0</v>
      </c>
      <c r="AZ18" s="45">
        <v>0</v>
      </c>
      <c r="BA18" s="45">
        <v>0</v>
      </c>
      <c r="BB18" s="45">
        <v>0</v>
      </c>
      <c r="BC18" s="45">
        <v>0</v>
      </c>
      <c r="BD18" s="46">
        <f t="shared" si="15"/>
        <v>0</v>
      </c>
      <c r="BE18" s="41"/>
      <c r="BF18" s="49" t="s">
        <v>931</v>
      </c>
      <c r="BG18" s="44">
        <v>20</v>
      </c>
      <c r="BH18" s="45">
        <f t="shared" si="16"/>
        <v>8</v>
      </c>
      <c r="BI18" s="45">
        <v>235</v>
      </c>
      <c r="BJ18" s="45">
        <f t="shared" si="17"/>
        <v>92</v>
      </c>
      <c r="BK18" s="45">
        <f>INT(((231/BL18)+0.005)*100)</f>
        <v>91</v>
      </c>
      <c r="BL18" s="47">
        <f t="shared" si="18"/>
        <v>255</v>
      </c>
      <c r="BM18" s="44">
        <v>0</v>
      </c>
      <c r="BN18" s="45">
        <f>INT(((BM18/BR18)+0.005)*100)</f>
        <v>0</v>
      </c>
      <c r="BO18" s="45">
        <v>4</v>
      </c>
      <c r="BP18" s="45">
        <f>INT(((BO18/BR18)+0.005)*100)</f>
        <v>100</v>
      </c>
      <c r="BQ18" s="45">
        <f>INT(((4/BR18)+0.005)*100)</f>
        <v>100</v>
      </c>
      <c r="BR18" s="46">
        <f t="shared" si="19"/>
        <v>4</v>
      </c>
      <c r="BS18" s="41"/>
      <c r="BT18" s="49" t="s">
        <v>931</v>
      </c>
      <c r="BU18" s="44">
        <v>30</v>
      </c>
      <c r="BV18" s="45">
        <f t="shared" si="20"/>
        <v>17</v>
      </c>
      <c r="BW18" s="45">
        <v>149</v>
      </c>
      <c r="BX18" s="45">
        <f t="shared" si="21"/>
        <v>83</v>
      </c>
      <c r="BY18" s="45">
        <f>INT(((35/BZ18)+0.005)*100)</f>
        <v>20</v>
      </c>
      <c r="BZ18" s="47">
        <f t="shared" si="22"/>
        <v>179</v>
      </c>
      <c r="CA18" s="44">
        <v>0</v>
      </c>
      <c r="CB18" s="45">
        <f>INT(((CA18/CF18)+0.005)*100)</f>
        <v>0</v>
      </c>
      <c r="CC18" s="45">
        <v>1</v>
      </c>
      <c r="CD18" s="45">
        <f>INT(((CC18/CF18)+0.005)*100)</f>
        <v>100</v>
      </c>
      <c r="CE18" s="45">
        <f>INT(((0/CF18)+0.005)*100)</f>
        <v>0</v>
      </c>
      <c r="CF18" s="46">
        <f t="shared" si="23"/>
        <v>1</v>
      </c>
    </row>
    <row r="19" spans="1:84" x14ac:dyDescent="0.2">
      <c r="A19" s="39"/>
      <c r="B19" s="51" t="s">
        <v>129</v>
      </c>
      <c r="C19" s="7">
        <v>0</v>
      </c>
      <c r="D19" s="8">
        <f t="shared" si="0"/>
        <v>0</v>
      </c>
      <c r="E19" s="8">
        <v>31</v>
      </c>
      <c r="F19" s="8">
        <f t="shared" si="1"/>
        <v>100</v>
      </c>
      <c r="G19" s="8">
        <f>INT(((26/H19)+0.005)*100)</f>
        <v>84</v>
      </c>
      <c r="H19" s="17">
        <f t="shared" si="2"/>
        <v>31</v>
      </c>
      <c r="I19" s="7">
        <v>0</v>
      </c>
      <c r="J19" s="8">
        <v>0</v>
      </c>
      <c r="K19" s="8">
        <v>0</v>
      </c>
      <c r="L19" s="8">
        <v>0</v>
      </c>
      <c r="M19" s="8">
        <v>0</v>
      </c>
      <c r="N19" s="9">
        <f t="shared" si="3"/>
        <v>0</v>
      </c>
      <c r="O19" s="39"/>
      <c r="P19" s="51" t="s">
        <v>129</v>
      </c>
      <c r="Q19" s="7">
        <v>0</v>
      </c>
      <c r="R19" s="8">
        <f t="shared" si="4"/>
        <v>0</v>
      </c>
      <c r="S19" s="8">
        <v>6</v>
      </c>
      <c r="T19" s="8">
        <f t="shared" si="5"/>
        <v>100</v>
      </c>
      <c r="U19" s="8">
        <f>INT(((0/V19)+0.005)*100)</f>
        <v>0</v>
      </c>
      <c r="V19" s="17">
        <f t="shared" si="6"/>
        <v>6</v>
      </c>
      <c r="W19" s="7">
        <v>0</v>
      </c>
      <c r="X19" s="8">
        <v>0</v>
      </c>
      <c r="Y19" s="8">
        <v>0</v>
      </c>
      <c r="Z19" s="8">
        <v>0</v>
      </c>
      <c r="AA19" s="8">
        <v>0</v>
      </c>
      <c r="AB19" s="9">
        <f t="shared" si="7"/>
        <v>0</v>
      </c>
      <c r="AC19" s="39"/>
      <c r="AD19" s="51" t="s">
        <v>129</v>
      </c>
      <c r="AE19" s="7">
        <v>0</v>
      </c>
      <c r="AF19" s="8">
        <f t="shared" si="8"/>
        <v>0</v>
      </c>
      <c r="AG19" s="8">
        <v>19</v>
      </c>
      <c r="AH19" s="8">
        <f t="shared" si="9"/>
        <v>100</v>
      </c>
      <c r="AI19" s="8">
        <f>INT(((17/AJ19)+0.005)*100)</f>
        <v>89</v>
      </c>
      <c r="AJ19" s="17">
        <f t="shared" si="10"/>
        <v>19</v>
      </c>
      <c r="AK19" s="7">
        <v>0</v>
      </c>
      <c r="AL19" s="8">
        <v>0</v>
      </c>
      <c r="AM19" s="8">
        <v>0</v>
      </c>
      <c r="AN19" s="8">
        <v>0</v>
      </c>
      <c r="AO19" s="8">
        <v>0</v>
      </c>
      <c r="AP19" s="9">
        <f t="shared" si="11"/>
        <v>0</v>
      </c>
      <c r="AQ19" s="39"/>
      <c r="AR19" s="51" t="s">
        <v>129</v>
      </c>
      <c r="AS19" s="7">
        <v>0</v>
      </c>
      <c r="AT19" s="8">
        <f t="shared" si="12"/>
        <v>0</v>
      </c>
      <c r="AU19" s="8">
        <v>2</v>
      </c>
      <c r="AV19" s="8">
        <f t="shared" si="13"/>
        <v>100</v>
      </c>
      <c r="AW19" s="8">
        <f>INT(((0/AX19)+0.005)*100)</f>
        <v>0</v>
      </c>
      <c r="AX19" s="17">
        <f t="shared" si="14"/>
        <v>2</v>
      </c>
      <c r="AY19" s="7">
        <v>0</v>
      </c>
      <c r="AZ19" s="8">
        <v>0</v>
      </c>
      <c r="BA19" s="8">
        <v>0</v>
      </c>
      <c r="BB19" s="8">
        <v>0</v>
      </c>
      <c r="BC19" s="8">
        <v>0</v>
      </c>
      <c r="BD19" s="9">
        <f t="shared" si="15"/>
        <v>0</v>
      </c>
      <c r="BE19" s="39"/>
      <c r="BF19" s="51" t="s">
        <v>129</v>
      </c>
      <c r="BG19" s="7">
        <v>0</v>
      </c>
      <c r="BH19" s="8">
        <f t="shared" si="16"/>
        <v>0</v>
      </c>
      <c r="BI19" s="8">
        <v>12</v>
      </c>
      <c r="BJ19" s="8">
        <f t="shared" si="17"/>
        <v>100</v>
      </c>
      <c r="BK19" s="8">
        <f>INT(((9/BL19)+0.005)*100)</f>
        <v>75</v>
      </c>
      <c r="BL19" s="17">
        <f t="shared" si="18"/>
        <v>12</v>
      </c>
      <c r="BM19" s="7">
        <v>0</v>
      </c>
      <c r="BN19" s="8">
        <v>0</v>
      </c>
      <c r="BO19" s="8">
        <v>0</v>
      </c>
      <c r="BP19" s="8">
        <v>0</v>
      </c>
      <c r="BQ19" s="8">
        <v>0</v>
      </c>
      <c r="BR19" s="9">
        <f t="shared" si="19"/>
        <v>0</v>
      </c>
      <c r="BS19" s="39"/>
      <c r="BT19" s="51" t="s">
        <v>129</v>
      </c>
      <c r="BU19" s="7">
        <v>0</v>
      </c>
      <c r="BV19" s="8">
        <f t="shared" si="20"/>
        <v>0</v>
      </c>
      <c r="BW19" s="8">
        <v>4</v>
      </c>
      <c r="BX19" s="8">
        <f t="shared" si="21"/>
        <v>100</v>
      </c>
      <c r="BY19" s="8">
        <f>INT(((0/BZ19)+0.005)*100)</f>
        <v>0</v>
      </c>
      <c r="BZ19" s="17">
        <f t="shared" si="22"/>
        <v>4</v>
      </c>
      <c r="CA19" s="7">
        <v>0</v>
      </c>
      <c r="CB19" s="8">
        <v>0</v>
      </c>
      <c r="CC19" s="8">
        <v>0</v>
      </c>
      <c r="CD19" s="8">
        <v>0</v>
      </c>
      <c r="CE19" s="8">
        <v>0</v>
      </c>
      <c r="CF19" s="9">
        <f t="shared" si="23"/>
        <v>0</v>
      </c>
    </row>
    <row r="20" spans="1:84" x14ac:dyDescent="0.2">
      <c r="A20" s="41"/>
      <c r="B20" s="49" t="s">
        <v>130</v>
      </c>
      <c r="C20" s="44">
        <v>1</v>
      </c>
      <c r="D20" s="45">
        <f t="shared" si="0"/>
        <v>0</v>
      </c>
      <c r="E20" s="45">
        <v>206</v>
      </c>
      <c r="F20" s="45">
        <f t="shared" si="1"/>
        <v>100</v>
      </c>
      <c r="G20" s="45">
        <f>INT(((188/H20)+0.005)*100)</f>
        <v>91</v>
      </c>
      <c r="H20" s="47">
        <f t="shared" si="2"/>
        <v>207</v>
      </c>
      <c r="I20" s="44">
        <v>0</v>
      </c>
      <c r="J20" s="45">
        <v>0</v>
      </c>
      <c r="K20" s="45">
        <v>0</v>
      </c>
      <c r="L20" s="45">
        <v>0</v>
      </c>
      <c r="M20" s="45">
        <v>0</v>
      </c>
      <c r="N20" s="46">
        <f t="shared" si="3"/>
        <v>0</v>
      </c>
      <c r="O20" s="41"/>
      <c r="P20" s="49" t="s">
        <v>130</v>
      </c>
      <c r="Q20" s="44">
        <v>1</v>
      </c>
      <c r="R20" s="45">
        <f t="shared" si="4"/>
        <v>7</v>
      </c>
      <c r="S20" s="45">
        <v>13</v>
      </c>
      <c r="T20" s="45">
        <f t="shared" si="5"/>
        <v>93</v>
      </c>
      <c r="U20" s="45">
        <f>INT(((13/V20)+0.005)*100)</f>
        <v>93</v>
      </c>
      <c r="V20" s="47">
        <f t="shared" si="6"/>
        <v>14</v>
      </c>
      <c r="W20" s="44">
        <v>0</v>
      </c>
      <c r="X20" s="45">
        <v>0</v>
      </c>
      <c r="Y20" s="45">
        <v>0</v>
      </c>
      <c r="Z20" s="45">
        <v>0</v>
      </c>
      <c r="AA20" s="45">
        <v>0</v>
      </c>
      <c r="AB20" s="46">
        <f t="shared" si="7"/>
        <v>0</v>
      </c>
      <c r="AC20" s="41"/>
      <c r="AD20" s="49" t="s">
        <v>130</v>
      </c>
      <c r="AE20" s="44">
        <v>0</v>
      </c>
      <c r="AF20" s="45">
        <f t="shared" si="8"/>
        <v>0</v>
      </c>
      <c r="AG20" s="45">
        <v>128</v>
      </c>
      <c r="AH20" s="45">
        <f t="shared" si="9"/>
        <v>100</v>
      </c>
      <c r="AI20" s="45">
        <f>INT(((113/AJ20)+0.005)*100)</f>
        <v>88</v>
      </c>
      <c r="AJ20" s="47">
        <f t="shared" si="10"/>
        <v>128</v>
      </c>
      <c r="AK20" s="44">
        <v>0</v>
      </c>
      <c r="AL20" s="45">
        <v>0</v>
      </c>
      <c r="AM20" s="45">
        <v>0</v>
      </c>
      <c r="AN20" s="45">
        <v>0</v>
      </c>
      <c r="AO20" s="45">
        <v>0</v>
      </c>
      <c r="AP20" s="46">
        <f t="shared" si="11"/>
        <v>0</v>
      </c>
      <c r="AQ20" s="41"/>
      <c r="AR20" s="49" t="s">
        <v>130</v>
      </c>
      <c r="AS20" s="44">
        <v>0</v>
      </c>
      <c r="AT20" s="45">
        <f t="shared" si="12"/>
        <v>0</v>
      </c>
      <c r="AU20" s="45">
        <v>11</v>
      </c>
      <c r="AV20" s="45">
        <f t="shared" si="13"/>
        <v>100</v>
      </c>
      <c r="AW20" s="45">
        <f>INT(((11/AX20)+0.005)*100)</f>
        <v>100</v>
      </c>
      <c r="AX20" s="47">
        <f t="shared" si="14"/>
        <v>11</v>
      </c>
      <c r="AY20" s="44">
        <v>0</v>
      </c>
      <c r="AZ20" s="45">
        <v>0</v>
      </c>
      <c r="BA20" s="45">
        <v>0</v>
      </c>
      <c r="BB20" s="45">
        <v>0</v>
      </c>
      <c r="BC20" s="45">
        <v>0</v>
      </c>
      <c r="BD20" s="46">
        <f t="shared" si="15"/>
        <v>0</v>
      </c>
      <c r="BE20" s="41"/>
      <c r="BF20" s="49" t="s">
        <v>130</v>
      </c>
      <c r="BG20" s="44">
        <v>1</v>
      </c>
      <c r="BH20" s="45">
        <f t="shared" si="16"/>
        <v>1</v>
      </c>
      <c r="BI20" s="45">
        <v>78</v>
      </c>
      <c r="BJ20" s="45">
        <f t="shared" si="17"/>
        <v>99</v>
      </c>
      <c r="BK20" s="45">
        <f>INT(((75/BL20)+0.005)*100)</f>
        <v>95</v>
      </c>
      <c r="BL20" s="47">
        <f t="shared" si="18"/>
        <v>79</v>
      </c>
      <c r="BM20" s="44">
        <v>0</v>
      </c>
      <c r="BN20" s="45">
        <v>0</v>
      </c>
      <c r="BO20" s="45">
        <v>0</v>
      </c>
      <c r="BP20" s="45">
        <v>0</v>
      </c>
      <c r="BQ20" s="45">
        <v>0</v>
      </c>
      <c r="BR20" s="46">
        <f t="shared" si="19"/>
        <v>0</v>
      </c>
      <c r="BS20" s="41"/>
      <c r="BT20" s="49" t="s">
        <v>130</v>
      </c>
      <c r="BU20" s="44">
        <v>1</v>
      </c>
      <c r="BV20" s="45">
        <f t="shared" si="20"/>
        <v>33</v>
      </c>
      <c r="BW20" s="45">
        <v>2</v>
      </c>
      <c r="BX20" s="45">
        <f t="shared" si="21"/>
        <v>67</v>
      </c>
      <c r="BY20" s="45">
        <f>INT(((2/BZ20)+0.005)*100)</f>
        <v>67</v>
      </c>
      <c r="BZ20" s="47">
        <f t="shared" si="22"/>
        <v>3</v>
      </c>
      <c r="CA20" s="44">
        <v>0</v>
      </c>
      <c r="CB20" s="45">
        <v>0</v>
      </c>
      <c r="CC20" s="45">
        <v>0</v>
      </c>
      <c r="CD20" s="45">
        <v>0</v>
      </c>
      <c r="CE20" s="45">
        <v>0</v>
      </c>
      <c r="CF20" s="46">
        <f t="shared" si="23"/>
        <v>0</v>
      </c>
    </row>
    <row r="21" spans="1:84" x14ac:dyDescent="0.2">
      <c r="A21" s="39"/>
      <c r="B21" s="51" t="s">
        <v>131</v>
      </c>
      <c r="C21" s="7">
        <v>34</v>
      </c>
      <c r="D21" s="8">
        <f t="shared" si="0"/>
        <v>20</v>
      </c>
      <c r="E21" s="8">
        <v>133</v>
      </c>
      <c r="F21" s="8">
        <f t="shared" si="1"/>
        <v>80</v>
      </c>
      <c r="G21" s="8">
        <f>INT(((80/H21)+0.005)*100)</f>
        <v>48</v>
      </c>
      <c r="H21" s="17">
        <f t="shared" si="2"/>
        <v>167</v>
      </c>
      <c r="I21" s="7">
        <v>0</v>
      </c>
      <c r="J21" s="8">
        <v>0</v>
      </c>
      <c r="K21" s="8">
        <v>0</v>
      </c>
      <c r="L21" s="8">
        <v>0</v>
      </c>
      <c r="M21" s="8">
        <v>0</v>
      </c>
      <c r="N21" s="9">
        <f t="shared" si="3"/>
        <v>0</v>
      </c>
      <c r="O21" s="39"/>
      <c r="P21" s="51" t="s">
        <v>131</v>
      </c>
      <c r="Q21" s="7">
        <v>34</v>
      </c>
      <c r="R21" s="8">
        <f t="shared" si="4"/>
        <v>36</v>
      </c>
      <c r="S21" s="8">
        <v>61</v>
      </c>
      <c r="T21" s="8">
        <f t="shared" si="5"/>
        <v>64</v>
      </c>
      <c r="U21" s="8">
        <f>INT(((0/V21)+0.005)*100)</f>
        <v>0</v>
      </c>
      <c r="V21" s="17">
        <f t="shared" si="6"/>
        <v>95</v>
      </c>
      <c r="W21" s="7">
        <v>0</v>
      </c>
      <c r="X21" s="8">
        <v>0</v>
      </c>
      <c r="Y21" s="8">
        <v>0</v>
      </c>
      <c r="Z21" s="8">
        <v>0</v>
      </c>
      <c r="AA21" s="8">
        <v>0</v>
      </c>
      <c r="AB21" s="9">
        <f t="shared" si="7"/>
        <v>0</v>
      </c>
      <c r="AC21" s="39"/>
      <c r="AD21" s="51" t="s">
        <v>131</v>
      </c>
      <c r="AE21" s="7">
        <v>22</v>
      </c>
      <c r="AF21" s="8">
        <f t="shared" si="8"/>
        <v>22</v>
      </c>
      <c r="AG21" s="8">
        <v>80</v>
      </c>
      <c r="AH21" s="8">
        <f t="shared" si="9"/>
        <v>78</v>
      </c>
      <c r="AI21" s="8">
        <f>INT(((56/AJ21)+0.005)*100)</f>
        <v>55</v>
      </c>
      <c r="AJ21" s="17">
        <f t="shared" si="10"/>
        <v>102</v>
      </c>
      <c r="AK21" s="7">
        <v>0</v>
      </c>
      <c r="AL21" s="8">
        <v>0</v>
      </c>
      <c r="AM21" s="8">
        <v>0</v>
      </c>
      <c r="AN21" s="8">
        <v>0</v>
      </c>
      <c r="AO21" s="8">
        <v>0</v>
      </c>
      <c r="AP21" s="9">
        <f t="shared" si="11"/>
        <v>0</v>
      </c>
      <c r="AQ21" s="39"/>
      <c r="AR21" s="51" t="s">
        <v>131</v>
      </c>
      <c r="AS21" s="7">
        <v>4</v>
      </c>
      <c r="AT21" s="8">
        <f t="shared" si="12"/>
        <v>20</v>
      </c>
      <c r="AU21" s="8">
        <v>16</v>
      </c>
      <c r="AV21" s="8">
        <f t="shared" si="13"/>
        <v>80</v>
      </c>
      <c r="AW21" s="8">
        <f>INT(((0/AX21)+0.005)*100)</f>
        <v>0</v>
      </c>
      <c r="AX21" s="17">
        <f t="shared" si="14"/>
        <v>20</v>
      </c>
      <c r="AY21" s="7">
        <v>0</v>
      </c>
      <c r="AZ21" s="8">
        <v>0</v>
      </c>
      <c r="BA21" s="8">
        <v>0</v>
      </c>
      <c r="BB21" s="8">
        <v>0</v>
      </c>
      <c r="BC21" s="8">
        <v>0</v>
      </c>
      <c r="BD21" s="9">
        <f t="shared" si="15"/>
        <v>0</v>
      </c>
      <c r="BE21" s="39"/>
      <c r="BF21" s="51" t="s">
        <v>131</v>
      </c>
      <c r="BG21" s="7">
        <v>12</v>
      </c>
      <c r="BH21" s="8">
        <f t="shared" si="16"/>
        <v>18</v>
      </c>
      <c r="BI21" s="8">
        <v>53</v>
      </c>
      <c r="BJ21" s="8">
        <f t="shared" si="17"/>
        <v>82</v>
      </c>
      <c r="BK21" s="8">
        <f>INT(((24/BL21)+0.005)*100)</f>
        <v>37</v>
      </c>
      <c r="BL21" s="17">
        <f t="shared" si="18"/>
        <v>65</v>
      </c>
      <c r="BM21" s="7">
        <v>0</v>
      </c>
      <c r="BN21" s="8">
        <v>0</v>
      </c>
      <c r="BO21" s="8">
        <v>0</v>
      </c>
      <c r="BP21" s="8">
        <v>0</v>
      </c>
      <c r="BQ21" s="8">
        <v>0</v>
      </c>
      <c r="BR21" s="9">
        <f t="shared" si="19"/>
        <v>0</v>
      </c>
      <c r="BS21" s="39"/>
      <c r="BT21" s="51" t="s">
        <v>131</v>
      </c>
      <c r="BU21" s="7">
        <v>30</v>
      </c>
      <c r="BV21" s="8">
        <f t="shared" si="20"/>
        <v>40</v>
      </c>
      <c r="BW21" s="8">
        <v>45</v>
      </c>
      <c r="BX21" s="8">
        <f t="shared" si="21"/>
        <v>60</v>
      </c>
      <c r="BY21" s="8">
        <f>INT(((0/BZ21)+0.005)*100)</f>
        <v>0</v>
      </c>
      <c r="BZ21" s="17">
        <f t="shared" si="22"/>
        <v>75</v>
      </c>
      <c r="CA21" s="7">
        <v>0</v>
      </c>
      <c r="CB21" s="8">
        <v>0</v>
      </c>
      <c r="CC21" s="8">
        <v>0</v>
      </c>
      <c r="CD21" s="8">
        <v>0</v>
      </c>
      <c r="CE21" s="8">
        <v>0</v>
      </c>
      <c r="CF21" s="9">
        <f t="shared" si="23"/>
        <v>0</v>
      </c>
    </row>
    <row r="22" spans="1:84" x14ac:dyDescent="0.2">
      <c r="A22" s="41"/>
      <c r="B22" s="49" t="s">
        <v>132</v>
      </c>
      <c r="C22" s="44">
        <v>13</v>
      </c>
      <c r="D22" s="45">
        <f t="shared" si="0"/>
        <v>57</v>
      </c>
      <c r="E22" s="45">
        <v>10</v>
      </c>
      <c r="F22" s="45">
        <f t="shared" si="1"/>
        <v>43</v>
      </c>
      <c r="G22" s="45">
        <f>INT(((21/H22)+0.005)*100)</f>
        <v>91</v>
      </c>
      <c r="H22" s="47">
        <f t="shared" si="2"/>
        <v>23</v>
      </c>
      <c r="I22" s="44">
        <v>0</v>
      </c>
      <c r="J22" s="45">
        <v>0</v>
      </c>
      <c r="K22" s="45">
        <v>0</v>
      </c>
      <c r="L22" s="45">
        <v>0</v>
      </c>
      <c r="M22" s="45">
        <v>0</v>
      </c>
      <c r="N22" s="46">
        <f t="shared" si="3"/>
        <v>0</v>
      </c>
      <c r="O22" s="41"/>
      <c r="P22" s="49" t="s">
        <v>132</v>
      </c>
      <c r="Q22" s="44">
        <v>11</v>
      </c>
      <c r="R22" s="45">
        <f t="shared" si="4"/>
        <v>52</v>
      </c>
      <c r="S22" s="45">
        <v>10</v>
      </c>
      <c r="T22" s="45">
        <f t="shared" si="5"/>
        <v>48</v>
      </c>
      <c r="U22" s="45">
        <f>INT(((14/V22)+0.005)*100)</f>
        <v>67</v>
      </c>
      <c r="V22" s="47">
        <f t="shared" si="6"/>
        <v>21</v>
      </c>
      <c r="W22" s="44">
        <v>0</v>
      </c>
      <c r="X22" s="45">
        <v>0</v>
      </c>
      <c r="Y22" s="45">
        <v>0</v>
      </c>
      <c r="Z22" s="45">
        <v>0</v>
      </c>
      <c r="AA22" s="45">
        <v>0</v>
      </c>
      <c r="AB22" s="46">
        <f t="shared" si="7"/>
        <v>0</v>
      </c>
      <c r="AC22" s="41"/>
      <c r="AD22" s="49" t="s">
        <v>132</v>
      </c>
      <c r="AE22" s="44">
        <v>9</v>
      </c>
      <c r="AF22" s="45">
        <f t="shared" si="8"/>
        <v>75</v>
      </c>
      <c r="AG22" s="45">
        <v>3</v>
      </c>
      <c r="AH22" s="45">
        <f t="shared" si="9"/>
        <v>25</v>
      </c>
      <c r="AI22" s="45">
        <f>INT(((12/AJ22)+0.005)*100)</f>
        <v>100</v>
      </c>
      <c r="AJ22" s="47">
        <f t="shared" si="10"/>
        <v>12</v>
      </c>
      <c r="AK22" s="44">
        <v>0</v>
      </c>
      <c r="AL22" s="45">
        <v>0</v>
      </c>
      <c r="AM22" s="45">
        <v>0</v>
      </c>
      <c r="AN22" s="45">
        <v>0</v>
      </c>
      <c r="AO22" s="45">
        <v>0</v>
      </c>
      <c r="AP22" s="46">
        <f t="shared" si="11"/>
        <v>0</v>
      </c>
      <c r="AQ22" s="41"/>
      <c r="AR22" s="49" t="s">
        <v>132</v>
      </c>
      <c r="AS22" s="44">
        <v>4</v>
      </c>
      <c r="AT22" s="45">
        <f t="shared" si="12"/>
        <v>57</v>
      </c>
      <c r="AU22" s="45">
        <v>3</v>
      </c>
      <c r="AV22" s="45">
        <f t="shared" si="13"/>
        <v>43</v>
      </c>
      <c r="AW22" s="45">
        <f>INT(((5/AX22)+0.005)*100)</f>
        <v>71</v>
      </c>
      <c r="AX22" s="47">
        <f t="shared" si="14"/>
        <v>7</v>
      </c>
      <c r="AY22" s="44">
        <v>0</v>
      </c>
      <c r="AZ22" s="45">
        <v>0</v>
      </c>
      <c r="BA22" s="45">
        <v>0</v>
      </c>
      <c r="BB22" s="45">
        <v>0</v>
      </c>
      <c r="BC22" s="45">
        <v>0</v>
      </c>
      <c r="BD22" s="46">
        <f t="shared" si="15"/>
        <v>0</v>
      </c>
      <c r="BE22" s="41"/>
      <c r="BF22" s="49" t="s">
        <v>132</v>
      </c>
      <c r="BG22" s="44">
        <v>4</v>
      </c>
      <c r="BH22" s="45">
        <f t="shared" si="16"/>
        <v>36</v>
      </c>
      <c r="BI22" s="45">
        <v>7</v>
      </c>
      <c r="BJ22" s="45">
        <f t="shared" si="17"/>
        <v>64</v>
      </c>
      <c r="BK22" s="45">
        <f>INT(((9/BL22)+0.005)*100)</f>
        <v>82</v>
      </c>
      <c r="BL22" s="47">
        <f t="shared" si="18"/>
        <v>11</v>
      </c>
      <c r="BM22" s="44">
        <v>0</v>
      </c>
      <c r="BN22" s="45">
        <v>0</v>
      </c>
      <c r="BO22" s="45">
        <v>0</v>
      </c>
      <c r="BP22" s="45">
        <v>0</v>
      </c>
      <c r="BQ22" s="45">
        <v>0</v>
      </c>
      <c r="BR22" s="46">
        <f t="shared" si="19"/>
        <v>0</v>
      </c>
      <c r="BS22" s="41"/>
      <c r="BT22" s="49" t="s">
        <v>132</v>
      </c>
      <c r="BU22" s="44">
        <v>7</v>
      </c>
      <c r="BV22" s="45">
        <f t="shared" si="20"/>
        <v>50</v>
      </c>
      <c r="BW22" s="45">
        <v>7</v>
      </c>
      <c r="BX22" s="45">
        <f t="shared" si="21"/>
        <v>50</v>
      </c>
      <c r="BY22" s="45">
        <f>INT(((9/BZ22)+0.005)*100)</f>
        <v>64</v>
      </c>
      <c r="BZ22" s="47">
        <f t="shared" si="22"/>
        <v>14</v>
      </c>
      <c r="CA22" s="44">
        <v>0</v>
      </c>
      <c r="CB22" s="45">
        <v>0</v>
      </c>
      <c r="CC22" s="45">
        <v>0</v>
      </c>
      <c r="CD22" s="45">
        <v>0</v>
      </c>
      <c r="CE22" s="45">
        <v>0</v>
      </c>
      <c r="CF22" s="46">
        <f t="shared" si="23"/>
        <v>0</v>
      </c>
    </row>
    <row r="23" spans="1:84" x14ac:dyDescent="0.2">
      <c r="A23" s="39"/>
      <c r="B23" s="51" t="s">
        <v>133</v>
      </c>
      <c r="C23" s="7">
        <v>4</v>
      </c>
      <c r="D23" s="8">
        <f t="shared" si="0"/>
        <v>7</v>
      </c>
      <c r="E23" s="8">
        <v>53</v>
      </c>
      <c r="F23" s="8">
        <f t="shared" si="1"/>
        <v>93</v>
      </c>
      <c r="G23" s="8">
        <f>INT(((53/H23)+0.005)*100)</f>
        <v>93</v>
      </c>
      <c r="H23" s="17">
        <f t="shared" si="2"/>
        <v>57</v>
      </c>
      <c r="I23" s="7">
        <v>0</v>
      </c>
      <c r="J23" s="8">
        <v>0</v>
      </c>
      <c r="K23" s="8">
        <v>0</v>
      </c>
      <c r="L23" s="8">
        <v>0</v>
      </c>
      <c r="M23" s="8">
        <v>0</v>
      </c>
      <c r="N23" s="9">
        <f t="shared" si="3"/>
        <v>0</v>
      </c>
      <c r="O23" s="39"/>
      <c r="P23" s="51" t="s">
        <v>133</v>
      </c>
      <c r="Q23" s="7">
        <v>17</v>
      </c>
      <c r="R23" s="8">
        <f t="shared" si="4"/>
        <v>30</v>
      </c>
      <c r="S23" s="8">
        <v>39</v>
      </c>
      <c r="T23" s="8">
        <f t="shared" si="5"/>
        <v>70</v>
      </c>
      <c r="U23" s="8">
        <f>INT(((23/V23)+0.005)*100)</f>
        <v>41</v>
      </c>
      <c r="V23" s="17">
        <f t="shared" si="6"/>
        <v>56</v>
      </c>
      <c r="W23" s="7">
        <v>0</v>
      </c>
      <c r="X23" s="8">
        <v>0</v>
      </c>
      <c r="Y23" s="8">
        <v>0</v>
      </c>
      <c r="Z23" s="8">
        <v>0</v>
      </c>
      <c r="AA23" s="8">
        <v>0</v>
      </c>
      <c r="AB23" s="9">
        <f t="shared" si="7"/>
        <v>0</v>
      </c>
      <c r="AC23" s="39"/>
      <c r="AD23" s="51" t="s">
        <v>133</v>
      </c>
      <c r="AE23" s="7">
        <v>4</v>
      </c>
      <c r="AF23" s="8">
        <f t="shared" si="8"/>
        <v>15</v>
      </c>
      <c r="AG23" s="8">
        <v>22</v>
      </c>
      <c r="AH23" s="8">
        <f t="shared" si="9"/>
        <v>85</v>
      </c>
      <c r="AI23" s="8">
        <f>INT(((24/AJ23)+0.005)*100)</f>
        <v>92</v>
      </c>
      <c r="AJ23" s="17">
        <f t="shared" si="10"/>
        <v>26</v>
      </c>
      <c r="AK23" s="7">
        <v>0</v>
      </c>
      <c r="AL23" s="8">
        <v>0</v>
      </c>
      <c r="AM23" s="8">
        <v>0</v>
      </c>
      <c r="AN23" s="8">
        <v>0</v>
      </c>
      <c r="AO23" s="8">
        <v>0</v>
      </c>
      <c r="AP23" s="9">
        <f t="shared" si="11"/>
        <v>0</v>
      </c>
      <c r="AQ23" s="39"/>
      <c r="AR23" s="51" t="s">
        <v>133</v>
      </c>
      <c r="AS23" s="7">
        <v>5</v>
      </c>
      <c r="AT23" s="8">
        <f t="shared" si="12"/>
        <v>33</v>
      </c>
      <c r="AU23" s="8">
        <v>10</v>
      </c>
      <c r="AV23" s="8">
        <f t="shared" si="13"/>
        <v>67</v>
      </c>
      <c r="AW23" s="8">
        <f>INT(((6/AX23)+0.005)*100)</f>
        <v>40</v>
      </c>
      <c r="AX23" s="17">
        <f t="shared" si="14"/>
        <v>15</v>
      </c>
      <c r="AY23" s="7">
        <v>0</v>
      </c>
      <c r="AZ23" s="8">
        <v>0</v>
      </c>
      <c r="BA23" s="8">
        <v>0</v>
      </c>
      <c r="BB23" s="8">
        <v>0</v>
      </c>
      <c r="BC23" s="8">
        <v>0</v>
      </c>
      <c r="BD23" s="9">
        <f t="shared" si="15"/>
        <v>0</v>
      </c>
      <c r="BE23" s="39"/>
      <c r="BF23" s="51" t="s">
        <v>133</v>
      </c>
      <c r="BG23" s="7">
        <v>0</v>
      </c>
      <c r="BH23" s="8">
        <f t="shared" si="16"/>
        <v>0</v>
      </c>
      <c r="BI23" s="8">
        <v>31</v>
      </c>
      <c r="BJ23" s="8">
        <f t="shared" si="17"/>
        <v>100</v>
      </c>
      <c r="BK23" s="8">
        <f>INT(((29/BL23)+0.005)*100)</f>
        <v>94</v>
      </c>
      <c r="BL23" s="17">
        <f t="shared" si="18"/>
        <v>31</v>
      </c>
      <c r="BM23" s="7">
        <v>0</v>
      </c>
      <c r="BN23" s="8">
        <v>0</v>
      </c>
      <c r="BO23" s="8">
        <v>0</v>
      </c>
      <c r="BP23" s="8">
        <v>0</v>
      </c>
      <c r="BQ23" s="8">
        <v>0</v>
      </c>
      <c r="BR23" s="9">
        <f t="shared" si="19"/>
        <v>0</v>
      </c>
      <c r="BS23" s="39"/>
      <c r="BT23" s="51" t="s">
        <v>133</v>
      </c>
      <c r="BU23" s="7">
        <v>12</v>
      </c>
      <c r="BV23" s="8">
        <f t="shared" si="20"/>
        <v>29</v>
      </c>
      <c r="BW23" s="8">
        <v>29</v>
      </c>
      <c r="BX23" s="8">
        <f t="shared" si="21"/>
        <v>71</v>
      </c>
      <c r="BY23" s="8">
        <f>INT(((17/BZ23)+0.005)*100)</f>
        <v>41</v>
      </c>
      <c r="BZ23" s="17">
        <f t="shared" si="22"/>
        <v>41</v>
      </c>
      <c r="CA23" s="7">
        <v>0</v>
      </c>
      <c r="CB23" s="8">
        <v>0</v>
      </c>
      <c r="CC23" s="8">
        <v>0</v>
      </c>
      <c r="CD23" s="8">
        <v>0</v>
      </c>
      <c r="CE23" s="8">
        <v>0</v>
      </c>
      <c r="CF23" s="9">
        <f t="shared" si="23"/>
        <v>0</v>
      </c>
    </row>
    <row r="24" spans="1:84" x14ac:dyDescent="0.2">
      <c r="A24" s="41"/>
      <c r="B24" s="49" t="s">
        <v>692</v>
      </c>
      <c r="C24" s="44">
        <v>51</v>
      </c>
      <c r="D24" s="45">
        <f t="shared" si="0"/>
        <v>53</v>
      </c>
      <c r="E24" s="45">
        <v>46</v>
      </c>
      <c r="F24" s="45">
        <f t="shared" si="1"/>
        <v>47</v>
      </c>
      <c r="G24" s="45">
        <f>INT(((60/H24)+0.005)*100)</f>
        <v>62</v>
      </c>
      <c r="H24" s="47">
        <f t="shared" si="2"/>
        <v>97</v>
      </c>
      <c r="I24" s="44">
        <v>0</v>
      </c>
      <c r="J24" s="45">
        <v>0</v>
      </c>
      <c r="K24" s="45">
        <v>0</v>
      </c>
      <c r="L24" s="45">
        <v>0</v>
      </c>
      <c r="M24" s="45">
        <v>0</v>
      </c>
      <c r="N24" s="46">
        <f t="shared" si="3"/>
        <v>0</v>
      </c>
      <c r="O24" s="41"/>
      <c r="P24" s="49" t="s">
        <v>692</v>
      </c>
      <c r="Q24" s="44">
        <v>54</v>
      </c>
      <c r="R24" s="45">
        <f t="shared" si="4"/>
        <v>43</v>
      </c>
      <c r="S24" s="45">
        <v>73</v>
      </c>
      <c r="T24" s="45">
        <f t="shared" si="5"/>
        <v>57</v>
      </c>
      <c r="U24" s="45">
        <f>INT(((77/V24)+0.005)*100)</f>
        <v>61</v>
      </c>
      <c r="V24" s="47">
        <f t="shared" si="6"/>
        <v>127</v>
      </c>
      <c r="W24" s="44">
        <v>0</v>
      </c>
      <c r="X24" s="45">
        <v>0</v>
      </c>
      <c r="Y24" s="45">
        <v>0</v>
      </c>
      <c r="Z24" s="45">
        <v>0</v>
      </c>
      <c r="AA24" s="45">
        <v>0</v>
      </c>
      <c r="AB24" s="46">
        <f t="shared" si="7"/>
        <v>0</v>
      </c>
      <c r="AC24" s="41"/>
      <c r="AD24" s="49" t="s">
        <v>692</v>
      </c>
      <c r="AE24" s="44">
        <v>24</v>
      </c>
      <c r="AF24" s="45">
        <f t="shared" si="8"/>
        <v>46</v>
      </c>
      <c r="AG24" s="45">
        <v>28</v>
      </c>
      <c r="AH24" s="45">
        <f t="shared" si="9"/>
        <v>54</v>
      </c>
      <c r="AI24" s="45">
        <f>INT(((32/AJ24)+0.005)*100)</f>
        <v>62</v>
      </c>
      <c r="AJ24" s="47">
        <f t="shared" si="10"/>
        <v>52</v>
      </c>
      <c r="AK24" s="44">
        <v>0</v>
      </c>
      <c r="AL24" s="45">
        <v>0</v>
      </c>
      <c r="AM24" s="45">
        <v>0</v>
      </c>
      <c r="AN24" s="45">
        <v>0</v>
      </c>
      <c r="AO24" s="45">
        <v>0</v>
      </c>
      <c r="AP24" s="46">
        <f t="shared" si="11"/>
        <v>0</v>
      </c>
      <c r="AQ24" s="41"/>
      <c r="AR24" s="49" t="s">
        <v>692</v>
      </c>
      <c r="AS24" s="44">
        <v>22</v>
      </c>
      <c r="AT24" s="45">
        <f t="shared" si="12"/>
        <v>51</v>
      </c>
      <c r="AU24" s="45">
        <v>21</v>
      </c>
      <c r="AV24" s="45">
        <f t="shared" si="13"/>
        <v>49</v>
      </c>
      <c r="AW24" s="45">
        <f>INT(((26/AX24)+0.005)*100)</f>
        <v>60</v>
      </c>
      <c r="AX24" s="47">
        <f t="shared" si="14"/>
        <v>43</v>
      </c>
      <c r="AY24" s="44">
        <v>0</v>
      </c>
      <c r="AZ24" s="45">
        <v>0</v>
      </c>
      <c r="BA24" s="45">
        <v>0</v>
      </c>
      <c r="BB24" s="45">
        <v>0</v>
      </c>
      <c r="BC24" s="45">
        <v>0</v>
      </c>
      <c r="BD24" s="46">
        <f t="shared" si="15"/>
        <v>0</v>
      </c>
      <c r="BE24" s="41"/>
      <c r="BF24" s="49" t="s">
        <v>692</v>
      </c>
      <c r="BG24" s="44">
        <v>27</v>
      </c>
      <c r="BH24" s="45">
        <f t="shared" si="16"/>
        <v>60</v>
      </c>
      <c r="BI24" s="45">
        <v>18</v>
      </c>
      <c r="BJ24" s="45">
        <f t="shared" si="17"/>
        <v>40</v>
      </c>
      <c r="BK24" s="45">
        <f>INT(((28/BL24)+0.005)*100)</f>
        <v>62</v>
      </c>
      <c r="BL24" s="47">
        <f t="shared" si="18"/>
        <v>45</v>
      </c>
      <c r="BM24" s="44">
        <v>0</v>
      </c>
      <c r="BN24" s="45">
        <v>0</v>
      </c>
      <c r="BO24" s="45">
        <v>0</v>
      </c>
      <c r="BP24" s="45">
        <v>0</v>
      </c>
      <c r="BQ24" s="45">
        <v>0</v>
      </c>
      <c r="BR24" s="46">
        <f t="shared" si="19"/>
        <v>0</v>
      </c>
      <c r="BS24" s="41"/>
      <c r="BT24" s="49" t="s">
        <v>692</v>
      </c>
      <c r="BU24" s="44">
        <v>32</v>
      </c>
      <c r="BV24" s="45">
        <f t="shared" si="20"/>
        <v>38</v>
      </c>
      <c r="BW24" s="45">
        <v>52</v>
      </c>
      <c r="BX24" s="45">
        <f t="shared" si="21"/>
        <v>62</v>
      </c>
      <c r="BY24" s="45">
        <f>INT(((51/BZ24)+0.005)*100)</f>
        <v>61</v>
      </c>
      <c r="BZ24" s="47">
        <f t="shared" si="22"/>
        <v>84</v>
      </c>
      <c r="CA24" s="44">
        <v>0</v>
      </c>
      <c r="CB24" s="45">
        <v>0</v>
      </c>
      <c r="CC24" s="45">
        <v>0</v>
      </c>
      <c r="CD24" s="45">
        <v>0</v>
      </c>
      <c r="CE24" s="45">
        <v>0</v>
      </c>
      <c r="CF24" s="46">
        <f t="shared" si="23"/>
        <v>0</v>
      </c>
    </row>
    <row r="25" spans="1:84" x14ac:dyDescent="0.2">
      <c r="A25" s="39"/>
      <c r="B25" s="51" t="s">
        <v>134</v>
      </c>
      <c r="C25" s="7">
        <v>0</v>
      </c>
      <c r="D25" s="8">
        <f t="shared" si="0"/>
        <v>0</v>
      </c>
      <c r="E25" s="8">
        <v>73</v>
      </c>
      <c r="F25" s="8">
        <f t="shared" si="1"/>
        <v>100</v>
      </c>
      <c r="G25" s="8">
        <f>INT(((52/H25)+0.005)*100)</f>
        <v>71</v>
      </c>
      <c r="H25" s="17">
        <f t="shared" si="2"/>
        <v>73</v>
      </c>
      <c r="I25" s="7">
        <v>0</v>
      </c>
      <c r="J25" s="8">
        <v>0</v>
      </c>
      <c r="K25" s="8">
        <v>0</v>
      </c>
      <c r="L25" s="8">
        <v>0</v>
      </c>
      <c r="M25" s="8">
        <v>0</v>
      </c>
      <c r="N25" s="9">
        <f t="shared" si="3"/>
        <v>0</v>
      </c>
      <c r="O25" s="39"/>
      <c r="P25" s="51" t="s">
        <v>134</v>
      </c>
      <c r="Q25" s="7">
        <v>0</v>
      </c>
      <c r="R25" s="8">
        <f t="shared" si="4"/>
        <v>0</v>
      </c>
      <c r="S25" s="8">
        <v>32</v>
      </c>
      <c r="T25" s="8">
        <f t="shared" si="5"/>
        <v>100</v>
      </c>
      <c r="U25" s="8">
        <f>INT(((11/V25)+0.005)*100)</f>
        <v>34</v>
      </c>
      <c r="V25" s="17">
        <f t="shared" si="6"/>
        <v>32</v>
      </c>
      <c r="W25" s="7">
        <v>0</v>
      </c>
      <c r="X25" s="8">
        <v>0</v>
      </c>
      <c r="Y25" s="8">
        <v>0</v>
      </c>
      <c r="Z25" s="8">
        <v>0</v>
      </c>
      <c r="AA25" s="8">
        <v>0</v>
      </c>
      <c r="AB25" s="9">
        <f t="shared" si="7"/>
        <v>0</v>
      </c>
      <c r="AC25" s="39"/>
      <c r="AD25" s="51" t="s">
        <v>134</v>
      </c>
      <c r="AE25" s="7">
        <v>0</v>
      </c>
      <c r="AF25" s="8">
        <f t="shared" si="8"/>
        <v>0</v>
      </c>
      <c r="AG25" s="8">
        <v>53</v>
      </c>
      <c r="AH25" s="8">
        <f t="shared" si="9"/>
        <v>100</v>
      </c>
      <c r="AI25" s="8">
        <f>INT(((38/AJ25)+0.005)*100)</f>
        <v>72</v>
      </c>
      <c r="AJ25" s="17">
        <f t="shared" si="10"/>
        <v>53</v>
      </c>
      <c r="AK25" s="7">
        <v>0</v>
      </c>
      <c r="AL25" s="8">
        <v>0</v>
      </c>
      <c r="AM25" s="8">
        <v>0</v>
      </c>
      <c r="AN25" s="8">
        <v>0</v>
      </c>
      <c r="AO25" s="8">
        <v>0</v>
      </c>
      <c r="AP25" s="9">
        <f t="shared" si="11"/>
        <v>0</v>
      </c>
      <c r="AQ25" s="39"/>
      <c r="AR25" s="51" t="s">
        <v>134</v>
      </c>
      <c r="AS25" s="7">
        <v>0</v>
      </c>
      <c r="AT25" s="8">
        <f t="shared" si="12"/>
        <v>0</v>
      </c>
      <c r="AU25" s="8">
        <v>6</v>
      </c>
      <c r="AV25" s="8">
        <f t="shared" si="13"/>
        <v>100</v>
      </c>
      <c r="AW25" s="8">
        <f>INT(((2/AX25)+0.005)*100)</f>
        <v>33</v>
      </c>
      <c r="AX25" s="17">
        <f t="shared" si="14"/>
        <v>6</v>
      </c>
      <c r="AY25" s="7">
        <v>0</v>
      </c>
      <c r="AZ25" s="8">
        <v>0</v>
      </c>
      <c r="BA25" s="8">
        <v>0</v>
      </c>
      <c r="BB25" s="8">
        <v>0</v>
      </c>
      <c r="BC25" s="8">
        <v>0</v>
      </c>
      <c r="BD25" s="9">
        <f t="shared" si="15"/>
        <v>0</v>
      </c>
      <c r="BE25" s="39"/>
      <c r="BF25" s="51" t="s">
        <v>134</v>
      </c>
      <c r="BG25" s="7">
        <v>0</v>
      </c>
      <c r="BH25" s="8">
        <f t="shared" si="16"/>
        <v>0</v>
      </c>
      <c r="BI25" s="8">
        <v>20</v>
      </c>
      <c r="BJ25" s="8">
        <f t="shared" si="17"/>
        <v>100</v>
      </c>
      <c r="BK25" s="8">
        <f>INT(((14/BL25)+0.005)*100)</f>
        <v>70</v>
      </c>
      <c r="BL25" s="17">
        <f t="shared" si="18"/>
        <v>20</v>
      </c>
      <c r="BM25" s="7">
        <v>0</v>
      </c>
      <c r="BN25" s="8">
        <v>0</v>
      </c>
      <c r="BO25" s="8">
        <v>0</v>
      </c>
      <c r="BP25" s="8">
        <v>0</v>
      </c>
      <c r="BQ25" s="8">
        <v>0</v>
      </c>
      <c r="BR25" s="9">
        <f t="shared" si="19"/>
        <v>0</v>
      </c>
      <c r="BS25" s="39"/>
      <c r="BT25" s="51" t="s">
        <v>134</v>
      </c>
      <c r="BU25" s="7">
        <v>0</v>
      </c>
      <c r="BV25" s="8">
        <f t="shared" si="20"/>
        <v>0</v>
      </c>
      <c r="BW25" s="8">
        <v>26</v>
      </c>
      <c r="BX25" s="8">
        <f t="shared" si="21"/>
        <v>100</v>
      </c>
      <c r="BY25" s="8">
        <f>INT(((9/BZ25)+0.005)*100)</f>
        <v>35</v>
      </c>
      <c r="BZ25" s="17">
        <f t="shared" si="22"/>
        <v>26</v>
      </c>
      <c r="CA25" s="7">
        <v>0</v>
      </c>
      <c r="CB25" s="8">
        <v>0</v>
      </c>
      <c r="CC25" s="8">
        <v>0</v>
      </c>
      <c r="CD25" s="8">
        <v>0</v>
      </c>
      <c r="CE25" s="8">
        <v>0</v>
      </c>
      <c r="CF25" s="9">
        <f t="shared" si="23"/>
        <v>0</v>
      </c>
    </row>
    <row r="26" spans="1:84" x14ac:dyDescent="0.2">
      <c r="A26" s="41"/>
      <c r="B26" s="49" t="s">
        <v>135</v>
      </c>
      <c r="C26" s="44">
        <v>356</v>
      </c>
      <c r="D26" s="45">
        <f t="shared" si="0"/>
        <v>48</v>
      </c>
      <c r="E26" s="45">
        <v>385</v>
      </c>
      <c r="F26" s="45">
        <f t="shared" si="1"/>
        <v>52</v>
      </c>
      <c r="G26" s="45">
        <f>INT(((705/H26)+0.005)*100)</f>
        <v>95</v>
      </c>
      <c r="H26" s="47">
        <f t="shared" si="2"/>
        <v>741</v>
      </c>
      <c r="I26" s="44">
        <v>0</v>
      </c>
      <c r="J26" s="45">
        <f>INT(((I26/N26)+0.005)*100)</f>
        <v>0</v>
      </c>
      <c r="K26" s="45">
        <v>310</v>
      </c>
      <c r="L26" s="45">
        <f>INT(((K26/N26)+0.005)*100)</f>
        <v>100</v>
      </c>
      <c r="M26" s="45">
        <f>INT(((282/N26)+0.005)*100)</f>
        <v>91</v>
      </c>
      <c r="N26" s="46">
        <f t="shared" si="3"/>
        <v>310</v>
      </c>
      <c r="O26" s="41"/>
      <c r="P26" s="49" t="s">
        <v>135</v>
      </c>
      <c r="Q26" s="44">
        <v>593</v>
      </c>
      <c r="R26" s="45">
        <f t="shared" si="4"/>
        <v>73</v>
      </c>
      <c r="S26" s="45">
        <v>214</v>
      </c>
      <c r="T26" s="45">
        <f t="shared" si="5"/>
        <v>27</v>
      </c>
      <c r="U26" s="45">
        <f>INT(((35/V26)+0.005)*100)</f>
        <v>4</v>
      </c>
      <c r="V26" s="47">
        <f t="shared" si="6"/>
        <v>807</v>
      </c>
      <c r="W26" s="44">
        <v>0</v>
      </c>
      <c r="X26" s="45">
        <f>INT(((W26/AB26)+0.005)*100)</f>
        <v>0</v>
      </c>
      <c r="Y26" s="45">
        <v>415</v>
      </c>
      <c r="Z26" s="45">
        <f>INT(((Y26/AB26)+0.005)*100)</f>
        <v>100</v>
      </c>
      <c r="AA26" s="45">
        <f>INT(((0/AB26)+0.005)*100)</f>
        <v>0</v>
      </c>
      <c r="AB26" s="46">
        <f t="shared" si="7"/>
        <v>415</v>
      </c>
      <c r="AC26" s="41"/>
      <c r="AD26" s="49" t="s">
        <v>135</v>
      </c>
      <c r="AE26" s="44">
        <v>203</v>
      </c>
      <c r="AF26" s="45">
        <f t="shared" si="8"/>
        <v>50</v>
      </c>
      <c r="AG26" s="45">
        <v>207</v>
      </c>
      <c r="AH26" s="45">
        <f t="shared" si="9"/>
        <v>50</v>
      </c>
      <c r="AI26" s="45">
        <f>INT(((389/AJ26)+0.005)*100)</f>
        <v>95</v>
      </c>
      <c r="AJ26" s="47">
        <f t="shared" si="10"/>
        <v>410</v>
      </c>
      <c r="AK26" s="44">
        <v>0</v>
      </c>
      <c r="AL26" s="45">
        <f>INT(((AK26/AP26)+0.005)*100)</f>
        <v>0</v>
      </c>
      <c r="AM26" s="45">
        <v>171</v>
      </c>
      <c r="AN26" s="45">
        <f>INT(((AM26/AP26)+0.005)*100)</f>
        <v>100</v>
      </c>
      <c r="AO26" s="45">
        <f>INT(((159/AP26)+0.005)*100)</f>
        <v>93</v>
      </c>
      <c r="AP26" s="46">
        <f t="shared" si="11"/>
        <v>171</v>
      </c>
      <c r="AQ26" s="41"/>
      <c r="AR26" s="49" t="s">
        <v>135</v>
      </c>
      <c r="AS26" s="44">
        <v>210</v>
      </c>
      <c r="AT26" s="45">
        <f t="shared" si="12"/>
        <v>76</v>
      </c>
      <c r="AU26" s="45">
        <v>65</v>
      </c>
      <c r="AV26" s="45">
        <f t="shared" si="13"/>
        <v>24</v>
      </c>
      <c r="AW26" s="45">
        <f>INT(((1/AX26)+0.005)*100)</f>
        <v>0</v>
      </c>
      <c r="AX26" s="47">
        <f t="shared" si="14"/>
        <v>275</v>
      </c>
      <c r="AY26" s="44">
        <v>0</v>
      </c>
      <c r="AZ26" s="45">
        <f>INT(((AY26/BD26)+0.005)*100)</f>
        <v>0</v>
      </c>
      <c r="BA26" s="45">
        <v>206</v>
      </c>
      <c r="BB26" s="45">
        <f>INT(((BA26/BD26)+0.005)*100)</f>
        <v>100</v>
      </c>
      <c r="BC26" s="45">
        <f>INT(((0/BD26)+0.005)*100)</f>
        <v>0</v>
      </c>
      <c r="BD26" s="46">
        <f t="shared" si="15"/>
        <v>206</v>
      </c>
      <c r="BE26" s="41"/>
      <c r="BF26" s="49" t="s">
        <v>135</v>
      </c>
      <c r="BG26" s="44">
        <v>153</v>
      </c>
      <c r="BH26" s="45">
        <f t="shared" si="16"/>
        <v>46</v>
      </c>
      <c r="BI26" s="45">
        <v>178</v>
      </c>
      <c r="BJ26" s="45">
        <f t="shared" si="17"/>
        <v>54</v>
      </c>
      <c r="BK26" s="45">
        <f>INT(((316/BL26)+0.005)*100)</f>
        <v>95</v>
      </c>
      <c r="BL26" s="47">
        <f t="shared" si="18"/>
        <v>331</v>
      </c>
      <c r="BM26" s="44">
        <v>0</v>
      </c>
      <c r="BN26" s="45">
        <f>INT(((BM26/BR26)+0.005)*100)</f>
        <v>0</v>
      </c>
      <c r="BO26" s="45">
        <v>139</v>
      </c>
      <c r="BP26" s="45">
        <f>INT(((BO26/BR26)+0.005)*100)</f>
        <v>100</v>
      </c>
      <c r="BQ26" s="45">
        <f>INT(((123/BR26)+0.005)*100)</f>
        <v>88</v>
      </c>
      <c r="BR26" s="46">
        <f t="shared" si="19"/>
        <v>139</v>
      </c>
      <c r="BS26" s="41"/>
      <c r="BT26" s="49" t="s">
        <v>135</v>
      </c>
      <c r="BU26" s="44">
        <v>383</v>
      </c>
      <c r="BV26" s="45">
        <f t="shared" si="20"/>
        <v>72</v>
      </c>
      <c r="BW26" s="45">
        <v>149</v>
      </c>
      <c r="BX26" s="45">
        <f t="shared" si="21"/>
        <v>28</v>
      </c>
      <c r="BY26" s="45">
        <f>INT(((34/BZ26)+0.005)*100)</f>
        <v>6</v>
      </c>
      <c r="BZ26" s="47">
        <f t="shared" si="22"/>
        <v>532</v>
      </c>
      <c r="CA26" s="44">
        <v>0</v>
      </c>
      <c r="CB26" s="45">
        <f>INT(((CA26/CF26)+0.005)*100)</f>
        <v>0</v>
      </c>
      <c r="CC26" s="45">
        <v>209</v>
      </c>
      <c r="CD26" s="45">
        <f>INT(((CC26/CF26)+0.005)*100)</f>
        <v>100</v>
      </c>
      <c r="CE26" s="45">
        <f>INT(((0/CF26)+0.005)*100)</f>
        <v>0</v>
      </c>
      <c r="CF26" s="46">
        <f t="shared" si="23"/>
        <v>209</v>
      </c>
    </row>
    <row r="27" spans="1:84" x14ac:dyDescent="0.2">
      <c r="A27" s="39"/>
      <c r="B27" s="51" t="s">
        <v>932</v>
      </c>
      <c r="C27" s="7">
        <v>9</v>
      </c>
      <c r="D27" s="8">
        <f t="shared" si="0"/>
        <v>13</v>
      </c>
      <c r="E27" s="8">
        <v>58</v>
      </c>
      <c r="F27" s="8">
        <f t="shared" si="1"/>
        <v>87</v>
      </c>
      <c r="G27" s="8">
        <f>INT(((43/H27)+0.005)*100)</f>
        <v>64</v>
      </c>
      <c r="H27" s="17">
        <f t="shared" si="2"/>
        <v>67</v>
      </c>
      <c r="I27" s="7">
        <v>0</v>
      </c>
      <c r="J27" s="8">
        <v>0</v>
      </c>
      <c r="K27" s="8">
        <v>0</v>
      </c>
      <c r="L27" s="8">
        <v>0</v>
      </c>
      <c r="M27" s="8">
        <v>0</v>
      </c>
      <c r="N27" s="9">
        <f t="shared" si="3"/>
        <v>0</v>
      </c>
      <c r="O27" s="39"/>
      <c r="P27" s="51" t="s">
        <v>932</v>
      </c>
      <c r="Q27" s="7">
        <v>28</v>
      </c>
      <c r="R27" s="8">
        <f t="shared" si="4"/>
        <v>26</v>
      </c>
      <c r="S27" s="8">
        <v>81</v>
      </c>
      <c r="T27" s="8">
        <f t="shared" si="5"/>
        <v>74</v>
      </c>
      <c r="U27" s="8">
        <f>INT(((0/V27)+0.005)*100)</f>
        <v>0</v>
      </c>
      <c r="V27" s="17">
        <f t="shared" si="6"/>
        <v>109</v>
      </c>
      <c r="W27" s="7">
        <v>0</v>
      </c>
      <c r="X27" s="8">
        <v>0</v>
      </c>
      <c r="Y27" s="8">
        <v>0</v>
      </c>
      <c r="Z27" s="8">
        <v>0</v>
      </c>
      <c r="AA27" s="8">
        <v>0</v>
      </c>
      <c r="AB27" s="9">
        <f t="shared" si="7"/>
        <v>0</v>
      </c>
      <c r="AC27" s="39"/>
      <c r="AD27" s="51" t="s">
        <v>932</v>
      </c>
      <c r="AE27" s="7">
        <v>5</v>
      </c>
      <c r="AF27" s="8">
        <f t="shared" si="8"/>
        <v>13</v>
      </c>
      <c r="AG27" s="8">
        <v>34</v>
      </c>
      <c r="AH27" s="8">
        <f t="shared" si="9"/>
        <v>87</v>
      </c>
      <c r="AI27" s="8">
        <f>INT(((25/AJ27)+0.005)*100)</f>
        <v>64</v>
      </c>
      <c r="AJ27" s="17">
        <f t="shared" si="10"/>
        <v>39</v>
      </c>
      <c r="AK27" s="7">
        <v>0</v>
      </c>
      <c r="AL27" s="8">
        <v>0</v>
      </c>
      <c r="AM27" s="8">
        <v>0</v>
      </c>
      <c r="AN27" s="8">
        <v>0</v>
      </c>
      <c r="AO27" s="8">
        <v>0</v>
      </c>
      <c r="AP27" s="9">
        <f t="shared" si="11"/>
        <v>0</v>
      </c>
      <c r="AQ27" s="39"/>
      <c r="AR27" s="51" t="s">
        <v>932</v>
      </c>
      <c r="AS27" s="7">
        <v>6</v>
      </c>
      <c r="AT27" s="8">
        <f t="shared" si="12"/>
        <v>33</v>
      </c>
      <c r="AU27" s="8">
        <v>12</v>
      </c>
      <c r="AV27" s="8">
        <f t="shared" si="13"/>
        <v>67</v>
      </c>
      <c r="AW27" s="8">
        <f>INT(((0/AX27)+0.005)*100)</f>
        <v>0</v>
      </c>
      <c r="AX27" s="17">
        <f t="shared" si="14"/>
        <v>18</v>
      </c>
      <c r="AY27" s="7">
        <v>0</v>
      </c>
      <c r="AZ27" s="8">
        <v>0</v>
      </c>
      <c r="BA27" s="8">
        <v>0</v>
      </c>
      <c r="BB27" s="8">
        <v>0</v>
      </c>
      <c r="BC27" s="8">
        <v>0</v>
      </c>
      <c r="BD27" s="9">
        <f t="shared" si="15"/>
        <v>0</v>
      </c>
      <c r="BE27" s="39"/>
      <c r="BF27" s="51" t="s">
        <v>932</v>
      </c>
      <c r="BG27" s="7">
        <v>4</v>
      </c>
      <c r="BH27" s="8">
        <f t="shared" si="16"/>
        <v>14</v>
      </c>
      <c r="BI27" s="8">
        <v>24</v>
      </c>
      <c r="BJ27" s="8">
        <f t="shared" si="17"/>
        <v>86</v>
      </c>
      <c r="BK27" s="8">
        <f>INT(((18/BL27)+0.005)*100)</f>
        <v>64</v>
      </c>
      <c r="BL27" s="17">
        <f t="shared" si="18"/>
        <v>28</v>
      </c>
      <c r="BM27" s="7">
        <v>0</v>
      </c>
      <c r="BN27" s="8">
        <v>0</v>
      </c>
      <c r="BO27" s="8">
        <v>0</v>
      </c>
      <c r="BP27" s="8">
        <v>0</v>
      </c>
      <c r="BQ27" s="8">
        <v>0</v>
      </c>
      <c r="BR27" s="9">
        <f t="shared" si="19"/>
        <v>0</v>
      </c>
      <c r="BS27" s="39"/>
      <c r="BT27" s="51" t="s">
        <v>932</v>
      </c>
      <c r="BU27" s="7">
        <v>22</v>
      </c>
      <c r="BV27" s="8">
        <f t="shared" si="20"/>
        <v>24</v>
      </c>
      <c r="BW27" s="8">
        <v>69</v>
      </c>
      <c r="BX27" s="8">
        <f t="shared" si="21"/>
        <v>76</v>
      </c>
      <c r="BY27" s="8">
        <f>INT(((0/BZ27)+0.005)*100)</f>
        <v>0</v>
      </c>
      <c r="BZ27" s="17">
        <f t="shared" si="22"/>
        <v>91</v>
      </c>
      <c r="CA27" s="7">
        <v>0</v>
      </c>
      <c r="CB27" s="8">
        <v>0</v>
      </c>
      <c r="CC27" s="8">
        <v>0</v>
      </c>
      <c r="CD27" s="8">
        <v>0</v>
      </c>
      <c r="CE27" s="8">
        <v>0</v>
      </c>
      <c r="CF27" s="9">
        <f t="shared" si="23"/>
        <v>0</v>
      </c>
    </row>
    <row r="28" spans="1:84" x14ac:dyDescent="0.2">
      <c r="A28" s="41"/>
      <c r="B28" s="49" t="s">
        <v>136</v>
      </c>
      <c r="C28" s="44">
        <v>596</v>
      </c>
      <c r="D28" s="45">
        <f t="shared" si="0"/>
        <v>43</v>
      </c>
      <c r="E28" s="45">
        <v>788</v>
      </c>
      <c r="F28" s="45">
        <f t="shared" si="1"/>
        <v>57</v>
      </c>
      <c r="G28" s="45">
        <f>INT(((1308/H28)+0.005)*100)</f>
        <v>95</v>
      </c>
      <c r="H28" s="47">
        <f t="shared" si="2"/>
        <v>1384</v>
      </c>
      <c r="I28" s="44">
        <v>2</v>
      </c>
      <c r="J28" s="45">
        <f>INT(((I28/N28)+0.005)*100)</f>
        <v>1</v>
      </c>
      <c r="K28" s="45">
        <v>135</v>
      </c>
      <c r="L28" s="45">
        <f>INT(((K28/N28)+0.005)*100)</f>
        <v>99</v>
      </c>
      <c r="M28" s="45">
        <f>INT(((135/N28)+0.005)*100)</f>
        <v>99</v>
      </c>
      <c r="N28" s="46">
        <f t="shared" si="3"/>
        <v>137</v>
      </c>
      <c r="O28" s="41"/>
      <c r="P28" s="49" t="s">
        <v>136</v>
      </c>
      <c r="Q28" s="44">
        <v>792</v>
      </c>
      <c r="R28" s="45">
        <f t="shared" si="4"/>
        <v>53</v>
      </c>
      <c r="S28" s="45">
        <v>716</v>
      </c>
      <c r="T28" s="45">
        <f t="shared" si="5"/>
        <v>47</v>
      </c>
      <c r="U28" s="45">
        <f>INT(((1/V28)+0.005)*100)</f>
        <v>0</v>
      </c>
      <c r="V28" s="47">
        <f t="shared" si="6"/>
        <v>1508</v>
      </c>
      <c r="W28" s="44">
        <v>0</v>
      </c>
      <c r="X28" s="45">
        <f>INT(((W28/AB28)+0.005)*100)</f>
        <v>0</v>
      </c>
      <c r="Y28" s="45">
        <v>54</v>
      </c>
      <c r="Z28" s="45">
        <f>INT(((Y28/AB28)+0.005)*100)</f>
        <v>100</v>
      </c>
      <c r="AA28" s="45">
        <f>INT(((0/AB28)+0.005)*100)</f>
        <v>0</v>
      </c>
      <c r="AB28" s="46">
        <f t="shared" si="7"/>
        <v>54</v>
      </c>
      <c r="AC28" s="41"/>
      <c r="AD28" s="49" t="s">
        <v>136</v>
      </c>
      <c r="AE28" s="44">
        <v>370</v>
      </c>
      <c r="AF28" s="45">
        <f t="shared" si="8"/>
        <v>43</v>
      </c>
      <c r="AG28" s="45">
        <v>488</v>
      </c>
      <c r="AH28" s="45">
        <f t="shared" si="9"/>
        <v>57</v>
      </c>
      <c r="AI28" s="45">
        <f>INT(((820/AJ28)+0.005)*100)</f>
        <v>96</v>
      </c>
      <c r="AJ28" s="47">
        <f t="shared" si="10"/>
        <v>858</v>
      </c>
      <c r="AK28" s="44">
        <v>2</v>
      </c>
      <c r="AL28" s="45">
        <f>INT(((AK28/AP28)+0.005)*100)</f>
        <v>2</v>
      </c>
      <c r="AM28" s="45">
        <v>111</v>
      </c>
      <c r="AN28" s="45">
        <f>INT(((AM28/AP28)+0.005)*100)</f>
        <v>98</v>
      </c>
      <c r="AO28" s="45">
        <f>INT(((112/AP28)+0.005)*100)</f>
        <v>99</v>
      </c>
      <c r="AP28" s="46">
        <f t="shared" si="11"/>
        <v>113</v>
      </c>
      <c r="AQ28" s="41"/>
      <c r="AR28" s="49" t="s">
        <v>136</v>
      </c>
      <c r="AS28" s="44">
        <v>200</v>
      </c>
      <c r="AT28" s="45">
        <f t="shared" si="12"/>
        <v>40</v>
      </c>
      <c r="AU28" s="45">
        <v>296</v>
      </c>
      <c r="AV28" s="45">
        <f t="shared" si="13"/>
        <v>60</v>
      </c>
      <c r="AW28" s="45">
        <f>INT(((0/AX28)+0.005)*100)</f>
        <v>0</v>
      </c>
      <c r="AX28" s="47">
        <f t="shared" si="14"/>
        <v>496</v>
      </c>
      <c r="AY28" s="44">
        <v>0</v>
      </c>
      <c r="AZ28" s="45">
        <f>INT(((AY28/BD28)+0.005)*100)</f>
        <v>0</v>
      </c>
      <c r="BA28" s="45">
        <v>29</v>
      </c>
      <c r="BB28" s="45">
        <f>INT(((BA28/BD28)+0.005)*100)</f>
        <v>100</v>
      </c>
      <c r="BC28" s="45">
        <f>INT(((0/BD28)+0.005)*100)</f>
        <v>0</v>
      </c>
      <c r="BD28" s="46">
        <f t="shared" si="15"/>
        <v>29</v>
      </c>
      <c r="BE28" s="41"/>
      <c r="BF28" s="49" t="s">
        <v>136</v>
      </c>
      <c r="BG28" s="44">
        <v>226</v>
      </c>
      <c r="BH28" s="45">
        <f t="shared" si="16"/>
        <v>43</v>
      </c>
      <c r="BI28" s="45">
        <v>300</v>
      </c>
      <c r="BJ28" s="45">
        <f t="shared" si="17"/>
        <v>57</v>
      </c>
      <c r="BK28" s="45">
        <f>INT(((488/BL28)+0.005)*100)</f>
        <v>93</v>
      </c>
      <c r="BL28" s="47">
        <f t="shared" si="18"/>
        <v>526</v>
      </c>
      <c r="BM28" s="44">
        <v>0</v>
      </c>
      <c r="BN28" s="45">
        <f>INT(((BM28/BR28)+0.005)*100)</f>
        <v>0</v>
      </c>
      <c r="BO28" s="45">
        <v>24</v>
      </c>
      <c r="BP28" s="45">
        <f>INT(((BO28/BR28)+0.005)*100)</f>
        <v>100</v>
      </c>
      <c r="BQ28" s="45">
        <f>INT(((23/BR28)+0.005)*100)</f>
        <v>96</v>
      </c>
      <c r="BR28" s="46">
        <f t="shared" si="19"/>
        <v>24</v>
      </c>
      <c r="BS28" s="41"/>
      <c r="BT28" s="49" t="s">
        <v>136</v>
      </c>
      <c r="BU28" s="44">
        <v>592</v>
      </c>
      <c r="BV28" s="45">
        <f t="shared" si="20"/>
        <v>58</v>
      </c>
      <c r="BW28" s="45">
        <v>420</v>
      </c>
      <c r="BX28" s="45">
        <f t="shared" si="21"/>
        <v>42</v>
      </c>
      <c r="BY28" s="45">
        <f>INT(((1/BZ28)+0.005)*100)</f>
        <v>0</v>
      </c>
      <c r="BZ28" s="47">
        <f t="shared" si="22"/>
        <v>1012</v>
      </c>
      <c r="CA28" s="44">
        <v>0</v>
      </c>
      <c r="CB28" s="45">
        <f>INT(((CA28/CF28)+0.005)*100)</f>
        <v>0</v>
      </c>
      <c r="CC28" s="45">
        <v>25</v>
      </c>
      <c r="CD28" s="45">
        <f>INT(((CC28/CF28)+0.005)*100)</f>
        <v>100</v>
      </c>
      <c r="CE28" s="45">
        <f>INT(((0/CF28)+0.005)*100)</f>
        <v>0</v>
      </c>
      <c r="CF28" s="46">
        <f t="shared" si="23"/>
        <v>25</v>
      </c>
    </row>
    <row r="29" spans="1:84" x14ac:dyDescent="0.2">
      <c r="A29" s="39"/>
      <c r="B29" s="51" t="s">
        <v>137</v>
      </c>
      <c r="C29" s="7">
        <v>484</v>
      </c>
      <c r="D29" s="8">
        <f t="shared" si="0"/>
        <v>35</v>
      </c>
      <c r="E29" s="8">
        <v>907</v>
      </c>
      <c r="F29" s="8">
        <f t="shared" si="1"/>
        <v>65</v>
      </c>
      <c r="G29" s="8">
        <f>INT(((1313/H29)+0.005)*100)</f>
        <v>94</v>
      </c>
      <c r="H29" s="17">
        <f t="shared" si="2"/>
        <v>1391</v>
      </c>
      <c r="I29" s="7">
        <v>0</v>
      </c>
      <c r="J29" s="8">
        <v>0</v>
      </c>
      <c r="K29" s="8">
        <v>0</v>
      </c>
      <c r="L29" s="8">
        <v>0</v>
      </c>
      <c r="M29" s="8">
        <v>0</v>
      </c>
      <c r="N29" s="9">
        <f t="shared" si="3"/>
        <v>0</v>
      </c>
      <c r="O29" s="39"/>
      <c r="P29" s="51" t="s">
        <v>137</v>
      </c>
      <c r="Q29" s="7">
        <v>301</v>
      </c>
      <c r="R29" s="8">
        <f t="shared" si="4"/>
        <v>10</v>
      </c>
      <c r="S29" s="8">
        <v>2845</v>
      </c>
      <c r="T29" s="8">
        <f t="shared" si="5"/>
        <v>90</v>
      </c>
      <c r="U29" s="8">
        <f>INT(((125/V29)+0.005)*100)</f>
        <v>4</v>
      </c>
      <c r="V29" s="17">
        <f t="shared" si="6"/>
        <v>3146</v>
      </c>
      <c r="W29" s="7">
        <v>0</v>
      </c>
      <c r="X29" s="8">
        <v>0</v>
      </c>
      <c r="Y29" s="8">
        <v>0</v>
      </c>
      <c r="Z29" s="8">
        <v>0</v>
      </c>
      <c r="AA29" s="8">
        <v>0</v>
      </c>
      <c r="AB29" s="9">
        <f t="shared" si="7"/>
        <v>0</v>
      </c>
      <c r="AC29" s="39"/>
      <c r="AD29" s="51" t="s">
        <v>137</v>
      </c>
      <c r="AE29" s="7">
        <v>281</v>
      </c>
      <c r="AF29" s="8">
        <f t="shared" si="8"/>
        <v>34</v>
      </c>
      <c r="AG29" s="8">
        <v>540</v>
      </c>
      <c r="AH29" s="8">
        <f t="shared" si="9"/>
        <v>66</v>
      </c>
      <c r="AI29" s="8">
        <f>INT(((772/AJ29)+0.005)*100)</f>
        <v>94</v>
      </c>
      <c r="AJ29" s="17">
        <f t="shared" si="10"/>
        <v>821</v>
      </c>
      <c r="AK29" s="7">
        <v>0</v>
      </c>
      <c r="AL29" s="8">
        <v>0</v>
      </c>
      <c r="AM29" s="8">
        <v>0</v>
      </c>
      <c r="AN29" s="8">
        <v>0</v>
      </c>
      <c r="AO29" s="8">
        <v>0</v>
      </c>
      <c r="AP29" s="9">
        <f t="shared" si="11"/>
        <v>0</v>
      </c>
      <c r="AQ29" s="39"/>
      <c r="AR29" s="51" t="s">
        <v>137</v>
      </c>
      <c r="AS29" s="7">
        <v>73</v>
      </c>
      <c r="AT29" s="8">
        <f t="shared" si="12"/>
        <v>4</v>
      </c>
      <c r="AU29" s="8">
        <v>1908</v>
      </c>
      <c r="AV29" s="8">
        <f t="shared" si="13"/>
        <v>96</v>
      </c>
      <c r="AW29" s="8">
        <f>INT(((99/AX29)+0.005)*100)</f>
        <v>5</v>
      </c>
      <c r="AX29" s="17">
        <f t="shared" si="14"/>
        <v>1981</v>
      </c>
      <c r="AY29" s="7">
        <v>0</v>
      </c>
      <c r="AZ29" s="8">
        <v>0</v>
      </c>
      <c r="BA29" s="8">
        <v>0</v>
      </c>
      <c r="BB29" s="8">
        <v>0</v>
      </c>
      <c r="BC29" s="8">
        <v>0</v>
      </c>
      <c r="BD29" s="9">
        <f t="shared" si="15"/>
        <v>0</v>
      </c>
      <c r="BE29" s="39"/>
      <c r="BF29" s="51" t="s">
        <v>137</v>
      </c>
      <c r="BG29" s="7">
        <v>203</v>
      </c>
      <c r="BH29" s="8">
        <f t="shared" si="16"/>
        <v>36</v>
      </c>
      <c r="BI29" s="8">
        <v>367</v>
      </c>
      <c r="BJ29" s="8">
        <f t="shared" si="17"/>
        <v>64</v>
      </c>
      <c r="BK29" s="8">
        <f>INT(((541/BL29)+0.005)*100)</f>
        <v>95</v>
      </c>
      <c r="BL29" s="17">
        <f t="shared" si="18"/>
        <v>570</v>
      </c>
      <c r="BM29" s="7">
        <v>0</v>
      </c>
      <c r="BN29" s="8">
        <v>0</v>
      </c>
      <c r="BO29" s="8">
        <v>0</v>
      </c>
      <c r="BP29" s="8">
        <v>0</v>
      </c>
      <c r="BQ29" s="8">
        <v>0</v>
      </c>
      <c r="BR29" s="9">
        <f t="shared" si="19"/>
        <v>0</v>
      </c>
      <c r="BS29" s="39"/>
      <c r="BT29" s="51" t="s">
        <v>137</v>
      </c>
      <c r="BU29" s="7">
        <v>228</v>
      </c>
      <c r="BV29" s="8">
        <f t="shared" si="20"/>
        <v>20</v>
      </c>
      <c r="BW29" s="8">
        <v>937</v>
      </c>
      <c r="BX29" s="8">
        <f t="shared" si="21"/>
        <v>80</v>
      </c>
      <c r="BY29" s="8">
        <f>INT(((26/BZ29)+0.005)*100)</f>
        <v>2</v>
      </c>
      <c r="BZ29" s="17">
        <f t="shared" si="22"/>
        <v>1165</v>
      </c>
      <c r="CA29" s="7">
        <v>0</v>
      </c>
      <c r="CB29" s="8">
        <v>0</v>
      </c>
      <c r="CC29" s="8">
        <v>0</v>
      </c>
      <c r="CD29" s="8">
        <v>0</v>
      </c>
      <c r="CE29" s="8">
        <v>0</v>
      </c>
      <c r="CF29" s="9">
        <f t="shared" si="23"/>
        <v>0</v>
      </c>
    </row>
    <row r="30" spans="1:84" x14ac:dyDescent="0.2">
      <c r="A30" s="41"/>
      <c r="B30" s="49" t="s">
        <v>138</v>
      </c>
      <c r="C30" s="44">
        <v>1</v>
      </c>
      <c r="D30" s="45">
        <f t="shared" si="0"/>
        <v>0</v>
      </c>
      <c r="E30" s="45">
        <v>979</v>
      </c>
      <c r="F30" s="45">
        <f t="shared" si="1"/>
        <v>100</v>
      </c>
      <c r="G30" s="45">
        <f>INT(((861/H30)+0.005)*100)</f>
        <v>88</v>
      </c>
      <c r="H30" s="47">
        <f t="shared" si="2"/>
        <v>980</v>
      </c>
      <c r="I30" s="44">
        <v>0</v>
      </c>
      <c r="J30" s="45">
        <v>0</v>
      </c>
      <c r="K30" s="45">
        <v>0</v>
      </c>
      <c r="L30" s="45">
        <v>0</v>
      </c>
      <c r="M30" s="45">
        <v>0</v>
      </c>
      <c r="N30" s="46">
        <f t="shared" si="3"/>
        <v>0</v>
      </c>
      <c r="O30" s="41"/>
      <c r="P30" s="49" t="s">
        <v>138</v>
      </c>
      <c r="Q30" s="44">
        <v>0</v>
      </c>
      <c r="R30" s="45">
        <f t="shared" si="4"/>
        <v>0</v>
      </c>
      <c r="S30" s="45">
        <v>977</v>
      </c>
      <c r="T30" s="45">
        <f t="shared" si="5"/>
        <v>100</v>
      </c>
      <c r="U30" s="45">
        <f>INT(((0/V30)+0.005)*100)</f>
        <v>0</v>
      </c>
      <c r="V30" s="47">
        <f t="shared" si="6"/>
        <v>977</v>
      </c>
      <c r="W30" s="44">
        <v>0</v>
      </c>
      <c r="X30" s="45">
        <v>0</v>
      </c>
      <c r="Y30" s="45">
        <v>0</v>
      </c>
      <c r="Z30" s="45">
        <v>0</v>
      </c>
      <c r="AA30" s="45">
        <v>0</v>
      </c>
      <c r="AB30" s="46">
        <f t="shared" si="7"/>
        <v>0</v>
      </c>
      <c r="AC30" s="41"/>
      <c r="AD30" s="49" t="s">
        <v>138</v>
      </c>
      <c r="AE30" s="44">
        <v>1</v>
      </c>
      <c r="AF30" s="45">
        <f t="shared" si="8"/>
        <v>0</v>
      </c>
      <c r="AG30" s="45">
        <v>497</v>
      </c>
      <c r="AH30" s="45">
        <f t="shared" si="9"/>
        <v>100</v>
      </c>
      <c r="AI30" s="45">
        <f>INT(((428/AJ30)+0.005)*100)</f>
        <v>86</v>
      </c>
      <c r="AJ30" s="47">
        <f t="shared" si="10"/>
        <v>498</v>
      </c>
      <c r="AK30" s="44">
        <v>0</v>
      </c>
      <c r="AL30" s="45">
        <v>0</v>
      </c>
      <c r="AM30" s="45">
        <v>0</v>
      </c>
      <c r="AN30" s="45">
        <v>0</v>
      </c>
      <c r="AO30" s="45">
        <v>0</v>
      </c>
      <c r="AP30" s="46">
        <f t="shared" si="11"/>
        <v>0</v>
      </c>
      <c r="AQ30" s="41"/>
      <c r="AR30" s="49" t="s">
        <v>138</v>
      </c>
      <c r="AS30" s="44">
        <v>0</v>
      </c>
      <c r="AT30" s="45">
        <f t="shared" si="12"/>
        <v>0</v>
      </c>
      <c r="AU30" s="45">
        <v>370</v>
      </c>
      <c r="AV30" s="45">
        <f t="shared" si="13"/>
        <v>100</v>
      </c>
      <c r="AW30" s="45">
        <f>INT(((0/AX30)+0.005)*100)</f>
        <v>0</v>
      </c>
      <c r="AX30" s="47">
        <f t="shared" si="14"/>
        <v>370</v>
      </c>
      <c r="AY30" s="44">
        <v>0</v>
      </c>
      <c r="AZ30" s="45">
        <v>0</v>
      </c>
      <c r="BA30" s="45">
        <v>0</v>
      </c>
      <c r="BB30" s="45">
        <v>0</v>
      </c>
      <c r="BC30" s="45">
        <v>0</v>
      </c>
      <c r="BD30" s="46">
        <f t="shared" si="15"/>
        <v>0</v>
      </c>
      <c r="BE30" s="41"/>
      <c r="BF30" s="49" t="s">
        <v>138</v>
      </c>
      <c r="BG30" s="44">
        <v>0</v>
      </c>
      <c r="BH30" s="45">
        <f t="shared" si="16"/>
        <v>0</v>
      </c>
      <c r="BI30" s="45">
        <v>482</v>
      </c>
      <c r="BJ30" s="45">
        <f t="shared" si="17"/>
        <v>100</v>
      </c>
      <c r="BK30" s="45">
        <f>INT(((433/BL30)+0.005)*100)</f>
        <v>90</v>
      </c>
      <c r="BL30" s="47">
        <f t="shared" si="18"/>
        <v>482</v>
      </c>
      <c r="BM30" s="44">
        <v>0</v>
      </c>
      <c r="BN30" s="45">
        <v>0</v>
      </c>
      <c r="BO30" s="45">
        <v>0</v>
      </c>
      <c r="BP30" s="45">
        <v>0</v>
      </c>
      <c r="BQ30" s="45">
        <v>0</v>
      </c>
      <c r="BR30" s="46">
        <f t="shared" si="19"/>
        <v>0</v>
      </c>
      <c r="BS30" s="41"/>
      <c r="BT30" s="49" t="s">
        <v>138</v>
      </c>
      <c r="BU30" s="44">
        <v>0</v>
      </c>
      <c r="BV30" s="45">
        <f t="shared" si="20"/>
        <v>0</v>
      </c>
      <c r="BW30" s="45">
        <v>607</v>
      </c>
      <c r="BX30" s="45">
        <f t="shared" si="21"/>
        <v>100</v>
      </c>
      <c r="BY30" s="45">
        <f>INT(((0/BZ30)+0.005)*100)</f>
        <v>0</v>
      </c>
      <c r="BZ30" s="47">
        <f t="shared" si="22"/>
        <v>607</v>
      </c>
      <c r="CA30" s="44">
        <v>0</v>
      </c>
      <c r="CB30" s="45">
        <v>0</v>
      </c>
      <c r="CC30" s="45">
        <v>0</v>
      </c>
      <c r="CD30" s="45">
        <v>0</v>
      </c>
      <c r="CE30" s="45">
        <v>0</v>
      </c>
      <c r="CF30" s="46">
        <f t="shared" si="23"/>
        <v>0</v>
      </c>
    </row>
    <row r="31" spans="1:84" x14ac:dyDescent="0.2">
      <c r="A31" s="39"/>
      <c r="B31" s="51" t="s">
        <v>139</v>
      </c>
      <c r="C31" s="7">
        <v>0</v>
      </c>
      <c r="D31" s="8">
        <f t="shared" si="0"/>
        <v>0</v>
      </c>
      <c r="E31" s="8">
        <v>2010</v>
      </c>
      <c r="F31" s="8">
        <f t="shared" si="1"/>
        <v>100</v>
      </c>
      <c r="G31" s="8">
        <f>INT(((1880/H31)+0.005)*100)</f>
        <v>94</v>
      </c>
      <c r="H31" s="17">
        <f t="shared" si="2"/>
        <v>2010</v>
      </c>
      <c r="I31" s="7">
        <v>0</v>
      </c>
      <c r="J31" s="8">
        <v>0</v>
      </c>
      <c r="K31" s="8">
        <v>0</v>
      </c>
      <c r="L31" s="8">
        <v>0</v>
      </c>
      <c r="M31" s="8">
        <v>0</v>
      </c>
      <c r="N31" s="9">
        <f t="shared" si="3"/>
        <v>0</v>
      </c>
      <c r="O31" s="39"/>
      <c r="P31" s="51" t="s">
        <v>139</v>
      </c>
      <c r="Q31" s="7">
        <v>0</v>
      </c>
      <c r="R31" s="8">
        <f t="shared" si="4"/>
        <v>0</v>
      </c>
      <c r="S31" s="8">
        <v>3366</v>
      </c>
      <c r="T31" s="8">
        <f t="shared" si="5"/>
        <v>100</v>
      </c>
      <c r="U31" s="8">
        <f>INT(((13/V31)+0.005)*100)</f>
        <v>0</v>
      </c>
      <c r="V31" s="17">
        <f t="shared" si="6"/>
        <v>3366</v>
      </c>
      <c r="W31" s="7">
        <v>0</v>
      </c>
      <c r="X31" s="8">
        <v>0</v>
      </c>
      <c r="Y31" s="8">
        <v>0</v>
      </c>
      <c r="Z31" s="8">
        <v>0</v>
      </c>
      <c r="AA31" s="8">
        <v>0</v>
      </c>
      <c r="AB31" s="9">
        <f t="shared" si="7"/>
        <v>0</v>
      </c>
      <c r="AC31" s="39"/>
      <c r="AD31" s="51" t="s">
        <v>139</v>
      </c>
      <c r="AE31" s="7">
        <v>0</v>
      </c>
      <c r="AF31" s="8">
        <f t="shared" si="8"/>
        <v>0</v>
      </c>
      <c r="AG31" s="8">
        <v>1172</v>
      </c>
      <c r="AH31" s="8">
        <f t="shared" si="9"/>
        <v>100</v>
      </c>
      <c r="AI31" s="8">
        <f>INT(((1108/AJ31)+0.005)*100)</f>
        <v>95</v>
      </c>
      <c r="AJ31" s="17">
        <f t="shared" si="10"/>
        <v>1172</v>
      </c>
      <c r="AK31" s="7">
        <v>0</v>
      </c>
      <c r="AL31" s="8">
        <v>0</v>
      </c>
      <c r="AM31" s="8">
        <v>0</v>
      </c>
      <c r="AN31" s="8">
        <v>0</v>
      </c>
      <c r="AO31" s="8">
        <v>0</v>
      </c>
      <c r="AP31" s="9">
        <f t="shared" si="11"/>
        <v>0</v>
      </c>
      <c r="AQ31" s="39"/>
      <c r="AR31" s="51" t="s">
        <v>139</v>
      </c>
      <c r="AS31" s="7">
        <v>0</v>
      </c>
      <c r="AT31" s="8">
        <f t="shared" si="12"/>
        <v>0</v>
      </c>
      <c r="AU31" s="8">
        <v>1586</v>
      </c>
      <c r="AV31" s="8">
        <f t="shared" si="13"/>
        <v>100</v>
      </c>
      <c r="AW31" s="8">
        <f>INT(((1/AX31)+0.005)*100)</f>
        <v>0</v>
      </c>
      <c r="AX31" s="17">
        <f t="shared" si="14"/>
        <v>1586</v>
      </c>
      <c r="AY31" s="7">
        <v>0</v>
      </c>
      <c r="AZ31" s="8">
        <v>0</v>
      </c>
      <c r="BA31" s="8">
        <v>0</v>
      </c>
      <c r="BB31" s="8">
        <v>0</v>
      </c>
      <c r="BC31" s="8">
        <v>0</v>
      </c>
      <c r="BD31" s="9">
        <f t="shared" si="15"/>
        <v>0</v>
      </c>
      <c r="BE31" s="39"/>
      <c r="BF31" s="51" t="s">
        <v>139</v>
      </c>
      <c r="BG31" s="7">
        <v>0</v>
      </c>
      <c r="BH31" s="8">
        <f t="shared" si="16"/>
        <v>0</v>
      </c>
      <c r="BI31" s="8">
        <v>838</v>
      </c>
      <c r="BJ31" s="8">
        <f t="shared" si="17"/>
        <v>100</v>
      </c>
      <c r="BK31" s="8">
        <f>INT(((772/BL31)+0.005)*100)</f>
        <v>92</v>
      </c>
      <c r="BL31" s="17">
        <f t="shared" si="18"/>
        <v>838</v>
      </c>
      <c r="BM31" s="7">
        <v>0</v>
      </c>
      <c r="BN31" s="8">
        <v>0</v>
      </c>
      <c r="BO31" s="8">
        <v>0</v>
      </c>
      <c r="BP31" s="8">
        <v>0</v>
      </c>
      <c r="BQ31" s="8">
        <v>0</v>
      </c>
      <c r="BR31" s="9">
        <f t="shared" si="19"/>
        <v>0</v>
      </c>
      <c r="BS31" s="39"/>
      <c r="BT31" s="51" t="s">
        <v>139</v>
      </c>
      <c r="BU31" s="7">
        <v>0</v>
      </c>
      <c r="BV31" s="8">
        <f t="shared" si="20"/>
        <v>0</v>
      </c>
      <c r="BW31" s="8">
        <v>1780</v>
      </c>
      <c r="BX31" s="8">
        <f t="shared" si="21"/>
        <v>100</v>
      </c>
      <c r="BY31" s="8">
        <f>INT(((12/BZ31)+0.005)*100)</f>
        <v>1</v>
      </c>
      <c r="BZ31" s="17">
        <f t="shared" si="22"/>
        <v>1780</v>
      </c>
      <c r="CA31" s="7">
        <v>0</v>
      </c>
      <c r="CB31" s="8">
        <v>0</v>
      </c>
      <c r="CC31" s="8">
        <v>0</v>
      </c>
      <c r="CD31" s="8">
        <v>0</v>
      </c>
      <c r="CE31" s="8">
        <v>0</v>
      </c>
      <c r="CF31" s="9">
        <f t="shared" si="23"/>
        <v>0</v>
      </c>
    </row>
    <row r="32" spans="1:84" x14ac:dyDescent="0.2">
      <c r="A32" s="41"/>
      <c r="B32" s="49" t="s">
        <v>140</v>
      </c>
      <c r="C32" s="44">
        <v>88</v>
      </c>
      <c r="D32" s="45">
        <f t="shared" si="0"/>
        <v>19</v>
      </c>
      <c r="E32" s="45">
        <v>364</v>
      </c>
      <c r="F32" s="45">
        <f t="shared" si="1"/>
        <v>81</v>
      </c>
      <c r="G32" s="45">
        <f>INT(((374/H32)+0.005)*100)</f>
        <v>83</v>
      </c>
      <c r="H32" s="47">
        <f t="shared" si="2"/>
        <v>452</v>
      </c>
      <c r="I32" s="44">
        <v>7</v>
      </c>
      <c r="J32" s="45">
        <f>INT(((I32/N32)+0.005)*100)</f>
        <v>37</v>
      </c>
      <c r="K32" s="45">
        <v>12</v>
      </c>
      <c r="L32" s="45">
        <f>INT(((K32/N32)+0.005)*100)</f>
        <v>63</v>
      </c>
      <c r="M32" s="45">
        <f>INT(((15/N32)+0.005)*100)</f>
        <v>79</v>
      </c>
      <c r="N32" s="46">
        <f t="shared" si="3"/>
        <v>19</v>
      </c>
      <c r="O32" s="41"/>
      <c r="P32" s="49" t="s">
        <v>140</v>
      </c>
      <c r="Q32" s="44">
        <v>57</v>
      </c>
      <c r="R32" s="45">
        <f t="shared" si="4"/>
        <v>17</v>
      </c>
      <c r="S32" s="45">
        <v>269</v>
      </c>
      <c r="T32" s="45">
        <f t="shared" si="5"/>
        <v>83</v>
      </c>
      <c r="U32" s="45">
        <f>INT(((0/V32)+0.005)*100)</f>
        <v>0</v>
      </c>
      <c r="V32" s="47">
        <f t="shared" si="6"/>
        <v>326</v>
      </c>
      <c r="W32" s="44">
        <v>2</v>
      </c>
      <c r="X32" s="45">
        <f>INT(((W32/AB32)+0.005)*100)</f>
        <v>17</v>
      </c>
      <c r="Y32" s="45">
        <v>10</v>
      </c>
      <c r="Z32" s="45">
        <f>INT(((Y32/AB32)+0.005)*100)</f>
        <v>83</v>
      </c>
      <c r="AA32" s="45">
        <f>INT(((0/AB32)+0.005)*100)</f>
        <v>0</v>
      </c>
      <c r="AB32" s="46">
        <f t="shared" si="7"/>
        <v>12</v>
      </c>
      <c r="AC32" s="41"/>
      <c r="AD32" s="49" t="s">
        <v>140</v>
      </c>
      <c r="AE32" s="44">
        <v>50</v>
      </c>
      <c r="AF32" s="45">
        <f t="shared" si="8"/>
        <v>22</v>
      </c>
      <c r="AG32" s="45">
        <v>181</v>
      </c>
      <c r="AH32" s="45">
        <f t="shared" si="9"/>
        <v>78</v>
      </c>
      <c r="AI32" s="45">
        <f>INT(((199/AJ32)+0.005)*100)</f>
        <v>86</v>
      </c>
      <c r="AJ32" s="47">
        <f t="shared" si="10"/>
        <v>231</v>
      </c>
      <c r="AK32" s="44">
        <v>4</v>
      </c>
      <c r="AL32" s="45">
        <f>INT(((AK32/AP32)+0.005)*100)</f>
        <v>36</v>
      </c>
      <c r="AM32" s="45">
        <v>7</v>
      </c>
      <c r="AN32" s="45">
        <f>INT(((AM32/AP32)+0.005)*100)</f>
        <v>64</v>
      </c>
      <c r="AO32" s="45">
        <f>INT(((9/AP32)+0.005)*100)</f>
        <v>82</v>
      </c>
      <c r="AP32" s="46">
        <f t="shared" si="11"/>
        <v>11</v>
      </c>
      <c r="AQ32" s="41"/>
      <c r="AR32" s="49" t="s">
        <v>140</v>
      </c>
      <c r="AS32" s="44">
        <v>5</v>
      </c>
      <c r="AT32" s="45">
        <f t="shared" si="12"/>
        <v>8</v>
      </c>
      <c r="AU32" s="45">
        <v>60</v>
      </c>
      <c r="AV32" s="45">
        <f t="shared" si="13"/>
        <v>92</v>
      </c>
      <c r="AW32" s="45">
        <f t="shared" ref="AW32:AW37" si="24">INT(((0/AX32)+0.005)*100)</f>
        <v>0</v>
      </c>
      <c r="AX32" s="47">
        <f t="shared" si="14"/>
        <v>65</v>
      </c>
      <c r="AY32" s="44">
        <v>0</v>
      </c>
      <c r="AZ32" s="45">
        <f>INT(((AY32/BD32)+0.005)*100)</f>
        <v>0</v>
      </c>
      <c r="BA32" s="45">
        <v>5</v>
      </c>
      <c r="BB32" s="45">
        <f>INT(((BA32/BD32)+0.005)*100)</f>
        <v>100</v>
      </c>
      <c r="BC32" s="45">
        <f>INT(((0/BD32)+0.005)*100)</f>
        <v>0</v>
      </c>
      <c r="BD32" s="46">
        <f t="shared" si="15"/>
        <v>5</v>
      </c>
      <c r="BE32" s="41"/>
      <c r="BF32" s="49" t="s">
        <v>140</v>
      </c>
      <c r="BG32" s="44">
        <v>38</v>
      </c>
      <c r="BH32" s="45">
        <f t="shared" si="16"/>
        <v>17</v>
      </c>
      <c r="BI32" s="45">
        <v>183</v>
      </c>
      <c r="BJ32" s="45">
        <f t="shared" si="17"/>
        <v>83</v>
      </c>
      <c r="BK32" s="45">
        <f>INT(((175/BL32)+0.005)*100)</f>
        <v>79</v>
      </c>
      <c r="BL32" s="47">
        <f t="shared" si="18"/>
        <v>221</v>
      </c>
      <c r="BM32" s="44">
        <v>3</v>
      </c>
      <c r="BN32" s="45">
        <f>INT(((BM32/BR32)+0.005)*100)</f>
        <v>38</v>
      </c>
      <c r="BO32" s="45">
        <v>5</v>
      </c>
      <c r="BP32" s="45">
        <f>INT(((BO32/BR32)+0.005)*100)</f>
        <v>63</v>
      </c>
      <c r="BQ32" s="45">
        <f>INT(((6/BR32)+0.005)*100)</f>
        <v>75</v>
      </c>
      <c r="BR32" s="46">
        <f t="shared" si="19"/>
        <v>8</v>
      </c>
      <c r="BS32" s="41"/>
      <c r="BT32" s="49" t="s">
        <v>140</v>
      </c>
      <c r="BU32" s="44">
        <v>52</v>
      </c>
      <c r="BV32" s="45">
        <f t="shared" si="20"/>
        <v>20</v>
      </c>
      <c r="BW32" s="45">
        <v>209</v>
      </c>
      <c r="BX32" s="45">
        <f t="shared" si="21"/>
        <v>80</v>
      </c>
      <c r="BY32" s="45">
        <f>INT(((0/BZ32)+0.005)*100)</f>
        <v>0</v>
      </c>
      <c r="BZ32" s="47">
        <f t="shared" si="22"/>
        <v>261</v>
      </c>
      <c r="CA32" s="44">
        <v>2</v>
      </c>
      <c r="CB32" s="45">
        <f>INT(((CA32/CF32)+0.005)*100)</f>
        <v>29</v>
      </c>
      <c r="CC32" s="45">
        <v>5</v>
      </c>
      <c r="CD32" s="45">
        <f>INT(((CC32/CF32)+0.005)*100)</f>
        <v>71</v>
      </c>
      <c r="CE32" s="45">
        <f>INT(((0/CF32)+0.005)*100)</f>
        <v>0</v>
      </c>
      <c r="CF32" s="46">
        <f t="shared" si="23"/>
        <v>7</v>
      </c>
    </row>
    <row r="33" spans="1:84" x14ac:dyDescent="0.2">
      <c r="A33" s="39"/>
      <c r="B33" s="51" t="s">
        <v>141</v>
      </c>
      <c r="C33" s="7">
        <v>0</v>
      </c>
      <c r="D33" s="8">
        <f t="shared" si="0"/>
        <v>0</v>
      </c>
      <c r="E33" s="8">
        <v>158</v>
      </c>
      <c r="F33" s="8">
        <f t="shared" si="1"/>
        <v>100</v>
      </c>
      <c r="G33" s="8">
        <f>INT(((153/H33)+0.005)*100)</f>
        <v>97</v>
      </c>
      <c r="H33" s="17">
        <f t="shared" si="2"/>
        <v>158</v>
      </c>
      <c r="I33" s="7">
        <v>0</v>
      </c>
      <c r="J33" s="8">
        <f>INT(((I33/N33)+0.005)*100)</f>
        <v>0</v>
      </c>
      <c r="K33" s="8">
        <v>233</v>
      </c>
      <c r="L33" s="8">
        <f>INT(((K33/N33)+0.005)*100)</f>
        <v>100</v>
      </c>
      <c r="M33" s="8">
        <f>INT(((220/N33)+0.005)*100)</f>
        <v>94</v>
      </c>
      <c r="N33" s="9">
        <f t="shared" si="3"/>
        <v>233</v>
      </c>
      <c r="O33" s="39"/>
      <c r="P33" s="51" t="s">
        <v>141</v>
      </c>
      <c r="Q33" s="7">
        <v>0</v>
      </c>
      <c r="R33" s="8">
        <f t="shared" si="4"/>
        <v>0</v>
      </c>
      <c r="S33" s="8">
        <v>71</v>
      </c>
      <c r="T33" s="8">
        <f t="shared" si="5"/>
        <v>100</v>
      </c>
      <c r="U33" s="8">
        <f>INT(((0/V33)+0.005)*100)</f>
        <v>0</v>
      </c>
      <c r="V33" s="17">
        <f t="shared" si="6"/>
        <v>71</v>
      </c>
      <c r="W33" s="7">
        <v>0</v>
      </c>
      <c r="X33" s="8">
        <f>INT(((W33/AB33)+0.005)*100)</f>
        <v>0</v>
      </c>
      <c r="Y33" s="8">
        <v>223</v>
      </c>
      <c r="Z33" s="8">
        <f>INT(((Y33/AB33)+0.005)*100)</f>
        <v>100</v>
      </c>
      <c r="AA33" s="8">
        <f>INT(((0/AB33)+0.005)*100)</f>
        <v>0</v>
      </c>
      <c r="AB33" s="9">
        <f t="shared" si="7"/>
        <v>223</v>
      </c>
      <c r="AC33" s="39"/>
      <c r="AD33" s="51" t="s">
        <v>141</v>
      </c>
      <c r="AE33" s="7">
        <v>0</v>
      </c>
      <c r="AF33" s="8">
        <f t="shared" si="8"/>
        <v>0</v>
      </c>
      <c r="AG33" s="8">
        <v>74</v>
      </c>
      <c r="AH33" s="8">
        <f t="shared" si="9"/>
        <v>100</v>
      </c>
      <c r="AI33" s="8">
        <f>INT(((71/AJ33)+0.005)*100)</f>
        <v>96</v>
      </c>
      <c r="AJ33" s="17">
        <f t="shared" si="10"/>
        <v>74</v>
      </c>
      <c r="AK33" s="7">
        <v>0</v>
      </c>
      <c r="AL33" s="8">
        <f>INT(((AK33/AP33)+0.005)*100)</f>
        <v>0</v>
      </c>
      <c r="AM33" s="8">
        <v>124</v>
      </c>
      <c r="AN33" s="8">
        <f>INT(((AM33/AP33)+0.005)*100)</f>
        <v>100</v>
      </c>
      <c r="AO33" s="8">
        <f>INT(((120/AP33)+0.005)*100)</f>
        <v>97</v>
      </c>
      <c r="AP33" s="9">
        <f t="shared" si="11"/>
        <v>124</v>
      </c>
      <c r="AQ33" s="39"/>
      <c r="AR33" s="51" t="s">
        <v>141</v>
      </c>
      <c r="AS33" s="7">
        <v>0</v>
      </c>
      <c r="AT33" s="8">
        <f t="shared" si="12"/>
        <v>0</v>
      </c>
      <c r="AU33" s="8">
        <v>15</v>
      </c>
      <c r="AV33" s="8">
        <f t="shared" si="13"/>
        <v>100</v>
      </c>
      <c r="AW33" s="8">
        <f t="shared" si="24"/>
        <v>0</v>
      </c>
      <c r="AX33" s="17">
        <f t="shared" si="14"/>
        <v>15</v>
      </c>
      <c r="AY33" s="7">
        <v>0</v>
      </c>
      <c r="AZ33" s="8">
        <f>INT(((AY33/BD33)+0.005)*100)</f>
        <v>0</v>
      </c>
      <c r="BA33" s="8">
        <v>110</v>
      </c>
      <c r="BB33" s="8">
        <f>INT(((BA33/BD33)+0.005)*100)</f>
        <v>100</v>
      </c>
      <c r="BC33" s="8">
        <f>INT(((0/BD33)+0.005)*100)</f>
        <v>0</v>
      </c>
      <c r="BD33" s="9">
        <f t="shared" si="15"/>
        <v>110</v>
      </c>
      <c r="BE33" s="39"/>
      <c r="BF33" s="51" t="s">
        <v>141</v>
      </c>
      <c r="BG33" s="7">
        <v>0</v>
      </c>
      <c r="BH33" s="8">
        <f t="shared" si="16"/>
        <v>0</v>
      </c>
      <c r="BI33" s="8">
        <v>84</v>
      </c>
      <c r="BJ33" s="8">
        <f t="shared" si="17"/>
        <v>100</v>
      </c>
      <c r="BK33" s="8">
        <f>INT(((82/BL33)+0.005)*100)</f>
        <v>98</v>
      </c>
      <c r="BL33" s="17">
        <f t="shared" si="18"/>
        <v>84</v>
      </c>
      <c r="BM33" s="7">
        <v>0</v>
      </c>
      <c r="BN33" s="8">
        <f>INT(((BM33/BR33)+0.005)*100)</f>
        <v>0</v>
      </c>
      <c r="BO33" s="8">
        <v>109</v>
      </c>
      <c r="BP33" s="8">
        <f>INT(((BO33/BR33)+0.005)*100)</f>
        <v>100</v>
      </c>
      <c r="BQ33" s="8">
        <f>INT(((100/BR33)+0.005)*100)</f>
        <v>92</v>
      </c>
      <c r="BR33" s="9">
        <f t="shared" si="19"/>
        <v>109</v>
      </c>
      <c r="BS33" s="39"/>
      <c r="BT33" s="51" t="s">
        <v>141</v>
      </c>
      <c r="BU33" s="7">
        <v>0</v>
      </c>
      <c r="BV33" s="8">
        <f t="shared" si="20"/>
        <v>0</v>
      </c>
      <c r="BW33" s="8">
        <v>56</v>
      </c>
      <c r="BX33" s="8">
        <f t="shared" si="21"/>
        <v>100</v>
      </c>
      <c r="BY33" s="8">
        <f>INT(((0/BZ33)+0.005)*100)</f>
        <v>0</v>
      </c>
      <c r="BZ33" s="17">
        <f t="shared" si="22"/>
        <v>56</v>
      </c>
      <c r="CA33" s="7">
        <v>0</v>
      </c>
      <c r="CB33" s="8">
        <f>INT(((CA33/CF33)+0.005)*100)</f>
        <v>0</v>
      </c>
      <c r="CC33" s="8">
        <v>113</v>
      </c>
      <c r="CD33" s="8">
        <f>INT(((CC33/CF33)+0.005)*100)</f>
        <v>100</v>
      </c>
      <c r="CE33" s="8">
        <f>INT(((0/CF33)+0.005)*100)</f>
        <v>0</v>
      </c>
      <c r="CF33" s="9">
        <f t="shared" si="23"/>
        <v>113</v>
      </c>
    </row>
    <row r="34" spans="1:84" x14ac:dyDescent="0.2">
      <c r="A34" s="41"/>
      <c r="B34" s="49" t="s">
        <v>142</v>
      </c>
      <c r="C34" s="44">
        <v>96</v>
      </c>
      <c r="D34" s="45">
        <f t="shared" si="0"/>
        <v>29</v>
      </c>
      <c r="E34" s="45">
        <v>231</v>
      </c>
      <c r="F34" s="45">
        <f t="shared" si="1"/>
        <v>71</v>
      </c>
      <c r="G34" s="45">
        <f>INT(((235/H34)+0.005)*100)</f>
        <v>72</v>
      </c>
      <c r="H34" s="47">
        <f t="shared" si="2"/>
        <v>327</v>
      </c>
      <c r="I34" s="44">
        <v>0</v>
      </c>
      <c r="J34" s="45">
        <f>INT(((I34/N34)+0.005)*100)</f>
        <v>0</v>
      </c>
      <c r="K34" s="45">
        <v>40</v>
      </c>
      <c r="L34" s="45">
        <f>INT(((K34/N34)+0.005)*100)</f>
        <v>100</v>
      </c>
      <c r="M34" s="45">
        <f>INT(((40/N34)+0.005)*100)</f>
        <v>100</v>
      </c>
      <c r="N34" s="46">
        <f t="shared" si="3"/>
        <v>40</v>
      </c>
      <c r="O34" s="41"/>
      <c r="P34" s="49" t="s">
        <v>142</v>
      </c>
      <c r="Q34" s="44">
        <v>148</v>
      </c>
      <c r="R34" s="45">
        <f t="shared" si="4"/>
        <v>43</v>
      </c>
      <c r="S34" s="45">
        <v>199</v>
      </c>
      <c r="T34" s="45">
        <f t="shared" si="5"/>
        <v>57</v>
      </c>
      <c r="U34" s="45">
        <f>INT(((0/V34)+0.005)*100)</f>
        <v>0</v>
      </c>
      <c r="V34" s="47">
        <f t="shared" si="6"/>
        <v>347</v>
      </c>
      <c r="W34" s="44">
        <v>0</v>
      </c>
      <c r="X34" s="45">
        <v>0</v>
      </c>
      <c r="Y34" s="45">
        <v>0</v>
      </c>
      <c r="Z34" s="45">
        <v>0</v>
      </c>
      <c r="AA34" s="45">
        <v>0</v>
      </c>
      <c r="AB34" s="46">
        <f t="shared" si="7"/>
        <v>0</v>
      </c>
      <c r="AC34" s="41"/>
      <c r="AD34" s="49" t="s">
        <v>142</v>
      </c>
      <c r="AE34" s="44">
        <v>58</v>
      </c>
      <c r="AF34" s="45">
        <f t="shared" si="8"/>
        <v>25</v>
      </c>
      <c r="AG34" s="45">
        <v>174</v>
      </c>
      <c r="AH34" s="45">
        <f t="shared" si="9"/>
        <v>75</v>
      </c>
      <c r="AI34" s="45">
        <f>INT(((181/AJ34)+0.005)*100)</f>
        <v>78</v>
      </c>
      <c r="AJ34" s="47">
        <f t="shared" si="10"/>
        <v>232</v>
      </c>
      <c r="AK34" s="44">
        <v>0</v>
      </c>
      <c r="AL34" s="45">
        <f>INT(((AK34/AP34)+0.005)*100)</f>
        <v>0</v>
      </c>
      <c r="AM34" s="45">
        <v>38</v>
      </c>
      <c r="AN34" s="45">
        <f>INT(((AM34/AP34)+0.005)*100)</f>
        <v>100</v>
      </c>
      <c r="AO34" s="45">
        <f>INT(((38/AP34)+0.005)*100)</f>
        <v>100</v>
      </c>
      <c r="AP34" s="46">
        <f t="shared" si="11"/>
        <v>38</v>
      </c>
      <c r="AQ34" s="41"/>
      <c r="AR34" s="49" t="s">
        <v>142</v>
      </c>
      <c r="AS34" s="44">
        <v>24</v>
      </c>
      <c r="AT34" s="45">
        <f t="shared" si="12"/>
        <v>31</v>
      </c>
      <c r="AU34" s="45">
        <v>53</v>
      </c>
      <c r="AV34" s="45">
        <f t="shared" si="13"/>
        <v>69</v>
      </c>
      <c r="AW34" s="45">
        <f t="shared" si="24"/>
        <v>0</v>
      </c>
      <c r="AX34" s="47">
        <f t="shared" si="14"/>
        <v>77</v>
      </c>
      <c r="AY34" s="44">
        <v>0</v>
      </c>
      <c r="AZ34" s="45">
        <v>0</v>
      </c>
      <c r="BA34" s="45">
        <v>0</v>
      </c>
      <c r="BB34" s="45">
        <v>0</v>
      </c>
      <c r="BC34" s="45">
        <v>0</v>
      </c>
      <c r="BD34" s="46">
        <f t="shared" si="15"/>
        <v>0</v>
      </c>
      <c r="BE34" s="41"/>
      <c r="BF34" s="49" t="s">
        <v>142</v>
      </c>
      <c r="BG34" s="44">
        <v>38</v>
      </c>
      <c r="BH34" s="45">
        <f t="shared" si="16"/>
        <v>40</v>
      </c>
      <c r="BI34" s="45">
        <v>57</v>
      </c>
      <c r="BJ34" s="45">
        <f t="shared" si="17"/>
        <v>60</v>
      </c>
      <c r="BK34" s="45">
        <f>INT(((54/BL34)+0.005)*100)</f>
        <v>57</v>
      </c>
      <c r="BL34" s="47">
        <f t="shared" si="18"/>
        <v>95</v>
      </c>
      <c r="BM34" s="44">
        <v>0</v>
      </c>
      <c r="BN34" s="45">
        <f>INT(((BM34/BR34)+0.005)*100)</f>
        <v>0</v>
      </c>
      <c r="BO34" s="45">
        <v>2</v>
      </c>
      <c r="BP34" s="45">
        <f>INT(((BO34/BR34)+0.005)*100)</f>
        <v>100</v>
      </c>
      <c r="BQ34" s="45">
        <f>INT(((2/BR34)+0.005)*100)</f>
        <v>100</v>
      </c>
      <c r="BR34" s="46">
        <f t="shared" si="19"/>
        <v>2</v>
      </c>
      <c r="BS34" s="41"/>
      <c r="BT34" s="49" t="s">
        <v>142</v>
      </c>
      <c r="BU34" s="44">
        <v>124</v>
      </c>
      <c r="BV34" s="45">
        <f t="shared" si="20"/>
        <v>46</v>
      </c>
      <c r="BW34" s="45">
        <v>146</v>
      </c>
      <c r="BX34" s="45">
        <f t="shared" si="21"/>
        <v>54</v>
      </c>
      <c r="BY34" s="45">
        <f>INT(((0/BZ34)+0.005)*100)</f>
        <v>0</v>
      </c>
      <c r="BZ34" s="47">
        <f t="shared" si="22"/>
        <v>270</v>
      </c>
      <c r="CA34" s="44">
        <v>0</v>
      </c>
      <c r="CB34" s="45">
        <v>0</v>
      </c>
      <c r="CC34" s="45">
        <v>0</v>
      </c>
      <c r="CD34" s="45">
        <v>0</v>
      </c>
      <c r="CE34" s="45">
        <v>0</v>
      </c>
      <c r="CF34" s="46">
        <f t="shared" si="23"/>
        <v>0</v>
      </c>
    </row>
    <row r="35" spans="1:84" x14ac:dyDescent="0.2">
      <c r="A35" s="39"/>
      <c r="B35" s="51" t="s">
        <v>143</v>
      </c>
      <c r="C35" s="7">
        <v>92</v>
      </c>
      <c r="D35" s="8">
        <f t="shared" si="0"/>
        <v>100</v>
      </c>
      <c r="E35" s="8">
        <v>0</v>
      </c>
      <c r="F35" s="8">
        <f t="shared" si="1"/>
        <v>0</v>
      </c>
      <c r="G35" s="8">
        <f>INT(((60/H35)+0.005)*100)</f>
        <v>65</v>
      </c>
      <c r="H35" s="17">
        <f t="shared" si="2"/>
        <v>92</v>
      </c>
      <c r="I35" s="7">
        <v>0</v>
      </c>
      <c r="J35" s="8">
        <v>0</v>
      </c>
      <c r="K35" s="8">
        <v>0</v>
      </c>
      <c r="L35" s="8">
        <v>0</v>
      </c>
      <c r="M35" s="8">
        <v>0</v>
      </c>
      <c r="N35" s="9">
        <f t="shared" si="3"/>
        <v>0</v>
      </c>
      <c r="O35" s="39"/>
      <c r="P35" s="51" t="s">
        <v>143</v>
      </c>
      <c r="Q35" s="7">
        <v>86</v>
      </c>
      <c r="R35" s="8">
        <f t="shared" si="4"/>
        <v>100</v>
      </c>
      <c r="S35" s="8">
        <v>0</v>
      </c>
      <c r="T35" s="8">
        <f t="shared" si="5"/>
        <v>0</v>
      </c>
      <c r="U35" s="8">
        <f>INT(((0/V35)+0.005)*100)</f>
        <v>0</v>
      </c>
      <c r="V35" s="17">
        <f t="shared" si="6"/>
        <v>86</v>
      </c>
      <c r="W35" s="7">
        <v>0</v>
      </c>
      <c r="X35" s="8">
        <v>0</v>
      </c>
      <c r="Y35" s="8">
        <v>0</v>
      </c>
      <c r="Z35" s="8">
        <v>0</v>
      </c>
      <c r="AA35" s="8">
        <v>0</v>
      </c>
      <c r="AB35" s="9">
        <f t="shared" si="7"/>
        <v>0</v>
      </c>
      <c r="AC35" s="39"/>
      <c r="AD35" s="51" t="s">
        <v>143</v>
      </c>
      <c r="AE35" s="7">
        <v>66</v>
      </c>
      <c r="AF35" s="8">
        <f t="shared" si="8"/>
        <v>100</v>
      </c>
      <c r="AG35" s="8">
        <v>0</v>
      </c>
      <c r="AH35" s="8">
        <f t="shared" si="9"/>
        <v>0</v>
      </c>
      <c r="AI35" s="8">
        <f>INT(((46/AJ35)+0.005)*100)</f>
        <v>70</v>
      </c>
      <c r="AJ35" s="17">
        <f t="shared" si="10"/>
        <v>66</v>
      </c>
      <c r="AK35" s="7">
        <v>0</v>
      </c>
      <c r="AL35" s="8">
        <v>0</v>
      </c>
      <c r="AM35" s="8">
        <v>0</v>
      </c>
      <c r="AN35" s="8">
        <v>0</v>
      </c>
      <c r="AO35" s="8">
        <v>0</v>
      </c>
      <c r="AP35" s="9">
        <f t="shared" si="11"/>
        <v>0</v>
      </c>
      <c r="AQ35" s="39"/>
      <c r="AR35" s="51" t="s">
        <v>143</v>
      </c>
      <c r="AS35" s="7">
        <v>33</v>
      </c>
      <c r="AT35" s="8">
        <f t="shared" si="12"/>
        <v>100</v>
      </c>
      <c r="AU35" s="8">
        <v>0</v>
      </c>
      <c r="AV35" s="8">
        <f t="shared" si="13"/>
        <v>0</v>
      </c>
      <c r="AW35" s="8">
        <f t="shared" si="24"/>
        <v>0</v>
      </c>
      <c r="AX35" s="17">
        <f t="shared" si="14"/>
        <v>33</v>
      </c>
      <c r="AY35" s="7">
        <v>0</v>
      </c>
      <c r="AZ35" s="8">
        <v>0</v>
      </c>
      <c r="BA35" s="8">
        <v>0</v>
      </c>
      <c r="BB35" s="8">
        <v>0</v>
      </c>
      <c r="BC35" s="8">
        <v>0</v>
      </c>
      <c r="BD35" s="9">
        <f t="shared" si="15"/>
        <v>0</v>
      </c>
      <c r="BE35" s="39"/>
      <c r="BF35" s="51" t="s">
        <v>143</v>
      </c>
      <c r="BG35" s="7">
        <v>26</v>
      </c>
      <c r="BH35" s="8">
        <f t="shared" si="16"/>
        <v>100</v>
      </c>
      <c r="BI35" s="8">
        <v>0</v>
      </c>
      <c r="BJ35" s="8">
        <f t="shared" si="17"/>
        <v>0</v>
      </c>
      <c r="BK35" s="8">
        <f>INT(((14/BL35)+0.005)*100)</f>
        <v>54</v>
      </c>
      <c r="BL35" s="17">
        <f t="shared" si="18"/>
        <v>26</v>
      </c>
      <c r="BM35" s="7">
        <v>0</v>
      </c>
      <c r="BN35" s="8">
        <v>0</v>
      </c>
      <c r="BO35" s="8">
        <v>0</v>
      </c>
      <c r="BP35" s="8">
        <v>0</v>
      </c>
      <c r="BQ35" s="8">
        <v>0</v>
      </c>
      <c r="BR35" s="9">
        <f t="shared" si="19"/>
        <v>0</v>
      </c>
      <c r="BS35" s="39"/>
      <c r="BT35" s="51" t="s">
        <v>143</v>
      </c>
      <c r="BU35" s="7">
        <v>53</v>
      </c>
      <c r="BV35" s="8">
        <f t="shared" si="20"/>
        <v>100</v>
      </c>
      <c r="BW35" s="8">
        <v>0</v>
      </c>
      <c r="BX35" s="8">
        <f t="shared" si="21"/>
        <v>0</v>
      </c>
      <c r="BY35" s="8">
        <f>INT(((0/BZ35)+0.005)*100)</f>
        <v>0</v>
      </c>
      <c r="BZ35" s="17">
        <f t="shared" si="22"/>
        <v>53</v>
      </c>
      <c r="CA35" s="7">
        <v>0</v>
      </c>
      <c r="CB35" s="8">
        <v>0</v>
      </c>
      <c r="CC35" s="8">
        <v>0</v>
      </c>
      <c r="CD35" s="8">
        <v>0</v>
      </c>
      <c r="CE35" s="8">
        <v>0</v>
      </c>
      <c r="CF35" s="9">
        <f t="shared" si="23"/>
        <v>0</v>
      </c>
    </row>
    <row r="36" spans="1:84" x14ac:dyDescent="0.2">
      <c r="A36" s="41"/>
      <c r="B36" s="49" t="s">
        <v>144</v>
      </c>
      <c r="C36" s="44">
        <v>220</v>
      </c>
      <c r="D36" s="45">
        <f t="shared" si="0"/>
        <v>56</v>
      </c>
      <c r="E36" s="45">
        <v>174</v>
      </c>
      <c r="F36" s="45">
        <f t="shared" si="1"/>
        <v>44</v>
      </c>
      <c r="G36" s="45">
        <f>INT(((339/H36)+0.005)*100)</f>
        <v>86</v>
      </c>
      <c r="H36" s="47">
        <f t="shared" si="2"/>
        <v>394</v>
      </c>
      <c r="I36" s="44">
        <v>0</v>
      </c>
      <c r="J36" s="45">
        <v>0</v>
      </c>
      <c r="K36" s="45">
        <v>0</v>
      </c>
      <c r="L36" s="45">
        <v>0</v>
      </c>
      <c r="M36" s="45">
        <v>0</v>
      </c>
      <c r="N36" s="46">
        <f t="shared" si="3"/>
        <v>0</v>
      </c>
      <c r="O36" s="41"/>
      <c r="P36" s="49" t="s">
        <v>144</v>
      </c>
      <c r="Q36" s="44">
        <v>246</v>
      </c>
      <c r="R36" s="45">
        <f t="shared" si="4"/>
        <v>71</v>
      </c>
      <c r="S36" s="45">
        <v>101</v>
      </c>
      <c r="T36" s="45">
        <f t="shared" si="5"/>
        <v>29</v>
      </c>
      <c r="U36" s="45">
        <f>INT(((9/V36)+0.005)*100)</f>
        <v>3</v>
      </c>
      <c r="V36" s="47">
        <f t="shared" si="6"/>
        <v>347</v>
      </c>
      <c r="W36" s="44">
        <v>0</v>
      </c>
      <c r="X36" s="45">
        <v>0</v>
      </c>
      <c r="Y36" s="45">
        <v>0</v>
      </c>
      <c r="Z36" s="45">
        <v>0</v>
      </c>
      <c r="AA36" s="45">
        <v>0</v>
      </c>
      <c r="AB36" s="46">
        <f t="shared" si="7"/>
        <v>0</v>
      </c>
      <c r="AC36" s="41"/>
      <c r="AD36" s="49" t="s">
        <v>144</v>
      </c>
      <c r="AE36" s="44">
        <v>136</v>
      </c>
      <c r="AF36" s="45">
        <f t="shared" si="8"/>
        <v>55</v>
      </c>
      <c r="AG36" s="45">
        <v>110</v>
      </c>
      <c r="AH36" s="45">
        <f t="shared" si="9"/>
        <v>45</v>
      </c>
      <c r="AI36" s="45">
        <f>INT(((220/AJ36)+0.005)*100)</f>
        <v>89</v>
      </c>
      <c r="AJ36" s="47">
        <f t="shared" si="10"/>
        <v>246</v>
      </c>
      <c r="AK36" s="44">
        <v>0</v>
      </c>
      <c r="AL36" s="45">
        <v>0</v>
      </c>
      <c r="AM36" s="45">
        <v>0</v>
      </c>
      <c r="AN36" s="45">
        <v>0</v>
      </c>
      <c r="AO36" s="45">
        <v>0</v>
      </c>
      <c r="AP36" s="46">
        <f t="shared" si="11"/>
        <v>0</v>
      </c>
      <c r="AQ36" s="41"/>
      <c r="AR36" s="49" t="s">
        <v>144</v>
      </c>
      <c r="AS36" s="44">
        <v>67</v>
      </c>
      <c r="AT36" s="45">
        <f t="shared" si="12"/>
        <v>62</v>
      </c>
      <c r="AU36" s="45">
        <v>41</v>
      </c>
      <c r="AV36" s="45">
        <f t="shared" si="13"/>
        <v>38</v>
      </c>
      <c r="AW36" s="45">
        <f t="shared" si="24"/>
        <v>0</v>
      </c>
      <c r="AX36" s="47">
        <f t="shared" si="14"/>
        <v>108</v>
      </c>
      <c r="AY36" s="44">
        <v>0</v>
      </c>
      <c r="AZ36" s="45">
        <v>0</v>
      </c>
      <c r="BA36" s="45">
        <v>0</v>
      </c>
      <c r="BB36" s="45">
        <v>0</v>
      </c>
      <c r="BC36" s="45">
        <v>0</v>
      </c>
      <c r="BD36" s="46">
        <f t="shared" si="15"/>
        <v>0</v>
      </c>
      <c r="BE36" s="41"/>
      <c r="BF36" s="49" t="s">
        <v>144</v>
      </c>
      <c r="BG36" s="44">
        <v>84</v>
      </c>
      <c r="BH36" s="45">
        <f t="shared" si="16"/>
        <v>57</v>
      </c>
      <c r="BI36" s="45">
        <v>64</v>
      </c>
      <c r="BJ36" s="45">
        <f t="shared" si="17"/>
        <v>43</v>
      </c>
      <c r="BK36" s="45">
        <f>INT(((119/BL36)+0.005)*100)</f>
        <v>80</v>
      </c>
      <c r="BL36" s="47">
        <f t="shared" si="18"/>
        <v>148</v>
      </c>
      <c r="BM36" s="44">
        <v>0</v>
      </c>
      <c r="BN36" s="45">
        <v>0</v>
      </c>
      <c r="BO36" s="45">
        <v>0</v>
      </c>
      <c r="BP36" s="45">
        <v>0</v>
      </c>
      <c r="BQ36" s="45">
        <v>0</v>
      </c>
      <c r="BR36" s="46">
        <f t="shared" si="19"/>
        <v>0</v>
      </c>
      <c r="BS36" s="41"/>
      <c r="BT36" s="49" t="s">
        <v>144</v>
      </c>
      <c r="BU36" s="44">
        <v>179</v>
      </c>
      <c r="BV36" s="45">
        <f t="shared" si="20"/>
        <v>75</v>
      </c>
      <c r="BW36" s="45">
        <v>60</v>
      </c>
      <c r="BX36" s="45">
        <f t="shared" si="21"/>
        <v>25</v>
      </c>
      <c r="BY36" s="45">
        <f>INT(((9/BZ36)+0.005)*100)</f>
        <v>4</v>
      </c>
      <c r="BZ36" s="47">
        <f t="shared" si="22"/>
        <v>239</v>
      </c>
      <c r="CA36" s="44">
        <v>0</v>
      </c>
      <c r="CB36" s="45">
        <v>0</v>
      </c>
      <c r="CC36" s="45">
        <v>0</v>
      </c>
      <c r="CD36" s="45">
        <v>0</v>
      </c>
      <c r="CE36" s="45">
        <v>0</v>
      </c>
      <c r="CF36" s="46">
        <f t="shared" si="23"/>
        <v>0</v>
      </c>
    </row>
    <row r="37" spans="1:84" x14ac:dyDescent="0.2">
      <c r="A37" s="39"/>
      <c r="B37" s="51" t="s">
        <v>145</v>
      </c>
      <c r="C37" s="7">
        <v>35</v>
      </c>
      <c r="D37" s="8">
        <f t="shared" si="0"/>
        <v>21</v>
      </c>
      <c r="E37" s="8">
        <v>128</v>
      </c>
      <c r="F37" s="8">
        <f t="shared" si="1"/>
        <v>79</v>
      </c>
      <c r="G37" s="8">
        <f>INT(((150/H37)+0.005)*100)</f>
        <v>92</v>
      </c>
      <c r="H37" s="17">
        <f t="shared" si="2"/>
        <v>163</v>
      </c>
      <c r="I37" s="7">
        <v>0</v>
      </c>
      <c r="J37" s="8">
        <f>INT(((I37/N37)+0.005)*100)</f>
        <v>0</v>
      </c>
      <c r="K37" s="8">
        <v>1</v>
      </c>
      <c r="L37" s="8">
        <f>INT(((K37/N37)+0.005)*100)</f>
        <v>100</v>
      </c>
      <c r="M37" s="8">
        <f>INT(((1/N37)+0.005)*100)</f>
        <v>100</v>
      </c>
      <c r="N37" s="9">
        <f t="shared" si="3"/>
        <v>1</v>
      </c>
      <c r="O37" s="39"/>
      <c r="P37" s="51" t="s">
        <v>145</v>
      </c>
      <c r="Q37" s="7">
        <v>91</v>
      </c>
      <c r="R37" s="8">
        <f t="shared" si="4"/>
        <v>73</v>
      </c>
      <c r="S37" s="8">
        <v>33</v>
      </c>
      <c r="T37" s="8">
        <f t="shared" si="5"/>
        <v>27</v>
      </c>
      <c r="U37" s="8">
        <f>INT(((3/V37)+0.005)*100)</f>
        <v>2</v>
      </c>
      <c r="V37" s="17">
        <f t="shared" si="6"/>
        <v>124</v>
      </c>
      <c r="W37" s="7">
        <v>0</v>
      </c>
      <c r="X37" s="8">
        <f>INT(((W37/AB37)+0.005)*100)</f>
        <v>0</v>
      </c>
      <c r="Y37" s="8">
        <v>3</v>
      </c>
      <c r="Z37" s="8">
        <f>INT(((Y37/AB37)+0.005)*100)</f>
        <v>100</v>
      </c>
      <c r="AA37" s="8">
        <f>INT(((0/AB37)+0.005)*100)</f>
        <v>0</v>
      </c>
      <c r="AB37" s="9">
        <f t="shared" si="7"/>
        <v>3</v>
      </c>
      <c r="AC37" s="39"/>
      <c r="AD37" s="51" t="s">
        <v>145</v>
      </c>
      <c r="AE37" s="7">
        <v>21</v>
      </c>
      <c r="AF37" s="8">
        <f t="shared" si="8"/>
        <v>20</v>
      </c>
      <c r="AG37" s="8">
        <v>85</v>
      </c>
      <c r="AH37" s="8">
        <f t="shared" si="9"/>
        <v>80</v>
      </c>
      <c r="AI37" s="8">
        <f>INT(((99/AJ37)+0.005)*100)</f>
        <v>93</v>
      </c>
      <c r="AJ37" s="17">
        <f t="shared" si="10"/>
        <v>106</v>
      </c>
      <c r="AK37" s="7">
        <v>0</v>
      </c>
      <c r="AL37" s="8">
        <f>INT(((AK37/AP37)+0.005)*100)</f>
        <v>0</v>
      </c>
      <c r="AM37" s="8">
        <v>1</v>
      </c>
      <c r="AN37" s="8">
        <f>INT(((AM37/AP37)+0.005)*100)</f>
        <v>100</v>
      </c>
      <c r="AO37" s="8">
        <f>INT(((1/AP37)+0.005)*100)</f>
        <v>100</v>
      </c>
      <c r="AP37" s="9">
        <f t="shared" si="11"/>
        <v>1</v>
      </c>
      <c r="AQ37" s="39"/>
      <c r="AR37" s="51" t="s">
        <v>145</v>
      </c>
      <c r="AS37" s="7">
        <v>27</v>
      </c>
      <c r="AT37" s="8">
        <f t="shared" si="12"/>
        <v>77</v>
      </c>
      <c r="AU37" s="8">
        <v>8</v>
      </c>
      <c r="AV37" s="8">
        <f t="shared" si="13"/>
        <v>23</v>
      </c>
      <c r="AW37" s="8">
        <f t="shared" si="24"/>
        <v>0</v>
      </c>
      <c r="AX37" s="17">
        <f t="shared" si="14"/>
        <v>35</v>
      </c>
      <c r="AY37" s="7">
        <v>0</v>
      </c>
      <c r="AZ37" s="8">
        <f>INT(((AY37/BD37)+0.005)*100)</f>
        <v>0</v>
      </c>
      <c r="BA37" s="8">
        <v>2</v>
      </c>
      <c r="BB37" s="8">
        <f>INT(((BA37/BD37)+0.005)*100)</f>
        <v>100</v>
      </c>
      <c r="BC37" s="8">
        <f>INT(((0/BD37)+0.005)*100)</f>
        <v>0</v>
      </c>
      <c r="BD37" s="9">
        <f t="shared" si="15"/>
        <v>2</v>
      </c>
      <c r="BE37" s="39"/>
      <c r="BF37" s="51" t="s">
        <v>145</v>
      </c>
      <c r="BG37" s="7">
        <v>14</v>
      </c>
      <c r="BH37" s="8">
        <f t="shared" si="16"/>
        <v>25</v>
      </c>
      <c r="BI37" s="8">
        <v>43</v>
      </c>
      <c r="BJ37" s="8">
        <f t="shared" si="17"/>
        <v>75</v>
      </c>
      <c r="BK37" s="8">
        <f>INT(((51/BL37)+0.005)*100)</f>
        <v>89</v>
      </c>
      <c r="BL37" s="17">
        <f t="shared" si="18"/>
        <v>57</v>
      </c>
      <c r="BM37" s="7">
        <v>0</v>
      </c>
      <c r="BN37" s="8">
        <v>0</v>
      </c>
      <c r="BO37" s="8">
        <v>0</v>
      </c>
      <c r="BP37" s="8">
        <v>0</v>
      </c>
      <c r="BQ37" s="8">
        <v>0</v>
      </c>
      <c r="BR37" s="9">
        <f t="shared" si="19"/>
        <v>0</v>
      </c>
      <c r="BS37" s="39"/>
      <c r="BT37" s="51" t="s">
        <v>145</v>
      </c>
      <c r="BU37" s="7">
        <v>64</v>
      </c>
      <c r="BV37" s="8">
        <f t="shared" si="20"/>
        <v>72</v>
      </c>
      <c r="BW37" s="8">
        <v>25</v>
      </c>
      <c r="BX37" s="8">
        <f t="shared" si="21"/>
        <v>28</v>
      </c>
      <c r="BY37" s="8">
        <f>INT(((3/BZ37)+0.005)*100)</f>
        <v>3</v>
      </c>
      <c r="BZ37" s="17">
        <f t="shared" si="22"/>
        <v>89</v>
      </c>
      <c r="CA37" s="7">
        <v>0</v>
      </c>
      <c r="CB37" s="8">
        <f>INT(((CA37/CF37)+0.005)*100)</f>
        <v>0</v>
      </c>
      <c r="CC37" s="8">
        <v>1</v>
      </c>
      <c r="CD37" s="8">
        <f>INT(((CC37/CF37)+0.005)*100)</f>
        <v>100</v>
      </c>
      <c r="CE37" s="8">
        <f>INT(((0/CF37)+0.005)*100)</f>
        <v>0</v>
      </c>
      <c r="CF37" s="9">
        <f t="shared" si="23"/>
        <v>1</v>
      </c>
    </row>
    <row r="38" spans="1:84" x14ac:dyDescent="0.2">
      <c r="A38" s="41"/>
      <c r="B38" s="49" t="s">
        <v>146</v>
      </c>
      <c r="C38" s="44">
        <v>151</v>
      </c>
      <c r="D38" s="45">
        <f t="shared" si="0"/>
        <v>100</v>
      </c>
      <c r="E38" s="45">
        <v>0</v>
      </c>
      <c r="F38" s="45">
        <f t="shared" si="1"/>
        <v>0</v>
      </c>
      <c r="G38" s="45">
        <f>INT(((131/H38)+0.005)*100)</f>
        <v>87</v>
      </c>
      <c r="H38" s="47">
        <f t="shared" si="2"/>
        <v>151</v>
      </c>
      <c r="I38" s="44">
        <v>0</v>
      </c>
      <c r="J38" s="45">
        <v>0</v>
      </c>
      <c r="K38" s="45">
        <v>0</v>
      </c>
      <c r="L38" s="45">
        <v>0</v>
      </c>
      <c r="M38" s="45">
        <v>0</v>
      </c>
      <c r="N38" s="46">
        <f t="shared" si="3"/>
        <v>0</v>
      </c>
      <c r="O38" s="41"/>
      <c r="P38" s="49" t="s">
        <v>146</v>
      </c>
      <c r="Q38" s="44">
        <v>115</v>
      </c>
      <c r="R38" s="45">
        <f t="shared" si="4"/>
        <v>100</v>
      </c>
      <c r="S38" s="45">
        <v>0</v>
      </c>
      <c r="T38" s="45">
        <f t="shared" si="5"/>
        <v>0</v>
      </c>
      <c r="U38" s="45">
        <f>INT(((1/V38)+0.005)*100)</f>
        <v>1</v>
      </c>
      <c r="V38" s="47">
        <f t="shared" si="6"/>
        <v>115</v>
      </c>
      <c r="W38" s="44">
        <v>0</v>
      </c>
      <c r="X38" s="45">
        <v>0</v>
      </c>
      <c r="Y38" s="45">
        <v>0</v>
      </c>
      <c r="Z38" s="45">
        <v>0</v>
      </c>
      <c r="AA38" s="45">
        <v>0</v>
      </c>
      <c r="AB38" s="46">
        <f t="shared" si="7"/>
        <v>0</v>
      </c>
      <c r="AC38" s="41"/>
      <c r="AD38" s="49" t="s">
        <v>146</v>
      </c>
      <c r="AE38" s="44">
        <v>85</v>
      </c>
      <c r="AF38" s="45">
        <f t="shared" si="8"/>
        <v>100</v>
      </c>
      <c r="AG38" s="45">
        <v>0</v>
      </c>
      <c r="AH38" s="45">
        <f t="shared" si="9"/>
        <v>0</v>
      </c>
      <c r="AI38" s="45">
        <f>INT(((76/AJ38)+0.005)*100)</f>
        <v>89</v>
      </c>
      <c r="AJ38" s="47">
        <f t="shared" si="10"/>
        <v>85</v>
      </c>
      <c r="AK38" s="44">
        <v>0</v>
      </c>
      <c r="AL38" s="45">
        <v>0</v>
      </c>
      <c r="AM38" s="45">
        <v>0</v>
      </c>
      <c r="AN38" s="45">
        <v>0</v>
      </c>
      <c r="AO38" s="45">
        <v>0</v>
      </c>
      <c r="AP38" s="46">
        <f t="shared" si="11"/>
        <v>0</v>
      </c>
      <c r="AQ38" s="41"/>
      <c r="AR38" s="49" t="s">
        <v>146</v>
      </c>
      <c r="AS38" s="44">
        <v>42</v>
      </c>
      <c r="AT38" s="45">
        <f t="shared" si="12"/>
        <v>100</v>
      </c>
      <c r="AU38" s="45">
        <v>0</v>
      </c>
      <c r="AV38" s="45">
        <f t="shared" si="13"/>
        <v>0</v>
      </c>
      <c r="AW38" s="45">
        <f>INT(((1/AX38)+0.005)*100)</f>
        <v>2</v>
      </c>
      <c r="AX38" s="47">
        <f t="shared" si="14"/>
        <v>42</v>
      </c>
      <c r="AY38" s="44">
        <v>0</v>
      </c>
      <c r="AZ38" s="45">
        <v>0</v>
      </c>
      <c r="BA38" s="45">
        <v>0</v>
      </c>
      <c r="BB38" s="45">
        <v>0</v>
      </c>
      <c r="BC38" s="45">
        <v>0</v>
      </c>
      <c r="BD38" s="46">
        <f t="shared" si="15"/>
        <v>0</v>
      </c>
      <c r="BE38" s="41"/>
      <c r="BF38" s="49" t="s">
        <v>146</v>
      </c>
      <c r="BG38" s="44">
        <v>66</v>
      </c>
      <c r="BH38" s="45">
        <f t="shared" si="16"/>
        <v>100</v>
      </c>
      <c r="BI38" s="45">
        <v>0</v>
      </c>
      <c r="BJ38" s="45">
        <f t="shared" si="17"/>
        <v>0</v>
      </c>
      <c r="BK38" s="45">
        <f>INT(((55/BL38)+0.005)*100)</f>
        <v>83</v>
      </c>
      <c r="BL38" s="47">
        <f t="shared" si="18"/>
        <v>66</v>
      </c>
      <c r="BM38" s="44">
        <v>0</v>
      </c>
      <c r="BN38" s="45">
        <v>0</v>
      </c>
      <c r="BO38" s="45">
        <v>0</v>
      </c>
      <c r="BP38" s="45">
        <v>0</v>
      </c>
      <c r="BQ38" s="45">
        <v>0</v>
      </c>
      <c r="BR38" s="46">
        <f t="shared" si="19"/>
        <v>0</v>
      </c>
      <c r="BS38" s="41"/>
      <c r="BT38" s="49" t="s">
        <v>146</v>
      </c>
      <c r="BU38" s="44">
        <v>73</v>
      </c>
      <c r="BV38" s="45">
        <f t="shared" si="20"/>
        <v>100</v>
      </c>
      <c r="BW38" s="45">
        <v>0</v>
      </c>
      <c r="BX38" s="45">
        <f t="shared" si="21"/>
        <v>0</v>
      </c>
      <c r="BY38" s="45">
        <f>INT(((0/BZ38)+0.005)*100)</f>
        <v>0</v>
      </c>
      <c r="BZ38" s="47">
        <f t="shared" si="22"/>
        <v>73</v>
      </c>
      <c r="CA38" s="44">
        <v>0</v>
      </c>
      <c r="CB38" s="45">
        <v>0</v>
      </c>
      <c r="CC38" s="45">
        <v>0</v>
      </c>
      <c r="CD38" s="45">
        <v>0</v>
      </c>
      <c r="CE38" s="45">
        <v>0</v>
      </c>
      <c r="CF38" s="46">
        <f t="shared" si="23"/>
        <v>0</v>
      </c>
    </row>
    <row r="39" spans="1:84" x14ac:dyDescent="0.2">
      <c r="A39" s="39"/>
      <c r="B39" s="51" t="s">
        <v>147</v>
      </c>
      <c r="C39" s="7">
        <v>318</v>
      </c>
      <c r="D39" s="8">
        <f t="shared" si="0"/>
        <v>61</v>
      </c>
      <c r="E39" s="8">
        <v>203</v>
      </c>
      <c r="F39" s="8">
        <f t="shared" si="1"/>
        <v>39</v>
      </c>
      <c r="G39" s="8">
        <f>INT(((214/H39)+0.005)*100)</f>
        <v>41</v>
      </c>
      <c r="H39" s="17">
        <f t="shared" si="2"/>
        <v>521</v>
      </c>
      <c r="I39" s="7">
        <v>0</v>
      </c>
      <c r="J39" s="8">
        <v>0</v>
      </c>
      <c r="K39" s="8">
        <v>0</v>
      </c>
      <c r="L39" s="8">
        <v>0</v>
      </c>
      <c r="M39" s="8">
        <v>0</v>
      </c>
      <c r="N39" s="9">
        <f t="shared" si="3"/>
        <v>0</v>
      </c>
      <c r="O39" s="39"/>
      <c r="P39" s="51" t="s">
        <v>147</v>
      </c>
      <c r="Q39" s="7">
        <v>326</v>
      </c>
      <c r="R39" s="8">
        <f t="shared" si="4"/>
        <v>61</v>
      </c>
      <c r="S39" s="8">
        <v>205</v>
      </c>
      <c r="T39" s="8">
        <f t="shared" si="5"/>
        <v>39</v>
      </c>
      <c r="U39" s="8">
        <f>INT(((105/V39)+0.005)*100)</f>
        <v>20</v>
      </c>
      <c r="V39" s="17">
        <f t="shared" si="6"/>
        <v>531</v>
      </c>
      <c r="W39" s="7">
        <v>0</v>
      </c>
      <c r="X39" s="8">
        <v>0</v>
      </c>
      <c r="Y39" s="8">
        <v>0</v>
      </c>
      <c r="Z39" s="8">
        <v>0</v>
      </c>
      <c r="AA39" s="8">
        <v>0</v>
      </c>
      <c r="AB39" s="9">
        <f t="shared" si="7"/>
        <v>0</v>
      </c>
      <c r="AC39" s="39"/>
      <c r="AD39" s="51" t="s">
        <v>147</v>
      </c>
      <c r="AE39" s="7">
        <v>171</v>
      </c>
      <c r="AF39" s="8">
        <f t="shared" si="8"/>
        <v>60</v>
      </c>
      <c r="AG39" s="8">
        <v>114</v>
      </c>
      <c r="AH39" s="8">
        <f t="shared" si="9"/>
        <v>40</v>
      </c>
      <c r="AI39" s="8">
        <f>INT(((121/AJ39)+0.005)*100)</f>
        <v>42</v>
      </c>
      <c r="AJ39" s="17">
        <f t="shared" si="10"/>
        <v>285</v>
      </c>
      <c r="AK39" s="7">
        <v>0</v>
      </c>
      <c r="AL39" s="8">
        <v>0</v>
      </c>
      <c r="AM39" s="8">
        <v>0</v>
      </c>
      <c r="AN39" s="8">
        <v>0</v>
      </c>
      <c r="AO39" s="8">
        <v>0</v>
      </c>
      <c r="AP39" s="9">
        <f t="shared" si="11"/>
        <v>0</v>
      </c>
      <c r="AQ39" s="39"/>
      <c r="AR39" s="51" t="s">
        <v>147</v>
      </c>
      <c r="AS39" s="7">
        <v>123</v>
      </c>
      <c r="AT39" s="8">
        <f t="shared" si="12"/>
        <v>60</v>
      </c>
      <c r="AU39" s="8">
        <v>83</v>
      </c>
      <c r="AV39" s="8">
        <f t="shared" si="13"/>
        <v>40</v>
      </c>
      <c r="AW39" s="8">
        <f>INT(((42/AX39)+0.005)*100)</f>
        <v>20</v>
      </c>
      <c r="AX39" s="17">
        <f t="shared" si="14"/>
        <v>206</v>
      </c>
      <c r="AY39" s="7">
        <v>0</v>
      </c>
      <c r="AZ39" s="8">
        <v>0</v>
      </c>
      <c r="BA39" s="8">
        <v>0</v>
      </c>
      <c r="BB39" s="8">
        <v>0</v>
      </c>
      <c r="BC39" s="8">
        <v>0</v>
      </c>
      <c r="BD39" s="9">
        <f t="shared" si="15"/>
        <v>0</v>
      </c>
      <c r="BE39" s="39"/>
      <c r="BF39" s="51" t="s">
        <v>147</v>
      </c>
      <c r="BG39" s="7">
        <v>147</v>
      </c>
      <c r="BH39" s="8">
        <f t="shared" si="16"/>
        <v>62</v>
      </c>
      <c r="BI39" s="8">
        <v>89</v>
      </c>
      <c r="BJ39" s="8">
        <f t="shared" si="17"/>
        <v>38</v>
      </c>
      <c r="BK39" s="8">
        <f>INT(((93/BL39)+0.005)*100)</f>
        <v>39</v>
      </c>
      <c r="BL39" s="17">
        <f t="shared" si="18"/>
        <v>236</v>
      </c>
      <c r="BM39" s="7">
        <v>0</v>
      </c>
      <c r="BN39" s="8">
        <v>0</v>
      </c>
      <c r="BO39" s="8">
        <v>0</v>
      </c>
      <c r="BP39" s="8">
        <v>0</v>
      </c>
      <c r="BQ39" s="8">
        <v>0</v>
      </c>
      <c r="BR39" s="9">
        <f t="shared" si="19"/>
        <v>0</v>
      </c>
      <c r="BS39" s="39"/>
      <c r="BT39" s="51" t="s">
        <v>147</v>
      </c>
      <c r="BU39" s="7">
        <v>203</v>
      </c>
      <c r="BV39" s="8">
        <f t="shared" si="20"/>
        <v>62</v>
      </c>
      <c r="BW39" s="8">
        <v>122</v>
      </c>
      <c r="BX39" s="8">
        <f t="shared" si="21"/>
        <v>38</v>
      </c>
      <c r="BY39" s="8">
        <f>INT(((63/BZ39)+0.005)*100)</f>
        <v>19</v>
      </c>
      <c r="BZ39" s="17">
        <f t="shared" si="22"/>
        <v>325</v>
      </c>
      <c r="CA39" s="7">
        <v>0</v>
      </c>
      <c r="CB39" s="8">
        <v>0</v>
      </c>
      <c r="CC39" s="8">
        <v>0</v>
      </c>
      <c r="CD39" s="8">
        <v>0</v>
      </c>
      <c r="CE39" s="8">
        <v>0</v>
      </c>
      <c r="CF39" s="9">
        <f t="shared" si="23"/>
        <v>0</v>
      </c>
    </row>
    <row r="40" spans="1:84" x14ac:dyDescent="0.2">
      <c r="A40" s="41"/>
      <c r="B40" s="49" t="s">
        <v>148</v>
      </c>
      <c r="C40" s="44">
        <v>131</v>
      </c>
      <c r="D40" s="45">
        <f t="shared" si="0"/>
        <v>42</v>
      </c>
      <c r="E40" s="45">
        <v>184</v>
      </c>
      <c r="F40" s="45">
        <f t="shared" si="1"/>
        <v>58</v>
      </c>
      <c r="G40" s="45">
        <f>INT(((256/H40)+0.005)*100)</f>
        <v>81</v>
      </c>
      <c r="H40" s="47">
        <f t="shared" si="2"/>
        <v>315</v>
      </c>
      <c r="I40" s="44">
        <v>0</v>
      </c>
      <c r="J40" s="45">
        <v>0</v>
      </c>
      <c r="K40" s="45">
        <v>0</v>
      </c>
      <c r="L40" s="45">
        <v>0</v>
      </c>
      <c r="M40" s="45">
        <v>0</v>
      </c>
      <c r="N40" s="46">
        <f t="shared" si="3"/>
        <v>0</v>
      </c>
      <c r="O40" s="41"/>
      <c r="P40" s="49" t="s">
        <v>148</v>
      </c>
      <c r="Q40" s="44">
        <v>125</v>
      </c>
      <c r="R40" s="45">
        <f t="shared" si="4"/>
        <v>56</v>
      </c>
      <c r="S40" s="45">
        <v>97</v>
      </c>
      <c r="T40" s="45">
        <f t="shared" si="5"/>
        <v>44</v>
      </c>
      <c r="U40" s="45">
        <f>INT(((1/V40)+0.005)*100)</f>
        <v>0</v>
      </c>
      <c r="V40" s="47">
        <f t="shared" si="6"/>
        <v>222</v>
      </c>
      <c r="W40" s="44">
        <v>0</v>
      </c>
      <c r="X40" s="45">
        <v>0</v>
      </c>
      <c r="Y40" s="45">
        <v>0</v>
      </c>
      <c r="Z40" s="45">
        <v>0</v>
      </c>
      <c r="AA40" s="45">
        <v>0</v>
      </c>
      <c r="AB40" s="46">
        <f t="shared" si="7"/>
        <v>0</v>
      </c>
      <c r="AC40" s="41"/>
      <c r="AD40" s="49" t="s">
        <v>148</v>
      </c>
      <c r="AE40" s="44">
        <v>61</v>
      </c>
      <c r="AF40" s="45">
        <f t="shared" si="8"/>
        <v>37</v>
      </c>
      <c r="AG40" s="45">
        <v>104</v>
      </c>
      <c r="AH40" s="45">
        <f t="shared" si="9"/>
        <v>63</v>
      </c>
      <c r="AI40" s="45">
        <f>INT(((136/AJ40)+0.005)*100)</f>
        <v>82</v>
      </c>
      <c r="AJ40" s="47">
        <f t="shared" si="10"/>
        <v>165</v>
      </c>
      <c r="AK40" s="44">
        <v>0</v>
      </c>
      <c r="AL40" s="45">
        <v>0</v>
      </c>
      <c r="AM40" s="45">
        <v>0</v>
      </c>
      <c r="AN40" s="45">
        <v>0</v>
      </c>
      <c r="AO40" s="45">
        <v>0</v>
      </c>
      <c r="AP40" s="46">
        <f t="shared" si="11"/>
        <v>0</v>
      </c>
      <c r="AQ40" s="41"/>
      <c r="AR40" s="49" t="s">
        <v>148</v>
      </c>
      <c r="AS40" s="44">
        <v>21</v>
      </c>
      <c r="AT40" s="45">
        <f t="shared" si="12"/>
        <v>55</v>
      </c>
      <c r="AU40" s="45">
        <v>17</v>
      </c>
      <c r="AV40" s="45">
        <f t="shared" si="13"/>
        <v>45</v>
      </c>
      <c r="AW40" s="45">
        <f>INT(((0/AX40)+0.005)*100)</f>
        <v>0</v>
      </c>
      <c r="AX40" s="47">
        <f t="shared" si="14"/>
        <v>38</v>
      </c>
      <c r="AY40" s="44">
        <v>0</v>
      </c>
      <c r="AZ40" s="45">
        <v>0</v>
      </c>
      <c r="BA40" s="45">
        <v>0</v>
      </c>
      <c r="BB40" s="45">
        <v>0</v>
      </c>
      <c r="BC40" s="45">
        <v>0</v>
      </c>
      <c r="BD40" s="46">
        <f t="shared" si="15"/>
        <v>0</v>
      </c>
      <c r="BE40" s="41"/>
      <c r="BF40" s="49" t="s">
        <v>148</v>
      </c>
      <c r="BG40" s="44">
        <v>70</v>
      </c>
      <c r="BH40" s="45">
        <f t="shared" si="16"/>
        <v>47</v>
      </c>
      <c r="BI40" s="45">
        <v>80</v>
      </c>
      <c r="BJ40" s="45">
        <f t="shared" si="17"/>
        <v>53</v>
      </c>
      <c r="BK40" s="45">
        <f>INT(((120/BL40)+0.005)*100)</f>
        <v>80</v>
      </c>
      <c r="BL40" s="47">
        <f t="shared" si="18"/>
        <v>150</v>
      </c>
      <c r="BM40" s="44">
        <v>0</v>
      </c>
      <c r="BN40" s="45">
        <v>0</v>
      </c>
      <c r="BO40" s="45">
        <v>0</v>
      </c>
      <c r="BP40" s="45">
        <v>0</v>
      </c>
      <c r="BQ40" s="45">
        <v>0</v>
      </c>
      <c r="BR40" s="46">
        <f t="shared" si="19"/>
        <v>0</v>
      </c>
      <c r="BS40" s="41"/>
      <c r="BT40" s="49" t="s">
        <v>148</v>
      </c>
      <c r="BU40" s="44">
        <v>104</v>
      </c>
      <c r="BV40" s="45">
        <f t="shared" si="20"/>
        <v>57</v>
      </c>
      <c r="BW40" s="45">
        <v>80</v>
      </c>
      <c r="BX40" s="45">
        <f t="shared" si="21"/>
        <v>43</v>
      </c>
      <c r="BY40" s="45">
        <f>INT(((1/BZ40)+0.005)*100)</f>
        <v>1</v>
      </c>
      <c r="BZ40" s="47">
        <f t="shared" si="22"/>
        <v>184</v>
      </c>
      <c r="CA40" s="44">
        <v>0</v>
      </c>
      <c r="CB40" s="45">
        <v>0</v>
      </c>
      <c r="CC40" s="45">
        <v>0</v>
      </c>
      <c r="CD40" s="45">
        <v>0</v>
      </c>
      <c r="CE40" s="45">
        <v>0</v>
      </c>
      <c r="CF40" s="46">
        <f t="shared" si="23"/>
        <v>0</v>
      </c>
    </row>
    <row r="41" spans="1:84" x14ac:dyDescent="0.2">
      <c r="A41" s="39"/>
      <c r="B41" s="51" t="s">
        <v>149</v>
      </c>
      <c r="C41" s="7">
        <v>0</v>
      </c>
      <c r="D41" s="8">
        <f t="shared" si="0"/>
        <v>0</v>
      </c>
      <c r="E41" s="8">
        <v>249</v>
      </c>
      <c r="F41" s="8">
        <f t="shared" si="1"/>
        <v>100</v>
      </c>
      <c r="G41" s="8">
        <f>INT(((249/H41)+0.005)*100)</f>
        <v>100</v>
      </c>
      <c r="H41" s="17">
        <f t="shared" si="2"/>
        <v>249</v>
      </c>
      <c r="I41" s="7">
        <v>0</v>
      </c>
      <c r="J41" s="8">
        <f>INT(((I41/N41)+0.005)*100)</f>
        <v>0</v>
      </c>
      <c r="K41" s="8">
        <v>10</v>
      </c>
      <c r="L41" s="8">
        <f>INT(((K41/N41)+0.005)*100)</f>
        <v>100</v>
      </c>
      <c r="M41" s="8">
        <f>INT(((10/N41)+0.005)*100)</f>
        <v>100</v>
      </c>
      <c r="N41" s="9">
        <f t="shared" si="3"/>
        <v>10</v>
      </c>
      <c r="O41" s="39"/>
      <c r="P41" s="51" t="s">
        <v>149</v>
      </c>
      <c r="Q41" s="7">
        <v>12</v>
      </c>
      <c r="R41" s="8">
        <f t="shared" si="4"/>
        <v>4</v>
      </c>
      <c r="S41" s="8">
        <v>327</v>
      </c>
      <c r="T41" s="8">
        <f t="shared" si="5"/>
        <v>96</v>
      </c>
      <c r="U41" s="8">
        <f>INT(((0/V41)+0.005)*100)</f>
        <v>0</v>
      </c>
      <c r="V41" s="17">
        <f t="shared" si="6"/>
        <v>339</v>
      </c>
      <c r="W41" s="7">
        <v>0</v>
      </c>
      <c r="X41" s="8">
        <f>INT(((W41/AB41)+0.005)*100)</f>
        <v>0</v>
      </c>
      <c r="Y41" s="8">
        <v>8</v>
      </c>
      <c r="Z41" s="8">
        <f>INT(((Y41/AB41)+0.005)*100)</f>
        <v>100</v>
      </c>
      <c r="AA41" s="8">
        <f>INT(((0/AB41)+0.005)*100)</f>
        <v>0</v>
      </c>
      <c r="AB41" s="9">
        <f t="shared" si="7"/>
        <v>8</v>
      </c>
      <c r="AC41" s="39"/>
      <c r="AD41" s="51" t="s">
        <v>149</v>
      </c>
      <c r="AE41" s="7">
        <v>0</v>
      </c>
      <c r="AF41" s="8">
        <f t="shared" si="8"/>
        <v>0</v>
      </c>
      <c r="AG41" s="8">
        <v>167</v>
      </c>
      <c r="AH41" s="8">
        <f t="shared" si="9"/>
        <v>100</v>
      </c>
      <c r="AI41" s="8">
        <f>INT(((167/AJ41)+0.005)*100)</f>
        <v>100</v>
      </c>
      <c r="AJ41" s="17">
        <f t="shared" si="10"/>
        <v>167</v>
      </c>
      <c r="AK41" s="7">
        <v>0</v>
      </c>
      <c r="AL41" s="8">
        <f>INT(((AK41/AP41)+0.005)*100)</f>
        <v>0</v>
      </c>
      <c r="AM41" s="8">
        <v>9</v>
      </c>
      <c r="AN41" s="8">
        <f>INT(((AM41/AP41)+0.005)*100)</f>
        <v>100</v>
      </c>
      <c r="AO41" s="8">
        <f>INT(((9/AP41)+0.005)*100)</f>
        <v>100</v>
      </c>
      <c r="AP41" s="9">
        <f t="shared" si="11"/>
        <v>9</v>
      </c>
      <c r="AQ41" s="39"/>
      <c r="AR41" s="51" t="s">
        <v>149</v>
      </c>
      <c r="AS41" s="7">
        <v>0</v>
      </c>
      <c r="AT41" s="8">
        <f t="shared" si="12"/>
        <v>0</v>
      </c>
      <c r="AU41" s="8">
        <v>152</v>
      </c>
      <c r="AV41" s="8">
        <f t="shared" si="13"/>
        <v>100</v>
      </c>
      <c r="AW41" s="8">
        <f>INT(((0/AX41)+0.005)*100)</f>
        <v>0</v>
      </c>
      <c r="AX41" s="17">
        <f t="shared" si="14"/>
        <v>152</v>
      </c>
      <c r="AY41" s="7">
        <v>0</v>
      </c>
      <c r="AZ41" s="8">
        <v>0</v>
      </c>
      <c r="BA41" s="8">
        <v>0</v>
      </c>
      <c r="BB41" s="8">
        <v>0</v>
      </c>
      <c r="BC41" s="8">
        <v>0</v>
      </c>
      <c r="BD41" s="9">
        <f t="shared" si="15"/>
        <v>0</v>
      </c>
      <c r="BE41" s="39"/>
      <c r="BF41" s="51" t="s">
        <v>149</v>
      </c>
      <c r="BG41" s="7">
        <v>0</v>
      </c>
      <c r="BH41" s="8">
        <f t="shared" si="16"/>
        <v>0</v>
      </c>
      <c r="BI41" s="8">
        <v>82</v>
      </c>
      <c r="BJ41" s="8">
        <f t="shared" si="17"/>
        <v>100</v>
      </c>
      <c r="BK41" s="8">
        <f>INT(((82/BL41)+0.005)*100)</f>
        <v>100</v>
      </c>
      <c r="BL41" s="17">
        <f t="shared" si="18"/>
        <v>82</v>
      </c>
      <c r="BM41" s="7">
        <v>0</v>
      </c>
      <c r="BN41" s="8">
        <f>INT(((BM41/BR41)+0.005)*100)</f>
        <v>0</v>
      </c>
      <c r="BO41" s="8">
        <v>1</v>
      </c>
      <c r="BP41" s="8">
        <f>INT(((BO41/BR41)+0.005)*100)</f>
        <v>100</v>
      </c>
      <c r="BQ41" s="8">
        <f>INT(((1/BR41)+0.005)*100)</f>
        <v>100</v>
      </c>
      <c r="BR41" s="9">
        <f t="shared" si="19"/>
        <v>1</v>
      </c>
      <c r="BS41" s="39"/>
      <c r="BT41" s="51" t="s">
        <v>149</v>
      </c>
      <c r="BU41" s="7">
        <v>12</v>
      </c>
      <c r="BV41" s="8">
        <f t="shared" si="20"/>
        <v>6</v>
      </c>
      <c r="BW41" s="8">
        <v>175</v>
      </c>
      <c r="BX41" s="8">
        <f t="shared" si="21"/>
        <v>94</v>
      </c>
      <c r="BY41" s="8">
        <f>INT(((0/BZ41)+0.005)*100)</f>
        <v>0</v>
      </c>
      <c r="BZ41" s="17">
        <f t="shared" si="22"/>
        <v>187</v>
      </c>
      <c r="CA41" s="7">
        <v>0</v>
      </c>
      <c r="CB41" s="8">
        <f>INT(((CA41/CF41)+0.005)*100)</f>
        <v>0</v>
      </c>
      <c r="CC41" s="8">
        <v>8</v>
      </c>
      <c r="CD41" s="8">
        <f>INT(((CC41/CF41)+0.005)*100)</f>
        <v>100</v>
      </c>
      <c r="CE41" s="8">
        <f>INT(((0/CF41)+0.005)*100)</f>
        <v>0</v>
      </c>
      <c r="CF41" s="9">
        <f t="shared" si="23"/>
        <v>8</v>
      </c>
    </row>
    <row r="42" spans="1:84" x14ac:dyDescent="0.2">
      <c r="A42" s="41"/>
      <c r="B42" s="49" t="s">
        <v>150</v>
      </c>
      <c r="C42" s="44">
        <v>0</v>
      </c>
      <c r="D42" s="45">
        <f t="shared" si="0"/>
        <v>0</v>
      </c>
      <c r="E42" s="45">
        <v>1283</v>
      </c>
      <c r="F42" s="45">
        <f t="shared" si="1"/>
        <v>100</v>
      </c>
      <c r="G42" s="45">
        <f>INT(((1214/H42)+0.005)*100)</f>
        <v>95</v>
      </c>
      <c r="H42" s="47">
        <f t="shared" si="2"/>
        <v>1283</v>
      </c>
      <c r="I42" s="44">
        <v>0</v>
      </c>
      <c r="J42" s="45">
        <f>INT(((I42/N42)+0.005)*100)</f>
        <v>0</v>
      </c>
      <c r="K42" s="45">
        <v>2</v>
      </c>
      <c r="L42" s="45">
        <f>INT(((K42/N42)+0.005)*100)</f>
        <v>100</v>
      </c>
      <c r="M42" s="45">
        <f>INT(((0/N42)+0.005)*100)</f>
        <v>0</v>
      </c>
      <c r="N42" s="46">
        <f t="shared" si="3"/>
        <v>2</v>
      </c>
      <c r="O42" s="41"/>
      <c r="P42" s="49" t="s">
        <v>150</v>
      </c>
      <c r="Q42" s="44">
        <v>0</v>
      </c>
      <c r="R42" s="45">
        <f t="shared" si="4"/>
        <v>0</v>
      </c>
      <c r="S42" s="45">
        <v>1054</v>
      </c>
      <c r="T42" s="45">
        <f t="shared" si="5"/>
        <v>100</v>
      </c>
      <c r="U42" s="45">
        <f>INT(((12/V42)+0.005)*100)</f>
        <v>1</v>
      </c>
      <c r="V42" s="47">
        <f t="shared" si="6"/>
        <v>1054</v>
      </c>
      <c r="W42" s="44">
        <v>0</v>
      </c>
      <c r="X42" s="45">
        <v>0</v>
      </c>
      <c r="Y42" s="45">
        <v>0</v>
      </c>
      <c r="Z42" s="45">
        <v>0</v>
      </c>
      <c r="AA42" s="45">
        <v>0</v>
      </c>
      <c r="AB42" s="46">
        <f t="shared" si="7"/>
        <v>0</v>
      </c>
      <c r="AC42" s="41"/>
      <c r="AD42" s="49" t="s">
        <v>150</v>
      </c>
      <c r="AE42" s="44">
        <v>0</v>
      </c>
      <c r="AF42" s="45">
        <f t="shared" si="8"/>
        <v>0</v>
      </c>
      <c r="AG42" s="45">
        <v>910</v>
      </c>
      <c r="AH42" s="45">
        <f t="shared" si="9"/>
        <v>100</v>
      </c>
      <c r="AI42" s="45">
        <f>INT(((871/AJ42)+0.005)*100)</f>
        <v>96</v>
      </c>
      <c r="AJ42" s="47">
        <f t="shared" si="10"/>
        <v>910</v>
      </c>
      <c r="AK42" s="44">
        <v>0</v>
      </c>
      <c r="AL42" s="45">
        <f>INT(((AK42/AP42)+0.005)*100)</f>
        <v>0</v>
      </c>
      <c r="AM42" s="45">
        <v>2</v>
      </c>
      <c r="AN42" s="45">
        <f>INT(((AM42/AP42)+0.005)*100)</f>
        <v>100</v>
      </c>
      <c r="AO42" s="45">
        <f>INT(((0/AP42)+0.005)*100)</f>
        <v>0</v>
      </c>
      <c r="AP42" s="46">
        <f t="shared" si="11"/>
        <v>2</v>
      </c>
      <c r="AQ42" s="41"/>
      <c r="AR42" s="49" t="s">
        <v>150</v>
      </c>
      <c r="AS42" s="44">
        <v>0</v>
      </c>
      <c r="AT42" s="45">
        <f t="shared" si="12"/>
        <v>0</v>
      </c>
      <c r="AU42" s="45">
        <v>398</v>
      </c>
      <c r="AV42" s="45">
        <f t="shared" si="13"/>
        <v>100</v>
      </c>
      <c r="AW42" s="45">
        <f>INT(((5/AX42)+0.005)*100)</f>
        <v>1</v>
      </c>
      <c r="AX42" s="47">
        <f t="shared" si="14"/>
        <v>398</v>
      </c>
      <c r="AY42" s="44">
        <v>0</v>
      </c>
      <c r="AZ42" s="45">
        <v>0</v>
      </c>
      <c r="BA42" s="45">
        <v>0</v>
      </c>
      <c r="BB42" s="45">
        <v>0</v>
      </c>
      <c r="BC42" s="45">
        <v>0</v>
      </c>
      <c r="BD42" s="46">
        <f t="shared" si="15"/>
        <v>0</v>
      </c>
      <c r="BE42" s="41"/>
      <c r="BF42" s="49" t="s">
        <v>150</v>
      </c>
      <c r="BG42" s="44">
        <v>0</v>
      </c>
      <c r="BH42" s="45">
        <f t="shared" si="16"/>
        <v>0</v>
      </c>
      <c r="BI42" s="45">
        <v>373</v>
      </c>
      <c r="BJ42" s="45">
        <f t="shared" si="17"/>
        <v>100</v>
      </c>
      <c r="BK42" s="45">
        <f>INT(((343/BL42)+0.005)*100)</f>
        <v>92</v>
      </c>
      <c r="BL42" s="47">
        <f t="shared" si="18"/>
        <v>373</v>
      </c>
      <c r="BM42" s="44">
        <v>0</v>
      </c>
      <c r="BN42" s="45">
        <v>0</v>
      </c>
      <c r="BO42" s="45">
        <v>0</v>
      </c>
      <c r="BP42" s="45">
        <v>0</v>
      </c>
      <c r="BQ42" s="45">
        <v>0</v>
      </c>
      <c r="BR42" s="46">
        <f t="shared" si="19"/>
        <v>0</v>
      </c>
      <c r="BS42" s="41"/>
      <c r="BT42" s="49" t="s">
        <v>150</v>
      </c>
      <c r="BU42" s="44">
        <v>0</v>
      </c>
      <c r="BV42" s="45">
        <f t="shared" si="20"/>
        <v>0</v>
      </c>
      <c r="BW42" s="45">
        <v>656</v>
      </c>
      <c r="BX42" s="45">
        <f t="shared" si="21"/>
        <v>100</v>
      </c>
      <c r="BY42" s="45">
        <f>INT(((7/BZ42)+0.005)*100)</f>
        <v>1</v>
      </c>
      <c r="BZ42" s="47">
        <f t="shared" si="22"/>
        <v>656</v>
      </c>
      <c r="CA42" s="44">
        <v>0</v>
      </c>
      <c r="CB42" s="45">
        <v>0</v>
      </c>
      <c r="CC42" s="45">
        <v>0</v>
      </c>
      <c r="CD42" s="45">
        <v>0</v>
      </c>
      <c r="CE42" s="45">
        <v>0</v>
      </c>
      <c r="CF42" s="46">
        <f t="shared" si="23"/>
        <v>0</v>
      </c>
    </row>
    <row r="43" spans="1:84" x14ac:dyDescent="0.2">
      <c r="A43" s="39"/>
      <c r="B43" s="51" t="s">
        <v>933</v>
      </c>
      <c r="C43" s="7">
        <v>31</v>
      </c>
      <c r="D43" s="8">
        <f t="shared" si="0"/>
        <v>69</v>
      </c>
      <c r="E43" s="8">
        <v>14</v>
      </c>
      <c r="F43" s="8">
        <f t="shared" si="1"/>
        <v>31</v>
      </c>
      <c r="G43" s="8">
        <f>INT(((36/H43)+0.005)*100)</f>
        <v>80</v>
      </c>
      <c r="H43" s="17">
        <f t="shared" si="2"/>
        <v>45</v>
      </c>
      <c r="I43" s="7">
        <v>0</v>
      </c>
      <c r="J43" s="8">
        <v>0</v>
      </c>
      <c r="K43" s="8">
        <v>0</v>
      </c>
      <c r="L43" s="8">
        <v>0</v>
      </c>
      <c r="M43" s="8">
        <v>0</v>
      </c>
      <c r="N43" s="9">
        <f t="shared" si="3"/>
        <v>0</v>
      </c>
      <c r="O43" s="39"/>
      <c r="P43" s="51" t="s">
        <v>933</v>
      </c>
      <c r="Q43" s="7">
        <v>39</v>
      </c>
      <c r="R43" s="8">
        <f t="shared" si="4"/>
        <v>75</v>
      </c>
      <c r="S43" s="8">
        <v>13</v>
      </c>
      <c r="T43" s="8">
        <f t="shared" si="5"/>
        <v>25</v>
      </c>
      <c r="U43" s="8">
        <f>INT(((0/V43)+0.005)*100)</f>
        <v>0</v>
      </c>
      <c r="V43" s="17">
        <f t="shared" si="6"/>
        <v>52</v>
      </c>
      <c r="W43" s="7">
        <v>0</v>
      </c>
      <c r="X43" s="8">
        <v>0</v>
      </c>
      <c r="Y43" s="8">
        <v>0</v>
      </c>
      <c r="Z43" s="8">
        <v>0</v>
      </c>
      <c r="AA43" s="8">
        <v>0</v>
      </c>
      <c r="AB43" s="9">
        <f t="shared" si="7"/>
        <v>0</v>
      </c>
      <c r="AC43" s="39"/>
      <c r="AD43" s="51" t="s">
        <v>933</v>
      </c>
      <c r="AE43" s="7">
        <v>17</v>
      </c>
      <c r="AF43" s="8">
        <f t="shared" si="8"/>
        <v>71</v>
      </c>
      <c r="AG43" s="8">
        <v>7</v>
      </c>
      <c r="AH43" s="8">
        <f t="shared" si="9"/>
        <v>29</v>
      </c>
      <c r="AI43" s="8">
        <f>INT(((21/AJ43)+0.005)*100)</f>
        <v>88</v>
      </c>
      <c r="AJ43" s="17">
        <f t="shared" si="10"/>
        <v>24</v>
      </c>
      <c r="AK43" s="7">
        <v>0</v>
      </c>
      <c r="AL43" s="8">
        <v>0</v>
      </c>
      <c r="AM43" s="8">
        <v>0</v>
      </c>
      <c r="AN43" s="8">
        <v>0</v>
      </c>
      <c r="AO43" s="8">
        <v>0</v>
      </c>
      <c r="AP43" s="9">
        <f t="shared" si="11"/>
        <v>0</v>
      </c>
      <c r="AQ43" s="39"/>
      <c r="AR43" s="51" t="s">
        <v>933</v>
      </c>
      <c r="AS43" s="7">
        <v>13</v>
      </c>
      <c r="AT43" s="8">
        <f t="shared" si="12"/>
        <v>76</v>
      </c>
      <c r="AU43" s="8">
        <v>4</v>
      </c>
      <c r="AV43" s="8">
        <f t="shared" si="13"/>
        <v>24</v>
      </c>
      <c r="AW43" s="8">
        <f>INT(((0/AX43)+0.005)*100)</f>
        <v>0</v>
      </c>
      <c r="AX43" s="17">
        <f t="shared" si="14"/>
        <v>17</v>
      </c>
      <c r="AY43" s="7">
        <v>0</v>
      </c>
      <c r="AZ43" s="8">
        <v>0</v>
      </c>
      <c r="BA43" s="8">
        <v>0</v>
      </c>
      <c r="BB43" s="8">
        <v>0</v>
      </c>
      <c r="BC43" s="8">
        <v>0</v>
      </c>
      <c r="BD43" s="9">
        <f t="shared" si="15"/>
        <v>0</v>
      </c>
      <c r="BE43" s="39"/>
      <c r="BF43" s="51" t="s">
        <v>933</v>
      </c>
      <c r="BG43" s="7">
        <v>14</v>
      </c>
      <c r="BH43" s="8">
        <f t="shared" si="16"/>
        <v>67</v>
      </c>
      <c r="BI43" s="8">
        <v>7</v>
      </c>
      <c r="BJ43" s="8">
        <f t="shared" si="17"/>
        <v>33</v>
      </c>
      <c r="BK43" s="8">
        <f>INT(((15/BL43)+0.005)*100)</f>
        <v>71</v>
      </c>
      <c r="BL43" s="17">
        <f t="shared" si="18"/>
        <v>21</v>
      </c>
      <c r="BM43" s="7">
        <v>0</v>
      </c>
      <c r="BN43" s="8">
        <v>0</v>
      </c>
      <c r="BO43" s="8">
        <v>0</v>
      </c>
      <c r="BP43" s="8">
        <v>0</v>
      </c>
      <c r="BQ43" s="8">
        <v>0</v>
      </c>
      <c r="BR43" s="9">
        <f t="shared" si="19"/>
        <v>0</v>
      </c>
      <c r="BS43" s="39"/>
      <c r="BT43" s="51" t="s">
        <v>933</v>
      </c>
      <c r="BU43" s="7">
        <v>26</v>
      </c>
      <c r="BV43" s="8">
        <f t="shared" si="20"/>
        <v>74</v>
      </c>
      <c r="BW43" s="8">
        <v>9</v>
      </c>
      <c r="BX43" s="8">
        <f t="shared" si="21"/>
        <v>26</v>
      </c>
      <c r="BY43" s="8">
        <f>INT(((0/BZ43)+0.005)*100)</f>
        <v>0</v>
      </c>
      <c r="BZ43" s="17">
        <f t="shared" si="22"/>
        <v>35</v>
      </c>
      <c r="CA43" s="7">
        <v>0</v>
      </c>
      <c r="CB43" s="8">
        <v>0</v>
      </c>
      <c r="CC43" s="8">
        <v>0</v>
      </c>
      <c r="CD43" s="8">
        <v>0</v>
      </c>
      <c r="CE43" s="8">
        <v>0</v>
      </c>
      <c r="CF43" s="9">
        <f t="shared" si="23"/>
        <v>0</v>
      </c>
    </row>
    <row r="44" spans="1:84" x14ac:dyDescent="0.2">
      <c r="A44" s="41"/>
      <c r="B44" s="49" t="s">
        <v>934</v>
      </c>
      <c r="C44" s="44">
        <v>2</v>
      </c>
      <c r="D44" s="45">
        <f t="shared" si="0"/>
        <v>1</v>
      </c>
      <c r="E44" s="45">
        <v>288</v>
      </c>
      <c r="F44" s="45">
        <f t="shared" si="1"/>
        <v>99</v>
      </c>
      <c r="G44" s="45">
        <f>INT(((268/H44)+0.005)*100)</f>
        <v>92</v>
      </c>
      <c r="H44" s="47">
        <f t="shared" si="2"/>
        <v>290</v>
      </c>
      <c r="I44" s="44">
        <v>0</v>
      </c>
      <c r="J44" s="45">
        <v>0</v>
      </c>
      <c r="K44" s="45">
        <v>0</v>
      </c>
      <c r="L44" s="45">
        <v>0</v>
      </c>
      <c r="M44" s="45">
        <v>0</v>
      </c>
      <c r="N44" s="46">
        <f t="shared" si="3"/>
        <v>0</v>
      </c>
      <c r="O44" s="41"/>
      <c r="P44" s="49" t="s">
        <v>934</v>
      </c>
      <c r="Q44" s="44">
        <v>0</v>
      </c>
      <c r="R44" s="45">
        <f t="shared" si="4"/>
        <v>0</v>
      </c>
      <c r="S44" s="45">
        <v>186</v>
      </c>
      <c r="T44" s="45">
        <f t="shared" si="5"/>
        <v>100</v>
      </c>
      <c r="U44" s="45">
        <f>INT(((98/V44)+0.005)*100)</f>
        <v>53</v>
      </c>
      <c r="V44" s="47">
        <f t="shared" si="6"/>
        <v>186</v>
      </c>
      <c r="W44" s="44">
        <v>0</v>
      </c>
      <c r="X44" s="45">
        <v>0</v>
      </c>
      <c r="Y44" s="45">
        <v>0</v>
      </c>
      <c r="Z44" s="45">
        <v>0</v>
      </c>
      <c r="AA44" s="45">
        <v>0</v>
      </c>
      <c r="AB44" s="46">
        <f t="shared" si="7"/>
        <v>0</v>
      </c>
      <c r="AC44" s="41"/>
      <c r="AD44" s="49" t="s">
        <v>934</v>
      </c>
      <c r="AE44" s="44">
        <v>1</v>
      </c>
      <c r="AF44" s="45">
        <f t="shared" si="8"/>
        <v>1</v>
      </c>
      <c r="AG44" s="45">
        <v>177</v>
      </c>
      <c r="AH44" s="45">
        <f t="shared" si="9"/>
        <v>99</v>
      </c>
      <c r="AI44" s="45">
        <f>INT(((161/AJ44)+0.005)*100)</f>
        <v>90</v>
      </c>
      <c r="AJ44" s="47">
        <f t="shared" si="10"/>
        <v>178</v>
      </c>
      <c r="AK44" s="44">
        <v>0</v>
      </c>
      <c r="AL44" s="45">
        <v>0</v>
      </c>
      <c r="AM44" s="45">
        <v>0</v>
      </c>
      <c r="AN44" s="45">
        <v>0</v>
      </c>
      <c r="AO44" s="45">
        <v>0</v>
      </c>
      <c r="AP44" s="46">
        <f t="shared" si="11"/>
        <v>0</v>
      </c>
      <c r="AQ44" s="41"/>
      <c r="AR44" s="49" t="s">
        <v>934</v>
      </c>
      <c r="AS44" s="44">
        <v>0</v>
      </c>
      <c r="AT44" s="45">
        <f t="shared" si="12"/>
        <v>0</v>
      </c>
      <c r="AU44" s="45">
        <v>46</v>
      </c>
      <c r="AV44" s="45">
        <f t="shared" si="13"/>
        <v>100</v>
      </c>
      <c r="AW44" s="45">
        <f>INT(((26/AX44)+0.005)*100)</f>
        <v>57</v>
      </c>
      <c r="AX44" s="47">
        <f t="shared" si="14"/>
        <v>46</v>
      </c>
      <c r="AY44" s="44">
        <v>0</v>
      </c>
      <c r="AZ44" s="45">
        <v>0</v>
      </c>
      <c r="BA44" s="45">
        <v>0</v>
      </c>
      <c r="BB44" s="45">
        <v>0</v>
      </c>
      <c r="BC44" s="45">
        <v>0</v>
      </c>
      <c r="BD44" s="46">
        <f t="shared" si="15"/>
        <v>0</v>
      </c>
      <c r="BE44" s="41"/>
      <c r="BF44" s="49" t="s">
        <v>934</v>
      </c>
      <c r="BG44" s="44">
        <v>1</v>
      </c>
      <c r="BH44" s="45">
        <f t="shared" si="16"/>
        <v>1</v>
      </c>
      <c r="BI44" s="45">
        <v>111</v>
      </c>
      <c r="BJ44" s="45">
        <f t="shared" si="17"/>
        <v>99</v>
      </c>
      <c r="BK44" s="45">
        <f>INT(((107/BL44)+0.005)*100)</f>
        <v>96</v>
      </c>
      <c r="BL44" s="47">
        <f t="shared" si="18"/>
        <v>112</v>
      </c>
      <c r="BM44" s="44">
        <v>0</v>
      </c>
      <c r="BN44" s="45">
        <v>0</v>
      </c>
      <c r="BO44" s="45">
        <v>0</v>
      </c>
      <c r="BP44" s="45">
        <v>0</v>
      </c>
      <c r="BQ44" s="45">
        <v>0</v>
      </c>
      <c r="BR44" s="46">
        <f t="shared" si="19"/>
        <v>0</v>
      </c>
      <c r="BS44" s="41"/>
      <c r="BT44" s="49" t="s">
        <v>934</v>
      </c>
      <c r="BU44" s="44">
        <v>0</v>
      </c>
      <c r="BV44" s="45">
        <f t="shared" si="20"/>
        <v>0</v>
      </c>
      <c r="BW44" s="45">
        <v>140</v>
      </c>
      <c r="BX44" s="45">
        <f t="shared" si="21"/>
        <v>100</v>
      </c>
      <c r="BY44" s="45">
        <f>INT(((72/BZ44)+0.005)*100)</f>
        <v>51</v>
      </c>
      <c r="BZ44" s="47">
        <f t="shared" si="22"/>
        <v>140</v>
      </c>
      <c r="CA44" s="44">
        <v>0</v>
      </c>
      <c r="CB44" s="45">
        <v>0</v>
      </c>
      <c r="CC44" s="45">
        <v>0</v>
      </c>
      <c r="CD44" s="45">
        <v>0</v>
      </c>
      <c r="CE44" s="45">
        <v>0</v>
      </c>
      <c r="CF44" s="46">
        <f t="shared" si="23"/>
        <v>0</v>
      </c>
    </row>
    <row r="45" spans="1:84" x14ac:dyDescent="0.2">
      <c r="A45" s="39"/>
      <c r="B45" s="51" t="s">
        <v>935</v>
      </c>
      <c r="C45" s="7">
        <v>0</v>
      </c>
      <c r="D45" s="8">
        <f t="shared" si="0"/>
        <v>0</v>
      </c>
      <c r="E45" s="8">
        <v>110</v>
      </c>
      <c r="F45" s="8">
        <f t="shared" si="1"/>
        <v>100</v>
      </c>
      <c r="G45" s="8">
        <f>INT(((90/H45)+0.005)*100)</f>
        <v>82</v>
      </c>
      <c r="H45" s="17">
        <f t="shared" si="2"/>
        <v>110</v>
      </c>
      <c r="I45" s="7">
        <v>0</v>
      </c>
      <c r="J45" s="8">
        <v>0</v>
      </c>
      <c r="K45" s="8">
        <v>0</v>
      </c>
      <c r="L45" s="8">
        <v>0</v>
      </c>
      <c r="M45" s="8">
        <v>0</v>
      </c>
      <c r="N45" s="9">
        <f t="shared" si="3"/>
        <v>0</v>
      </c>
      <c r="O45" s="39"/>
      <c r="P45" s="51" t="s">
        <v>935</v>
      </c>
      <c r="Q45" s="7">
        <v>0</v>
      </c>
      <c r="R45" s="8">
        <f t="shared" si="4"/>
        <v>0</v>
      </c>
      <c r="S45" s="8">
        <v>94</v>
      </c>
      <c r="T45" s="8">
        <f t="shared" si="5"/>
        <v>100</v>
      </c>
      <c r="U45" s="8">
        <f>INT(((0/V45)+0.005)*100)</f>
        <v>0</v>
      </c>
      <c r="V45" s="17">
        <f t="shared" si="6"/>
        <v>94</v>
      </c>
      <c r="W45" s="7">
        <v>0</v>
      </c>
      <c r="X45" s="8">
        <v>0</v>
      </c>
      <c r="Y45" s="8">
        <v>0</v>
      </c>
      <c r="Z45" s="8">
        <v>0</v>
      </c>
      <c r="AA45" s="8">
        <v>0</v>
      </c>
      <c r="AB45" s="9">
        <f t="shared" si="7"/>
        <v>0</v>
      </c>
      <c r="AC45" s="39"/>
      <c r="AD45" s="51" t="s">
        <v>935</v>
      </c>
      <c r="AE45" s="7">
        <v>0</v>
      </c>
      <c r="AF45" s="8">
        <f t="shared" si="8"/>
        <v>0</v>
      </c>
      <c r="AG45" s="8">
        <v>89</v>
      </c>
      <c r="AH45" s="8">
        <f t="shared" si="9"/>
        <v>100</v>
      </c>
      <c r="AI45" s="8">
        <f>INT(((75/AJ45)+0.005)*100)</f>
        <v>84</v>
      </c>
      <c r="AJ45" s="17">
        <f t="shared" si="10"/>
        <v>89</v>
      </c>
      <c r="AK45" s="7">
        <v>0</v>
      </c>
      <c r="AL45" s="8">
        <v>0</v>
      </c>
      <c r="AM45" s="8">
        <v>0</v>
      </c>
      <c r="AN45" s="8">
        <v>0</v>
      </c>
      <c r="AO45" s="8">
        <v>0</v>
      </c>
      <c r="AP45" s="9">
        <f t="shared" si="11"/>
        <v>0</v>
      </c>
      <c r="AQ45" s="39"/>
      <c r="AR45" s="51" t="s">
        <v>935</v>
      </c>
      <c r="AS45" s="7">
        <v>0</v>
      </c>
      <c r="AT45" s="8">
        <f t="shared" si="12"/>
        <v>0</v>
      </c>
      <c r="AU45" s="8">
        <v>58</v>
      </c>
      <c r="AV45" s="8">
        <f t="shared" si="13"/>
        <v>100</v>
      </c>
      <c r="AW45" s="8">
        <f>INT(((0/AX45)+0.005)*100)</f>
        <v>0</v>
      </c>
      <c r="AX45" s="17">
        <f t="shared" si="14"/>
        <v>58</v>
      </c>
      <c r="AY45" s="7">
        <v>0</v>
      </c>
      <c r="AZ45" s="8">
        <v>0</v>
      </c>
      <c r="BA45" s="8">
        <v>0</v>
      </c>
      <c r="BB45" s="8">
        <v>0</v>
      </c>
      <c r="BC45" s="8">
        <v>0</v>
      </c>
      <c r="BD45" s="9">
        <f t="shared" si="15"/>
        <v>0</v>
      </c>
      <c r="BE45" s="39"/>
      <c r="BF45" s="51" t="s">
        <v>935</v>
      </c>
      <c r="BG45" s="7">
        <v>0</v>
      </c>
      <c r="BH45" s="8">
        <f t="shared" si="16"/>
        <v>0</v>
      </c>
      <c r="BI45" s="8">
        <v>21</v>
      </c>
      <c r="BJ45" s="8">
        <f t="shared" si="17"/>
        <v>100</v>
      </c>
      <c r="BK45" s="8">
        <f>INT(((15/BL45)+0.005)*100)</f>
        <v>71</v>
      </c>
      <c r="BL45" s="17">
        <f t="shared" si="18"/>
        <v>21</v>
      </c>
      <c r="BM45" s="7">
        <v>0</v>
      </c>
      <c r="BN45" s="8">
        <v>0</v>
      </c>
      <c r="BO45" s="8">
        <v>0</v>
      </c>
      <c r="BP45" s="8">
        <v>0</v>
      </c>
      <c r="BQ45" s="8">
        <v>0</v>
      </c>
      <c r="BR45" s="9">
        <f t="shared" si="19"/>
        <v>0</v>
      </c>
      <c r="BS45" s="39"/>
      <c r="BT45" s="51" t="s">
        <v>935</v>
      </c>
      <c r="BU45" s="7">
        <v>0</v>
      </c>
      <c r="BV45" s="8">
        <f t="shared" si="20"/>
        <v>0</v>
      </c>
      <c r="BW45" s="8">
        <v>36</v>
      </c>
      <c r="BX45" s="8">
        <f t="shared" si="21"/>
        <v>100</v>
      </c>
      <c r="BY45" s="8">
        <f>INT(((0/BZ45)+0.005)*100)</f>
        <v>0</v>
      </c>
      <c r="BZ45" s="17">
        <f t="shared" si="22"/>
        <v>36</v>
      </c>
      <c r="CA45" s="7">
        <v>0</v>
      </c>
      <c r="CB45" s="8">
        <v>0</v>
      </c>
      <c r="CC45" s="8">
        <v>0</v>
      </c>
      <c r="CD45" s="8">
        <v>0</v>
      </c>
      <c r="CE45" s="8">
        <v>0</v>
      </c>
      <c r="CF45" s="9">
        <f t="shared" si="23"/>
        <v>0</v>
      </c>
    </row>
    <row r="46" spans="1:84" x14ac:dyDescent="0.2">
      <c r="A46" s="41"/>
      <c r="B46" s="49" t="s">
        <v>936</v>
      </c>
      <c r="C46" s="44">
        <v>0</v>
      </c>
      <c r="D46" s="45">
        <f t="shared" si="0"/>
        <v>0</v>
      </c>
      <c r="E46" s="45">
        <v>20</v>
      </c>
      <c r="F46" s="45">
        <f t="shared" si="1"/>
        <v>100</v>
      </c>
      <c r="G46" s="45">
        <f>INT(((20/H46)+0.005)*100)</f>
        <v>100</v>
      </c>
      <c r="H46" s="47">
        <f t="shared" si="2"/>
        <v>20</v>
      </c>
      <c r="I46" s="44">
        <v>0</v>
      </c>
      <c r="J46" s="45">
        <v>0</v>
      </c>
      <c r="K46" s="45">
        <v>0</v>
      </c>
      <c r="L46" s="45">
        <v>0</v>
      </c>
      <c r="M46" s="45">
        <v>0</v>
      </c>
      <c r="N46" s="46">
        <f t="shared" si="3"/>
        <v>0</v>
      </c>
      <c r="O46" s="41"/>
      <c r="P46" s="49" t="s">
        <v>936</v>
      </c>
      <c r="Q46" s="44">
        <v>0</v>
      </c>
      <c r="R46" s="45">
        <f t="shared" si="4"/>
        <v>0</v>
      </c>
      <c r="S46" s="45">
        <v>16</v>
      </c>
      <c r="T46" s="45">
        <f t="shared" si="5"/>
        <v>100</v>
      </c>
      <c r="U46" s="45">
        <f>INT(((0/V46)+0.005)*100)</f>
        <v>0</v>
      </c>
      <c r="V46" s="47">
        <f t="shared" si="6"/>
        <v>16</v>
      </c>
      <c r="W46" s="44">
        <v>0</v>
      </c>
      <c r="X46" s="45">
        <v>0</v>
      </c>
      <c r="Y46" s="45">
        <v>0</v>
      </c>
      <c r="Z46" s="45">
        <v>0</v>
      </c>
      <c r="AA46" s="45">
        <v>0</v>
      </c>
      <c r="AB46" s="46">
        <f t="shared" si="7"/>
        <v>0</v>
      </c>
      <c r="AC46" s="41"/>
      <c r="AD46" s="49" t="s">
        <v>936</v>
      </c>
      <c r="AE46" s="44">
        <v>0</v>
      </c>
      <c r="AF46" s="45">
        <f t="shared" si="8"/>
        <v>0</v>
      </c>
      <c r="AG46" s="45">
        <v>13</v>
      </c>
      <c r="AH46" s="45">
        <f t="shared" si="9"/>
        <v>100</v>
      </c>
      <c r="AI46" s="45">
        <f>INT(((13/AJ46)+0.005)*100)</f>
        <v>100</v>
      </c>
      <c r="AJ46" s="47">
        <f t="shared" si="10"/>
        <v>13</v>
      </c>
      <c r="AK46" s="44">
        <v>0</v>
      </c>
      <c r="AL46" s="45">
        <v>0</v>
      </c>
      <c r="AM46" s="45">
        <v>0</v>
      </c>
      <c r="AN46" s="45">
        <v>0</v>
      </c>
      <c r="AO46" s="45">
        <v>0</v>
      </c>
      <c r="AP46" s="46">
        <f t="shared" si="11"/>
        <v>0</v>
      </c>
      <c r="AQ46" s="41"/>
      <c r="AR46" s="49" t="s">
        <v>936</v>
      </c>
      <c r="AS46" s="44">
        <v>0</v>
      </c>
      <c r="AT46" s="45">
        <f t="shared" si="12"/>
        <v>0</v>
      </c>
      <c r="AU46" s="45">
        <v>4</v>
      </c>
      <c r="AV46" s="45">
        <f t="shared" si="13"/>
        <v>100</v>
      </c>
      <c r="AW46" s="45">
        <f>INT(((0/AX46)+0.005)*100)</f>
        <v>0</v>
      </c>
      <c r="AX46" s="47">
        <f t="shared" si="14"/>
        <v>4</v>
      </c>
      <c r="AY46" s="44">
        <v>0</v>
      </c>
      <c r="AZ46" s="45">
        <v>0</v>
      </c>
      <c r="BA46" s="45">
        <v>0</v>
      </c>
      <c r="BB46" s="45">
        <v>0</v>
      </c>
      <c r="BC46" s="45">
        <v>0</v>
      </c>
      <c r="BD46" s="46">
        <f t="shared" si="15"/>
        <v>0</v>
      </c>
      <c r="BE46" s="41"/>
      <c r="BF46" s="49" t="s">
        <v>936</v>
      </c>
      <c r="BG46" s="44">
        <v>0</v>
      </c>
      <c r="BH46" s="45">
        <f t="shared" si="16"/>
        <v>0</v>
      </c>
      <c r="BI46" s="45">
        <v>7</v>
      </c>
      <c r="BJ46" s="45">
        <f t="shared" si="17"/>
        <v>100</v>
      </c>
      <c r="BK46" s="45">
        <f>INT(((7/BL46)+0.005)*100)</f>
        <v>100</v>
      </c>
      <c r="BL46" s="47">
        <f t="shared" si="18"/>
        <v>7</v>
      </c>
      <c r="BM46" s="44">
        <v>0</v>
      </c>
      <c r="BN46" s="45">
        <v>0</v>
      </c>
      <c r="BO46" s="45">
        <v>0</v>
      </c>
      <c r="BP46" s="45">
        <v>0</v>
      </c>
      <c r="BQ46" s="45">
        <v>0</v>
      </c>
      <c r="BR46" s="46">
        <f t="shared" si="19"/>
        <v>0</v>
      </c>
      <c r="BS46" s="41"/>
      <c r="BT46" s="49" t="s">
        <v>936</v>
      </c>
      <c r="BU46" s="44">
        <v>0</v>
      </c>
      <c r="BV46" s="45">
        <f t="shared" si="20"/>
        <v>0</v>
      </c>
      <c r="BW46" s="45">
        <v>12</v>
      </c>
      <c r="BX46" s="45">
        <f t="shared" si="21"/>
        <v>100</v>
      </c>
      <c r="BY46" s="45">
        <f>INT(((0/BZ46)+0.005)*100)</f>
        <v>0</v>
      </c>
      <c r="BZ46" s="47">
        <f t="shared" si="22"/>
        <v>12</v>
      </c>
      <c r="CA46" s="44">
        <v>0</v>
      </c>
      <c r="CB46" s="45">
        <v>0</v>
      </c>
      <c r="CC46" s="45">
        <v>0</v>
      </c>
      <c r="CD46" s="45">
        <v>0</v>
      </c>
      <c r="CE46" s="45">
        <v>0</v>
      </c>
      <c r="CF46" s="46">
        <f t="shared" si="23"/>
        <v>0</v>
      </c>
    </row>
    <row r="47" spans="1:84" x14ac:dyDescent="0.2">
      <c r="A47" s="39"/>
      <c r="B47" s="51"/>
      <c r="C47" s="7"/>
      <c r="D47" s="8"/>
      <c r="E47" s="8"/>
      <c r="F47" s="8"/>
      <c r="G47" s="8"/>
      <c r="H47" s="17"/>
      <c r="I47" s="7"/>
      <c r="J47" s="8"/>
      <c r="K47" s="8"/>
      <c r="L47" s="8"/>
      <c r="M47" s="8"/>
      <c r="N47" s="9"/>
      <c r="O47" s="39"/>
      <c r="P47" s="51"/>
      <c r="Q47" s="7"/>
      <c r="R47" s="8"/>
      <c r="S47" s="8"/>
      <c r="T47" s="8"/>
      <c r="U47" s="8"/>
      <c r="V47" s="17"/>
      <c r="W47" s="7"/>
      <c r="X47" s="8"/>
      <c r="Y47" s="8"/>
      <c r="Z47" s="8"/>
      <c r="AA47" s="8"/>
      <c r="AB47" s="9"/>
      <c r="AC47" s="39"/>
      <c r="AD47" s="51"/>
      <c r="AE47" s="7"/>
      <c r="AF47" s="8"/>
      <c r="AG47" s="8"/>
      <c r="AH47" s="8"/>
      <c r="AI47" s="8"/>
      <c r="AJ47" s="17"/>
      <c r="AK47" s="7"/>
      <c r="AL47" s="8"/>
      <c r="AM47" s="8"/>
      <c r="AN47" s="8"/>
      <c r="AO47" s="8"/>
      <c r="AP47" s="9"/>
      <c r="AQ47" s="39"/>
      <c r="AR47" s="51"/>
      <c r="AS47" s="7"/>
      <c r="AT47" s="8"/>
      <c r="AU47" s="8"/>
      <c r="AV47" s="8"/>
      <c r="AW47" s="8"/>
      <c r="AX47" s="17"/>
      <c r="AY47" s="7"/>
      <c r="AZ47" s="8"/>
      <c r="BA47" s="8"/>
      <c r="BB47" s="8"/>
      <c r="BC47" s="8"/>
      <c r="BD47" s="9"/>
      <c r="BE47" s="39"/>
      <c r="BF47" s="51"/>
      <c r="BG47" s="7"/>
      <c r="BH47" s="8"/>
      <c r="BI47" s="8"/>
      <c r="BJ47" s="8"/>
      <c r="BK47" s="8"/>
      <c r="BL47" s="17"/>
      <c r="BM47" s="7"/>
      <c r="BN47" s="8"/>
      <c r="BO47" s="8"/>
      <c r="BP47" s="8"/>
      <c r="BQ47" s="8"/>
      <c r="BR47" s="9"/>
      <c r="BS47" s="39"/>
      <c r="BT47" s="51"/>
      <c r="BU47" s="7"/>
      <c r="BV47" s="8"/>
      <c r="BW47" s="8"/>
      <c r="BX47" s="8"/>
      <c r="BY47" s="8"/>
      <c r="BZ47" s="17"/>
      <c r="CA47" s="7"/>
      <c r="CB47" s="8"/>
      <c r="CC47" s="8"/>
      <c r="CD47" s="8"/>
      <c r="CE47" s="8"/>
      <c r="CF47" s="9"/>
    </row>
    <row r="48" spans="1:84" ht="13.5" thickBot="1" x14ac:dyDescent="0.25">
      <c r="A48" s="52"/>
      <c r="B48" s="54" t="s">
        <v>2</v>
      </c>
      <c r="C48" s="55">
        <f>SUM(C12:C46)</f>
        <v>8905</v>
      </c>
      <c r="D48" s="19">
        <f>INT(((C48/H48)+0.005)*100)</f>
        <v>28</v>
      </c>
      <c r="E48" s="19">
        <f>SUM(E12:E46)</f>
        <v>22657</v>
      </c>
      <c r="F48" s="19">
        <f>INT(((E48/H48)+0.005)*100)</f>
        <v>72</v>
      </c>
      <c r="G48" s="19">
        <f>INT(((27783/H48)+0.005)*100)</f>
        <v>88</v>
      </c>
      <c r="H48" s="19">
        <f>SUM(H12:H46)</f>
        <v>31562</v>
      </c>
      <c r="I48" s="55">
        <f>SUM(I12:I46)</f>
        <v>9</v>
      </c>
      <c r="J48" s="19">
        <f>INT(((I48/N48)+0.005)*100)</f>
        <v>1</v>
      </c>
      <c r="K48" s="19">
        <f>SUM(K12:K46)</f>
        <v>747</v>
      </c>
      <c r="L48" s="19">
        <f>INT(((K48/N48)+0.005)*100)</f>
        <v>99</v>
      </c>
      <c r="M48" s="19">
        <f>INT(((707/N48)+0.005)*100)</f>
        <v>94</v>
      </c>
      <c r="N48" s="11">
        <f>SUM(N12:N46)</f>
        <v>756</v>
      </c>
      <c r="O48" s="52"/>
      <c r="P48" s="54" t="s">
        <v>2</v>
      </c>
      <c r="Q48" s="55">
        <f>SUM(Q12:Q46)</f>
        <v>10699</v>
      </c>
      <c r="R48" s="19">
        <f>INT(((Q48/V48)+0.005)*100)</f>
        <v>21</v>
      </c>
      <c r="S48" s="19">
        <f>SUM(S12:S46)</f>
        <v>39885</v>
      </c>
      <c r="T48" s="19">
        <f>INT(((S48/V48)+0.005)*100)</f>
        <v>79</v>
      </c>
      <c r="U48" s="19">
        <f>INT(((9044/V48)+0.005)*100)</f>
        <v>18</v>
      </c>
      <c r="V48" s="19">
        <f>SUM(V12:V46)</f>
        <v>50584</v>
      </c>
      <c r="W48" s="55">
        <f>SUM(W12:W46)</f>
        <v>2</v>
      </c>
      <c r="X48" s="19">
        <f>INT(((W48/AB48)+0.005)*100)</f>
        <v>0</v>
      </c>
      <c r="Y48" s="19">
        <f>SUM(Y12:Y46)</f>
        <v>714</v>
      </c>
      <c r="Z48" s="19">
        <f>INT(((Y48/AB48)+0.005)*100)</f>
        <v>100</v>
      </c>
      <c r="AA48" s="19">
        <f>INT(((0/AB48)+0.005)*100)</f>
        <v>0</v>
      </c>
      <c r="AB48" s="11">
        <f>SUM(AB12:AB46)</f>
        <v>716</v>
      </c>
      <c r="AC48" s="52"/>
      <c r="AD48" s="54" t="s">
        <v>2</v>
      </c>
      <c r="AE48" s="55">
        <f>SUM(AE12:AE46)</f>
        <v>4959</v>
      </c>
      <c r="AF48" s="19">
        <f>INT(((AE48/AJ48)+0.005)*100)</f>
        <v>27</v>
      </c>
      <c r="AG48" s="19">
        <f>SUM(AG12:AG46)</f>
        <v>13340</v>
      </c>
      <c r="AH48" s="19">
        <f>INT(((AG48/AJ48)+0.005)*100)</f>
        <v>73</v>
      </c>
      <c r="AI48" s="19">
        <f>INT(((16328/AJ48)+0.005)*100)</f>
        <v>89</v>
      </c>
      <c r="AJ48" s="19">
        <f>SUM(AJ12:AJ46)</f>
        <v>18299</v>
      </c>
      <c r="AK48" s="55">
        <f>SUM(AK12:AK46)</f>
        <v>6</v>
      </c>
      <c r="AL48" s="19">
        <f>INT(((AK48/AP48)+0.005)*100)</f>
        <v>1</v>
      </c>
      <c r="AM48" s="19">
        <f>SUM(AM12:AM46)</f>
        <v>463</v>
      </c>
      <c r="AN48" s="19">
        <f>INT(((AM48/AP48)+0.005)*100)</f>
        <v>99</v>
      </c>
      <c r="AO48" s="19">
        <f>INT(((448/AP48)+0.005)*100)</f>
        <v>96</v>
      </c>
      <c r="AP48" s="11">
        <f>SUM(AP12:AP46)</f>
        <v>469</v>
      </c>
      <c r="AQ48" s="52"/>
      <c r="AR48" s="54" t="s">
        <v>2</v>
      </c>
      <c r="AS48" s="55">
        <f>SUM(AS12:AS46)</f>
        <v>4422</v>
      </c>
      <c r="AT48" s="19">
        <f>INT(((AS48/AX48)+0.005)*100)</f>
        <v>15</v>
      </c>
      <c r="AU48" s="19">
        <f>SUM(AU12:AU46)</f>
        <v>24228</v>
      </c>
      <c r="AV48" s="19">
        <f>INT(((AU48/AX48)+0.005)*100)</f>
        <v>85</v>
      </c>
      <c r="AW48" s="19">
        <f>INT(((5082/AX48)+0.005)*100)</f>
        <v>18</v>
      </c>
      <c r="AX48" s="19">
        <f>SUM(AX12:AX46)</f>
        <v>28650</v>
      </c>
      <c r="AY48" s="55">
        <f>SUM(AY12:AY46)</f>
        <v>0</v>
      </c>
      <c r="AZ48" s="19">
        <f>INT(((AY48/BD48)+0.005)*100)</f>
        <v>0</v>
      </c>
      <c r="BA48" s="19">
        <f>SUM(BA12:BA46)</f>
        <v>352</v>
      </c>
      <c r="BB48" s="19">
        <f>INT(((BA48/BD48)+0.005)*100)</f>
        <v>100</v>
      </c>
      <c r="BC48" s="19">
        <f>INT(((0/BD48)+0.005)*100)</f>
        <v>0</v>
      </c>
      <c r="BD48" s="11">
        <f>SUM(BD12:BD46)</f>
        <v>352</v>
      </c>
      <c r="BE48" s="52"/>
      <c r="BF48" s="54" t="s">
        <v>2</v>
      </c>
      <c r="BG48" s="55">
        <f>SUM(BG12:BG46)</f>
        <v>3946</v>
      </c>
      <c r="BH48" s="19">
        <f>INT(((BG48/BL48)+0.005)*100)</f>
        <v>30</v>
      </c>
      <c r="BI48" s="19">
        <f>SUM(BI12:BI46)</f>
        <v>9317</v>
      </c>
      <c r="BJ48" s="19">
        <f>INT(((BI48/BL48)+0.005)*100)</f>
        <v>70</v>
      </c>
      <c r="BK48" s="19">
        <f>INT(((11455/BL48)+0.005)*100)</f>
        <v>86</v>
      </c>
      <c r="BL48" s="19">
        <f>SUM(BL12:BL46)</f>
        <v>13263</v>
      </c>
      <c r="BM48" s="55">
        <f>SUM(BM12:BM46)</f>
        <v>3</v>
      </c>
      <c r="BN48" s="19">
        <f>INT(((BM48/BR48)+0.005)*100)</f>
        <v>1</v>
      </c>
      <c r="BO48" s="19">
        <f>SUM(BO12:BO46)</f>
        <v>284</v>
      </c>
      <c r="BP48" s="19">
        <f>INT(((BO48/BR48)+0.005)*100)</f>
        <v>99</v>
      </c>
      <c r="BQ48" s="19">
        <f>INT(((259/BR48)+0.005)*100)</f>
        <v>90</v>
      </c>
      <c r="BR48" s="11">
        <f>SUM(BR12:BR46)</f>
        <v>287</v>
      </c>
      <c r="BS48" s="52"/>
      <c r="BT48" s="54" t="s">
        <v>2</v>
      </c>
      <c r="BU48" s="55">
        <f>SUM(BU12:BU46)</f>
        <v>6277</v>
      </c>
      <c r="BV48" s="19">
        <f>INT(((BU48/BZ48)+0.005)*100)</f>
        <v>29</v>
      </c>
      <c r="BW48" s="19">
        <f>SUM(BW12:BW46)</f>
        <v>15657</v>
      </c>
      <c r="BX48" s="19">
        <f>INT(((BW48/BZ48)+0.005)*100)</f>
        <v>71</v>
      </c>
      <c r="BY48" s="19">
        <f>INT(((3962/BZ48)+0.005)*100)</f>
        <v>18</v>
      </c>
      <c r="BZ48" s="19">
        <f>SUM(BZ12:BZ46)</f>
        <v>21934</v>
      </c>
      <c r="CA48" s="55">
        <f>SUM(CA12:CA46)</f>
        <v>2</v>
      </c>
      <c r="CB48" s="19">
        <f>INT(((CA48/CF48)+0.005)*100)</f>
        <v>1</v>
      </c>
      <c r="CC48" s="19">
        <f>SUM(CC12:CC46)</f>
        <v>362</v>
      </c>
      <c r="CD48" s="19">
        <f>INT(((CC48/CF48)+0.005)*100)</f>
        <v>99</v>
      </c>
      <c r="CE48" s="19">
        <f>INT(((0/CF48)+0.005)*100)</f>
        <v>0</v>
      </c>
      <c r="CF48" s="11">
        <f>SUM(CF12:CF46)</f>
        <v>364</v>
      </c>
    </row>
    <row r="49" spans="1:84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</row>
    <row r="50" spans="1:84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1:84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1:84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1:84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1:84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1:84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1:84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  <row r="57" spans="1:84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</row>
    <row r="58" spans="1:84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</row>
    <row r="59" spans="1:84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</row>
    <row r="60" spans="1:84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</row>
    <row r="61" spans="1:8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</row>
    <row r="62" spans="1:8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</row>
    <row r="63" spans="1:84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</row>
    <row r="64" spans="1:84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</row>
    <row r="65" spans="1:84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</row>
    <row r="66" spans="1:84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</row>
    <row r="67" spans="1:84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</row>
    <row r="68" spans="1:84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</row>
    <row r="69" spans="1:84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</row>
    <row r="70" spans="1:84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</row>
    <row r="71" spans="1:84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</row>
    <row r="72" spans="1:84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</row>
    <row r="73" spans="1:84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</row>
    <row r="74" spans="1:84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</row>
    <row r="75" spans="1:84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</row>
    <row r="76" spans="1:84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</row>
    <row r="77" spans="1:84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</row>
    <row r="78" spans="1:84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</row>
    <row r="79" spans="1:84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</row>
    <row r="80" spans="1:84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</row>
    <row r="81" spans="1:84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</row>
    <row r="82" spans="1:84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</row>
    <row r="83" spans="1:84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</row>
    <row r="84" spans="1:84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</row>
    <row r="85" spans="1:84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</row>
    <row r="86" spans="1:84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</row>
    <row r="87" spans="1:84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</row>
    <row r="88" spans="1:84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</row>
    <row r="89" spans="1:84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</row>
    <row r="90" spans="1:84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</row>
    <row r="91" spans="1:84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</row>
    <row r="92" spans="1:84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</row>
    <row r="93" spans="1:84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</row>
    <row r="94" spans="1:84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</row>
    <row r="95" spans="1:84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</row>
    <row r="96" spans="1:84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</row>
    <row r="97" spans="1:84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</row>
    <row r="98" spans="1:84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</row>
    <row r="99" spans="1:84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</row>
    <row r="100" spans="1:84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</row>
    <row r="101" spans="1:84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</row>
    <row r="102" spans="1:84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</row>
    <row r="103" spans="1:84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</row>
    <row r="104" spans="1:84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</row>
    <row r="105" spans="1:84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</row>
    <row r="106" spans="1:84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</row>
    <row r="107" spans="1:84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</row>
    <row r="108" spans="1:84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</row>
    <row r="109" spans="1:84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</row>
    <row r="110" spans="1:84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</row>
    <row r="111" spans="1:84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</row>
    <row r="112" spans="1:84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</row>
    <row r="113" spans="1:84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</row>
    <row r="114" spans="1:84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</row>
    <row r="115" spans="1:84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</row>
    <row r="116" spans="1:84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</row>
    <row r="117" spans="1:84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</row>
    <row r="118" spans="1:84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</row>
    <row r="119" spans="1:84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</row>
    <row r="120" spans="1:84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</row>
    <row r="121" spans="1:84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</row>
    <row r="122" spans="1:84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</row>
    <row r="123" spans="1:84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</row>
    <row r="124" spans="1:84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</row>
    <row r="125" spans="1:84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</row>
    <row r="126" spans="1:84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</row>
    <row r="127" spans="1:84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</row>
    <row r="128" spans="1:84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</row>
    <row r="129" spans="1:84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</row>
    <row r="130" spans="1:84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</row>
    <row r="131" spans="1:84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</row>
    <row r="132" spans="1:84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</row>
    <row r="133" spans="1:84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</row>
    <row r="134" spans="1:84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</row>
    <row r="135" spans="1:84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</row>
    <row r="136" spans="1:84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</row>
    <row r="137" spans="1:84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</row>
    <row r="138" spans="1:84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</row>
    <row r="139" spans="1:84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</row>
    <row r="140" spans="1:84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</row>
    <row r="141" spans="1:84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</row>
    <row r="142" spans="1:84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</row>
    <row r="143" spans="1:84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</row>
    <row r="144" spans="1:84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</row>
    <row r="145" spans="1:84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</row>
    <row r="146" spans="1:84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</row>
    <row r="147" spans="1:84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</row>
    <row r="148" spans="1:84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</row>
    <row r="149" spans="1:84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</row>
    <row r="150" spans="1:84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</row>
    <row r="151" spans="1:84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</row>
    <row r="152" spans="1:84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</row>
    <row r="153" spans="1:84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</row>
    <row r="154" spans="1:84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</row>
    <row r="155" spans="1:84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</row>
    <row r="156" spans="1:84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</row>
    <row r="157" spans="1:84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</row>
    <row r="158" spans="1:84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</row>
    <row r="159" spans="1:84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</row>
    <row r="160" spans="1:84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</row>
    <row r="161" spans="1:84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</row>
    <row r="162" spans="1:84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</row>
    <row r="163" spans="1:84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</row>
    <row r="164" spans="1:84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</row>
    <row r="165" spans="1:84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</row>
    <row r="166" spans="1:84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</row>
    <row r="167" spans="1:84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</row>
    <row r="168" spans="1:84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</row>
    <row r="169" spans="1:84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</row>
    <row r="170" spans="1:84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</row>
    <row r="171" spans="1:84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</row>
    <row r="172" spans="1:84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</row>
    <row r="173" spans="1:84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</row>
    <row r="174" spans="1:84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</row>
    <row r="175" spans="1:84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</row>
    <row r="176" spans="1:84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</row>
    <row r="177" spans="1:84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</row>
    <row r="178" spans="1:84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</row>
    <row r="179" spans="1:84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</row>
    <row r="180" spans="1:84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</row>
    <row r="181" spans="1:84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</row>
    <row r="182" spans="1:84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</row>
    <row r="183" spans="1:84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</row>
    <row r="184" spans="1:84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</row>
    <row r="185" spans="1:84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</row>
    <row r="186" spans="1:84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</row>
    <row r="187" spans="1:84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</row>
    <row r="188" spans="1:84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</row>
    <row r="189" spans="1:84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</row>
    <row r="190" spans="1:84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</row>
    <row r="191" spans="1:84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</row>
    <row r="192" spans="1:84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</row>
    <row r="193" spans="1:84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</row>
    <row r="194" spans="1:84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</row>
    <row r="195" spans="1:84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</row>
    <row r="196" spans="1:84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</row>
    <row r="197" spans="1:84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</row>
    <row r="198" spans="1:84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</row>
    <row r="199" spans="1:84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</row>
    <row r="200" spans="1:84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</row>
  </sheetData>
  <mergeCells count="120">
    <mergeCell ref="O1:AB1"/>
    <mergeCell ref="O2:AB2"/>
    <mergeCell ref="O3:AB3"/>
    <mergeCell ref="O5:P11"/>
    <mergeCell ref="Q5:V6"/>
    <mergeCell ref="W5:AB6"/>
    <mergeCell ref="Q7:T8"/>
    <mergeCell ref="U7:U11"/>
    <mergeCell ref="V7:V11"/>
    <mergeCell ref="W7:Z8"/>
    <mergeCell ref="AA7:AA11"/>
    <mergeCell ref="AB7:AB11"/>
    <mergeCell ref="Q9:Q11"/>
    <mergeCell ref="R9:R11"/>
    <mergeCell ref="S9:S11"/>
    <mergeCell ref="T9:T11"/>
    <mergeCell ref="W9:W11"/>
    <mergeCell ref="X9:X11"/>
    <mergeCell ref="Y9:Y11"/>
    <mergeCell ref="Z9:Z11"/>
    <mergeCell ref="AC1:AP1"/>
    <mergeCell ref="AC2:AP2"/>
    <mergeCell ref="AC3:AP3"/>
    <mergeCell ref="AC5:AD11"/>
    <mergeCell ref="AE5:AJ6"/>
    <mergeCell ref="AK5:AP6"/>
    <mergeCell ref="AE7:AH8"/>
    <mergeCell ref="AI7:AI11"/>
    <mergeCell ref="AJ7:AJ11"/>
    <mergeCell ref="AK7:AN8"/>
    <mergeCell ref="AO7:AO11"/>
    <mergeCell ref="AP7:AP11"/>
    <mergeCell ref="AE9:AE11"/>
    <mergeCell ref="AF9:AF11"/>
    <mergeCell ref="AG9:AG11"/>
    <mergeCell ref="AH9:AH11"/>
    <mergeCell ref="AK9:AK11"/>
    <mergeCell ref="AL9:AL11"/>
    <mergeCell ref="AM9:AM11"/>
    <mergeCell ref="AN9:AN11"/>
    <mergeCell ref="AQ1:BD1"/>
    <mergeCell ref="AQ2:BD2"/>
    <mergeCell ref="AQ3:BD3"/>
    <mergeCell ref="AQ5:AR11"/>
    <mergeCell ref="AS5:AX6"/>
    <mergeCell ref="AY5:BD6"/>
    <mergeCell ref="AS7:AV8"/>
    <mergeCell ref="AW7:AW11"/>
    <mergeCell ref="AX7:AX11"/>
    <mergeCell ref="AY7:BB8"/>
    <mergeCell ref="BC7:BC11"/>
    <mergeCell ref="BD7:BD11"/>
    <mergeCell ref="AS9:AS11"/>
    <mergeCell ref="AT9:AT11"/>
    <mergeCell ref="AU9:AU11"/>
    <mergeCell ref="AV9:AV11"/>
    <mergeCell ref="AY9:AY11"/>
    <mergeCell ref="AZ9:AZ11"/>
    <mergeCell ref="BA9:BA11"/>
    <mergeCell ref="BB9:BB11"/>
    <mergeCell ref="BE1:BR1"/>
    <mergeCell ref="BE2:BR2"/>
    <mergeCell ref="BE3:BR3"/>
    <mergeCell ref="BE5:BF11"/>
    <mergeCell ref="BG5:BL6"/>
    <mergeCell ref="BM5:BR6"/>
    <mergeCell ref="BG7:BJ8"/>
    <mergeCell ref="BK7:BK11"/>
    <mergeCell ref="BL7:BL11"/>
    <mergeCell ref="BM7:BP8"/>
    <mergeCell ref="BQ7:BQ11"/>
    <mergeCell ref="BR7:BR11"/>
    <mergeCell ref="BG9:BG11"/>
    <mergeCell ref="BH9:BH11"/>
    <mergeCell ref="BI9:BI11"/>
    <mergeCell ref="BJ9:BJ11"/>
    <mergeCell ref="BM9:BM11"/>
    <mergeCell ref="BN9:BN11"/>
    <mergeCell ref="BO9:BO11"/>
    <mergeCell ref="BP9:BP11"/>
    <mergeCell ref="BS1:CF1"/>
    <mergeCell ref="BS2:CF2"/>
    <mergeCell ref="BS3:CF3"/>
    <mergeCell ref="BS5:BT11"/>
    <mergeCell ref="BU5:BZ6"/>
    <mergeCell ref="CA5:CF6"/>
    <mergeCell ref="BU7:BX8"/>
    <mergeCell ref="BY7:BY11"/>
    <mergeCell ref="BZ7:BZ11"/>
    <mergeCell ref="CA7:CD8"/>
    <mergeCell ref="CE7:CE11"/>
    <mergeCell ref="CF7:CF11"/>
    <mergeCell ref="BU9:BU11"/>
    <mergeCell ref="BV9:BV11"/>
    <mergeCell ref="BW9:BW11"/>
    <mergeCell ref="BX9:BX11"/>
    <mergeCell ref="CA9:CA11"/>
    <mergeCell ref="CB9:CB11"/>
    <mergeCell ref="CC9:CC11"/>
    <mergeCell ref="CD9:CD11"/>
    <mergeCell ref="A1:N1"/>
    <mergeCell ref="A2:N2"/>
    <mergeCell ref="A3:N3"/>
    <mergeCell ref="A5:B11"/>
    <mergeCell ref="C5:H6"/>
    <mergeCell ref="I5:N6"/>
    <mergeCell ref="C7:F8"/>
    <mergeCell ref="G7:G11"/>
    <mergeCell ref="H7:H11"/>
    <mergeCell ref="I7:L8"/>
    <mergeCell ref="M7:M11"/>
    <mergeCell ref="N7:N11"/>
    <mergeCell ref="C9:C11"/>
    <mergeCell ref="D9:D11"/>
    <mergeCell ref="E9:E11"/>
    <mergeCell ref="F9:F11"/>
    <mergeCell ref="I9:I11"/>
    <mergeCell ref="J9:J11"/>
    <mergeCell ref="K9:K11"/>
    <mergeCell ref="L9:L11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83" firstPageNumber="13" fitToWidth="0" orientation="landscape" useFirstPageNumber="1" r:id="rId1"/>
  <headerFooter scaleWithDoc="0">
    <oddHeader>&amp;LCEB/2015/HLCM/HR/19</oddHeader>
    <oddFooter>&amp;CPage &amp;P</oddFooter>
  </headerFooter>
  <colBreaks count="5" manualBreakCount="5">
    <brk id="14" max="1048575" man="1"/>
    <brk id="28" max="1048575" man="1"/>
    <brk id="42" max="1048575" man="1"/>
    <brk id="56" max="1048575" man="1"/>
    <brk id="70" max="1048575" man="1"/>
  </colBreaks>
  <extLst>
    <ext xmlns:mx="http://schemas.microsoft.com/office/mac/excel/2008/main" uri="{64002731-A6B0-56B0-2670-7721B7C09600}">
      <mx:PLV Mode="1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pageSetUpPr fitToPage="1"/>
  </sheetPr>
  <dimension ref="C1:AJ200"/>
  <sheetViews>
    <sheetView view="pageLayout" workbookViewId="0"/>
  </sheetViews>
  <sheetFormatPr defaultColWidth="9.140625" defaultRowHeight="12" x14ac:dyDescent="0.2"/>
  <cols>
    <col min="1" max="2" width="9.140625" style="31"/>
    <col min="3" max="3" width="5.7109375" style="31" customWidth="1"/>
    <col min="4" max="4" width="10" style="31" customWidth="1"/>
    <col min="5" max="11" width="9" style="31" customWidth="1"/>
    <col min="12" max="14" width="9.140625" style="31"/>
    <col min="15" max="15" width="5.7109375" style="31" customWidth="1"/>
    <col min="16" max="16" width="10" style="31" customWidth="1"/>
    <col min="17" max="23" width="9" style="31" customWidth="1"/>
    <col min="24" max="26" width="9.140625" style="31"/>
    <col min="27" max="27" width="5.7109375" style="31" customWidth="1"/>
    <col min="28" max="28" width="10" style="31" customWidth="1"/>
    <col min="29" max="35" width="9" style="31" customWidth="1"/>
    <col min="36" max="16384" width="9.140625" style="31"/>
  </cols>
  <sheetData>
    <row r="1" spans="3:36" x14ac:dyDescent="0.2">
      <c r="C1" s="85" t="s">
        <v>96</v>
      </c>
      <c r="D1" s="85"/>
      <c r="E1" s="85"/>
      <c r="F1" s="85"/>
      <c r="G1" s="85"/>
      <c r="H1" s="85"/>
      <c r="I1" s="85"/>
      <c r="J1" s="85"/>
      <c r="K1" s="85"/>
      <c r="N1" s="2"/>
      <c r="O1" s="85" t="s">
        <v>97</v>
      </c>
      <c r="P1" s="85"/>
      <c r="Q1" s="85"/>
      <c r="R1" s="85"/>
      <c r="S1" s="85"/>
      <c r="T1" s="85"/>
      <c r="U1" s="85"/>
      <c r="V1" s="85"/>
      <c r="W1" s="85"/>
      <c r="X1" s="2"/>
      <c r="AA1" s="85" t="s">
        <v>98</v>
      </c>
      <c r="AB1" s="85"/>
      <c r="AC1" s="85"/>
      <c r="AD1" s="85"/>
      <c r="AE1" s="85"/>
      <c r="AF1" s="85"/>
      <c r="AG1" s="85"/>
      <c r="AH1" s="85"/>
      <c r="AI1" s="85"/>
      <c r="AJ1" s="2"/>
    </row>
    <row r="2" spans="3:36" x14ac:dyDescent="0.2">
      <c r="C2" s="86" t="s">
        <v>346</v>
      </c>
      <c r="D2" s="86"/>
      <c r="E2" s="86"/>
      <c r="F2" s="86"/>
      <c r="G2" s="86"/>
      <c r="H2" s="86"/>
      <c r="I2" s="86"/>
      <c r="J2" s="86"/>
      <c r="K2" s="86"/>
      <c r="N2" s="2"/>
      <c r="O2" s="86" t="s">
        <v>347</v>
      </c>
      <c r="P2" s="86"/>
      <c r="Q2" s="86"/>
      <c r="R2" s="86"/>
      <c r="S2" s="86"/>
      <c r="T2" s="86"/>
      <c r="U2" s="86"/>
      <c r="V2" s="86"/>
      <c r="W2" s="86"/>
      <c r="X2" s="2"/>
      <c r="AA2" s="86" t="s">
        <v>348</v>
      </c>
      <c r="AB2" s="86"/>
      <c r="AC2" s="86"/>
      <c r="AD2" s="86"/>
      <c r="AE2" s="86"/>
      <c r="AF2" s="86"/>
      <c r="AG2" s="86"/>
      <c r="AH2" s="86"/>
      <c r="AI2" s="86"/>
      <c r="AJ2" s="2"/>
    </row>
    <row r="3" spans="3:36" x14ac:dyDescent="0.2">
      <c r="C3" s="86" t="s">
        <v>1066</v>
      </c>
      <c r="D3" s="86"/>
      <c r="E3" s="86"/>
      <c r="F3" s="86"/>
      <c r="G3" s="86"/>
      <c r="H3" s="86"/>
      <c r="I3" s="86"/>
      <c r="J3" s="86"/>
      <c r="K3" s="86"/>
      <c r="N3" s="2"/>
      <c r="O3" s="86" t="s">
        <v>1066</v>
      </c>
      <c r="P3" s="86"/>
      <c r="Q3" s="86"/>
      <c r="R3" s="86"/>
      <c r="S3" s="86"/>
      <c r="T3" s="86"/>
      <c r="U3" s="86"/>
      <c r="V3" s="86"/>
      <c r="W3" s="86"/>
      <c r="X3" s="2"/>
      <c r="AA3" s="86" t="s">
        <v>1066</v>
      </c>
      <c r="AB3" s="86"/>
      <c r="AC3" s="86"/>
      <c r="AD3" s="86"/>
      <c r="AE3" s="86"/>
      <c r="AF3" s="86"/>
      <c r="AG3" s="86"/>
      <c r="AH3" s="86"/>
      <c r="AI3" s="86"/>
      <c r="AJ3" s="2"/>
    </row>
    <row r="4" spans="3:36" x14ac:dyDescent="0.2">
      <c r="C4" s="2"/>
      <c r="D4" s="2"/>
      <c r="E4" s="2"/>
      <c r="F4" s="2"/>
      <c r="G4" s="2"/>
      <c r="H4" s="2"/>
      <c r="I4" s="2"/>
      <c r="J4" s="2"/>
      <c r="K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3:36" ht="12.75" thickBot="1" x14ac:dyDescent="0.25">
      <c r="C5" s="2"/>
      <c r="D5" s="2"/>
      <c r="E5" s="2"/>
      <c r="F5" s="2"/>
      <c r="G5" s="2"/>
      <c r="H5" s="2"/>
      <c r="I5" s="2"/>
      <c r="J5" s="2"/>
      <c r="K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3:36" s="80" customFormat="1" x14ac:dyDescent="0.2">
      <c r="C6" s="87" t="s">
        <v>122</v>
      </c>
      <c r="D6" s="88"/>
      <c r="E6" s="141" t="s">
        <v>354</v>
      </c>
      <c r="F6" s="140" t="s">
        <v>24</v>
      </c>
      <c r="G6" s="140" t="s">
        <v>25</v>
      </c>
      <c r="H6" s="140" t="s">
        <v>26</v>
      </c>
      <c r="I6" s="140" t="s">
        <v>27</v>
      </c>
      <c r="J6" s="137" t="s">
        <v>28</v>
      </c>
      <c r="K6" s="138" t="s">
        <v>2</v>
      </c>
      <c r="N6" s="81"/>
      <c r="O6" s="87" t="s">
        <v>122</v>
      </c>
      <c r="P6" s="88"/>
      <c r="Q6" s="141" t="s">
        <v>354</v>
      </c>
      <c r="R6" s="140" t="s">
        <v>24</v>
      </c>
      <c r="S6" s="140" t="s">
        <v>25</v>
      </c>
      <c r="T6" s="140" t="s">
        <v>26</v>
      </c>
      <c r="U6" s="140" t="s">
        <v>27</v>
      </c>
      <c r="V6" s="137" t="s">
        <v>28</v>
      </c>
      <c r="W6" s="138" t="s">
        <v>2</v>
      </c>
      <c r="X6" s="81"/>
      <c r="AA6" s="87" t="s">
        <v>122</v>
      </c>
      <c r="AB6" s="88"/>
      <c r="AC6" s="141" t="s">
        <v>354</v>
      </c>
      <c r="AD6" s="140" t="s">
        <v>24</v>
      </c>
      <c r="AE6" s="140" t="s">
        <v>25</v>
      </c>
      <c r="AF6" s="140" t="s">
        <v>26</v>
      </c>
      <c r="AG6" s="140" t="s">
        <v>27</v>
      </c>
      <c r="AH6" s="137" t="s">
        <v>28</v>
      </c>
      <c r="AI6" s="138" t="s">
        <v>2</v>
      </c>
      <c r="AJ6" s="81"/>
    </row>
    <row r="7" spans="3:36" s="80" customFormat="1" x14ac:dyDescent="0.2">
      <c r="C7" s="89"/>
      <c r="D7" s="90"/>
      <c r="E7" s="142"/>
      <c r="F7" s="130"/>
      <c r="G7" s="130"/>
      <c r="H7" s="130"/>
      <c r="I7" s="130"/>
      <c r="J7" s="132"/>
      <c r="K7" s="139"/>
      <c r="N7" s="81"/>
      <c r="O7" s="89"/>
      <c r="P7" s="90"/>
      <c r="Q7" s="142"/>
      <c r="R7" s="130"/>
      <c r="S7" s="130"/>
      <c r="T7" s="130"/>
      <c r="U7" s="130"/>
      <c r="V7" s="132"/>
      <c r="W7" s="139"/>
      <c r="X7" s="81"/>
      <c r="AA7" s="89"/>
      <c r="AB7" s="90"/>
      <c r="AC7" s="142"/>
      <c r="AD7" s="130"/>
      <c r="AE7" s="130"/>
      <c r="AF7" s="130"/>
      <c r="AG7" s="130"/>
      <c r="AH7" s="132"/>
      <c r="AI7" s="139"/>
      <c r="AJ7" s="81"/>
    </row>
    <row r="8" spans="3:36" s="80" customFormat="1" ht="12.75" thickBot="1" x14ac:dyDescent="0.25">
      <c r="C8" s="89"/>
      <c r="D8" s="90"/>
      <c r="E8" s="142"/>
      <c r="F8" s="130"/>
      <c r="G8" s="130"/>
      <c r="H8" s="130"/>
      <c r="I8" s="130"/>
      <c r="J8" s="132"/>
      <c r="K8" s="139"/>
      <c r="N8" s="81"/>
      <c r="O8" s="89"/>
      <c r="P8" s="90"/>
      <c r="Q8" s="142"/>
      <c r="R8" s="130"/>
      <c r="S8" s="130"/>
      <c r="T8" s="130"/>
      <c r="U8" s="130"/>
      <c r="V8" s="132"/>
      <c r="W8" s="139"/>
      <c r="X8" s="81"/>
      <c r="AA8" s="89"/>
      <c r="AB8" s="90"/>
      <c r="AC8" s="142"/>
      <c r="AD8" s="130"/>
      <c r="AE8" s="130"/>
      <c r="AF8" s="130"/>
      <c r="AG8" s="130"/>
      <c r="AH8" s="132"/>
      <c r="AI8" s="139"/>
      <c r="AJ8" s="81"/>
    </row>
    <row r="9" spans="3:36" x14ac:dyDescent="0.2">
      <c r="C9" s="35"/>
      <c r="D9" s="38" t="s">
        <v>124</v>
      </c>
      <c r="E9" s="3">
        <v>3141</v>
      </c>
      <c r="F9" s="4">
        <v>3393</v>
      </c>
      <c r="G9" s="4">
        <v>2243</v>
      </c>
      <c r="H9" s="4">
        <v>823</v>
      </c>
      <c r="I9" s="4">
        <v>516</v>
      </c>
      <c r="J9" s="18">
        <v>468</v>
      </c>
      <c r="K9" s="20">
        <f t="shared" ref="K9:K43" si="0">SUM(E9:J9)</f>
        <v>10584</v>
      </c>
      <c r="N9" s="2"/>
      <c r="O9" s="35"/>
      <c r="P9" s="38" t="s">
        <v>124</v>
      </c>
      <c r="Q9" s="3">
        <v>1859</v>
      </c>
      <c r="R9" s="4">
        <v>2037</v>
      </c>
      <c r="S9" s="4">
        <v>1330</v>
      </c>
      <c r="T9" s="4">
        <v>478</v>
      </c>
      <c r="U9" s="4">
        <v>304</v>
      </c>
      <c r="V9" s="18">
        <v>295</v>
      </c>
      <c r="W9" s="20">
        <f t="shared" ref="W9:W43" si="1">SUM(Q9:V9)</f>
        <v>6303</v>
      </c>
      <c r="X9" s="2"/>
      <c r="AA9" s="35"/>
      <c r="AB9" s="38" t="s">
        <v>124</v>
      </c>
      <c r="AC9" s="3">
        <v>1282</v>
      </c>
      <c r="AD9" s="4">
        <v>1356</v>
      </c>
      <c r="AE9" s="4">
        <v>913</v>
      </c>
      <c r="AF9" s="4">
        <v>345</v>
      </c>
      <c r="AG9" s="4">
        <v>212</v>
      </c>
      <c r="AH9" s="18">
        <v>173</v>
      </c>
      <c r="AI9" s="20">
        <f t="shared" ref="AI9:AI43" si="2">SUM(AC9:AH9)</f>
        <v>4281</v>
      </c>
      <c r="AJ9" s="2"/>
    </row>
    <row r="10" spans="3:36" x14ac:dyDescent="0.2">
      <c r="C10" s="41"/>
      <c r="D10" s="49" t="s">
        <v>3</v>
      </c>
      <c r="E10" s="44">
        <v>866</v>
      </c>
      <c r="F10" s="45">
        <v>788</v>
      </c>
      <c r="G10" s="45">
        <v>541</v>
      </c>
      <c r="H10" s="45">
        <v>246</v>
      </c>
      <c r="I10" s="45">
        <v>22</v>
      </c>
      <c r="J10" s="47">
        <v>5</v>
      </c>
      <c r="K10" s="64">
        <f t="shared" si="0"/>
        <v>2468</v>
      </c>
      <c r="N10" s="2"/>
      <c r="O10" s="41"/>
      <c r="P10" s="49" t="s">
        <v>3</v>
      </c>
      <c r="Q10" s="44">
        <v>480</v>
      </c>
      <c r="R10" s="45">
        <v>455</v>
      </c>
      <c r="S10" s="45">
        <v>321</v>
      </c>
      <c r="T10" s="45">
        <v>136</v>
      </c>
      <c r="U10" s="45">
        <v>13</v>
      </c>
      <c r="V10" s="47">
        <v>1</v>
      </c>
      <c r="W10" s="64">
        <f t="shared" si="1"/>
        <v>1406</v>
      </c>
      <c r="X10" s="2"/>
      <c r="AA10" s="41"/>
      <c r="AB10" s="49" t="s">
        <v>3</v>
      </c>
      <c r="AC10" s="44">
        <v>386</v>
      </c>
      <c r="AD10" s="45">
        <v>333</v>
      </c>
      <c r="AE10" s="45">
        <v>220</v>
      </c>
      <c r="AF10" s="45">
        <v>110</v>
      </c>
      <c r="AG10" s="45">
        <v>9</v>
      </c>
      <c r="AH10" s="47">
        <v>4</v>
      </c>
      <c r="AI10" s="64">
        <f t="shared" si="2"/>
        <v>1062</v>
      </c>
      <c r="AJ10" s="2"/>
    </row>
    <row r="11" spans="3:36" x14ac:dyDescent="0.2">
      <c r="C11" s="39"/>
      <c r="D11" s="51" t="s">
        <v>125</v>
      </c>
      <c r="E11" s="7">
        <v>293</v>
      </c>
      <c r="F11" s="8">
        <v>185</v>
      </c>
      <c r="G11" s="8">
        <v>110</v>
      </c>
      <c r="H11" s="8">
        <v>37</v>
      </c>
      <c r="I11" s="8">
        <v>24</v>
      </c>
      <c r="J11" s="17">
        <v>9</v>
      </c>
      <c r="K11" s="15">
        <f t="shared" si="0"/>
        <v>658</v>
      </c>
      <c r="N11" s="2"/>
      <c r="O11" s="39"/>
      <c r="P11" s="51" t="s">
        <v>125</v>
      </c>
      <c r="Q11" s="7">
        <v>137</v>
      </c>
      <c r="R11" s="8">
        <v>102</v>
      </c>
      <c r="S11" s="8">
        <v>59</v>
      </c>
      <c r="T11" s="8">
        <v>15</v>
      </c>
      <c r="U11" s="8">
        <v>10</v>
      </c>
      <c r="V11" s="17">
        <v>4</v>
      </c>
      <c r="W11" s="15">
        <f t="shared" si="1"/>
        <v>327</v>
      </c>
      <c r="X11" s="2"/>
      <c r="AA11" s="39"/>
      <c r="AB11" s="51" t="s">
        <v>125</v>
      </c>
      <c r="AC11" s="7">
        <v>156</v>
      </c>
      <c r="AD11" s="8">
        <v>83</v>
      </c>
      <c r="AE11" s="8">
        <v>51</v>
      </c>
      <c r="AF11" s="8">
        <v>22</v>
      </c>
      <c r="AG11" s="8">
        <v>14</v>
      </c>
      <c r="AH11" s="17">
        <v>5</v>
      </c>
      <c r="AI11" s="15">
        <f t="shared" si="2"/>
        <v>331</v>
      </c>
      <c r="AJ11" s="2"/>
    </row>
    <row r="12" spans="3:36" x14ac:dyDescent="0.2">
      <c r="C12" s="41"/>
      <c r="D12" s="49" t="s">
        <v>126</v>
      </c>
      <c r="E12" s="44">
        <v>292</v>
      </c>
      <c r="F12" s="45">
        <v>147</v>
      </c>
      <c r="G12" s="45">
        <v>25</v>
      </c>
      <c r="H12" s="45">
        <v>10</v>
      </c>
      <c r="I12" s="45">
        <v>0</v>
      </c>
      <c r="J12" s="47">
        <v>0</v>
      </c>
      <c r="K12" s="64">
        <f t="shared" si="0"/>
        <v>474</v>
      </c>
      <c r="N12" s="2"/>
      <c r="O12" s="41"/>
      <c r="P12" s="49" t="s">
        <v>126</v>
      </c>
      <c r="Q12" s="44">
        <v>187</v>
      </c>
      <c r="R12" s="45">
        <v>113</v>
      </c>
      <c r="S12" s="45">
        <v>19</v>
      </c>
      <c r="T12" s="45">
        <v>5</v>
      </c>
      <c r="U12" s="45">
        <v>0</v>
      </c>
      <c r="V12" s="47">
        <v>0</v>
      </c>
      <c r="W12" s="64">
        <f t="shared" si="1"/>
        <v>324</v>
      </c>
      <c r="X12" s="2"/>
      <c r="AA12" s="41"/>
      <c r="AB12" s="49" t="s">
        <v>126</v>
      </c>
      <c r="AC12" s="44">
        <v>105</v>
      </c>
      <c r="AD12" s="45">
        <v>34</v>
      </c>
      <c r="AE12" s="45">
        <v>6</v>
      </c>
      <c r="AF12" s="45">
        <v>5</v>
      </c>
      <c r="AG12" s="45">
        <v>0</v>
      </c>
      <c r="AH12" s="47">
        <v>0</v>
      </c>
      <c r="AI12" s="64">
        <f t="shared" si="2"/>
        <v>150</v>
      </c>
      <c r="AJ12" s="2"/>
    </row>
    <row r="13" spans="3:36" x14ac:dyDescent="0.2">
      <c r="C13" s="39"/>
      <c r="D13" s="51" t="s">
        <v>127</v>
      </c>
      <c r="E13" s="7">
        <v>558</v>
      </c>
      <c r="F13" s="8">
        <v>334</v>
      </c>
      <c r="G13" s="8">
        <v>233</v>
      </c>
      <c r="H13" s="8">
        <v>331</v>
      </c>
      <c r="I13" s="8">
        <v>348</v>
      </c>
      <c r="J13" s="17">
        <v>114</v>
      </c>
      <c r="K13" s="15">
        <f t="shared" si="0"/>
        <v>1918</v>
      </c>
      <c r="N13" s="2"/>
      <c r="O13" s="39"/>
      <c r="P13" s="51" t="s">
        <v>127</v>
      </c>
      <c r="Q13" s="7">
        <v>318</v>
      </c>
      <c r="R13" s="8">
        <v>183</v>
      </c>
      <c r="S13" s="8">
        <v>128</v>
      </c>
      <c r="T13" s="8">
        <v>167</v>
      </c>
      <c r="U13" s="8">
        <v>227</v>
      </c>
      <c r="V13" s="17">
        <v>72</v>
      </c>
      <c r="W13" s="15">
        <f t="shared" si="1"/>
        <v>1095</v>
      </c>
      <c r="X13" s="2"/>
      <c r="AA13" s="39"/>
      <c r="AB13" s="51" t="s">
        <v>127</v>
      </c>
      <c r="AC13" s="7">
        <v>240</v>
      </c>
      <c r="AD13" s="8">
        <v>151</v>
      </c>
      <c r="AE13" s="8">
        <v>105</v>
      </c>
      <c r="AF13" s="8">
        <v>164</v>
      </c>
      <c r="AG13" s="8">
        <v>121</v>
      </c>
      <c r="AH13" s="17">
        <v>42</v>
      </c>
      <c r="AI13" s="15">
        <f t="shared" si="2"/>
        <v>823</v>
      </c>
      <c r="AJ13" s="2"/>
    </row>
    <row r="14" spans="3:36" x14ac:dyDescent="0.2">
      <c r="C14" s="41"/>
      <c r="D14" s="49" t="s">
        <v>128</v>
      </c>
      <c r="E14" s="44">
        <v>1637</v>
      </c>
      <c r="F14" s="45">
        <v>701</v>
      </c>
      <c r="G14" s="45">
        <v>446</v>
      </c>
      <c r="H14" s="45">
        <v>260</v>
      </c>
      <c r="I14" s="45">
        <v>180</v>
      </c>
      <c r="J14" s="47">
        <v>110</v>
      </c>
      <c r="K14" s="64">
        <f t="shared" si="0"/>
        <v>3334</v>
      </c>
      <c r="N14" s="2"/>
      <c r="O14" s="41"/>
      <c r="P14" s="49" t="s">
        <v>128</v>
      </c>
      <c r="Q14" s="44">
        <v>825</v>
      </c>
      <c r="R14" s="45">
        <v>337</v>
      </c>
      <c r="S14" s="45">
        <v>237</v>
      </c>
      <c r="T14" s="45">
        <v>158</v>
      </c>
      <c r="U14" s="45">
        <v>88</v>
      </c>
      <c r="V14" s="47">
        <v>65</v>
      </c>
      <c r="W14" s="64">
        <f t="shared" si="1"/>
        <v>1710</v>
      </c>
      <c r="X14" s="2"/>
      <c r="AA14" s="41"/>
      <c r="AB14" s="49" t="s">
        <v>128</v>
      </c>
      <c r="AC14" s="44">
        <v>812</v>
      </c>
      <c r="AD14" s="45">
        <v>364</v>
      </c>
      <c r="AE14" s="45">
        <v>209</v>
      </c>
      <c r="AF14" s="45">
        <v>102</v>
      </c>
      <c r="AG14" s="45">
        <v>92</v>
      </c>
      <c r="AH14" s="47">
        <v>45</v>
      </c>
      <c r="AI14" s="64">
        <f t="shared" si="2"/>
        <v>1624</v>
      </c>
      <c r="AJ14" s="2"/>
    </row>
    <row r="15" spans="3:36" x14ac:dyDescent="0.2">
      <c r="C15" s="39"/>
      <c r="D15" s="51" t="s">
        <v>931</v>
      </c>
      <c r="E15" s="7">
        <v>0</v>
      </c>
      <c r="F15" s="8">
        <v>0</v>
      </c>
      <c r="G15" s="8">
        <v>0</v>
      </c>
      <c r="H15" s="8">
        <v>0</v>
      </c>
      <c r="I15" s="8">
        <v>0</v>
      </c>
      <c r="J15" s="17">
        <v>0</v>
      </c>
      <c r="K15" s="15">
        <f t="shared" si="0"/>
        <v>0</v>
      </c>
      <c r="N15" s="2"/>
      <c r="O15" s="39"/>
      <c r="P15" s="51" t="s">
        <v>931</v>
      </c>
      <c r="Q15" s="7">
        <v>0</v>
      </c>
      <c r="R15" s="8">
        <v>0</v>
      </c>
      <c r="S15" s="8">
        <v>0</v>
      </c>
      <c r="T15" s="8">
        <v>0</v>
      </c>
      <c r="U15" s="8">
        <v>0</v>
      </c>
      <c r="V15" s="17">
        <v>0</v>
      </c>
      <c r="W15" s="15">
        <f t="shared" si="1"/>
        <v>0</v>
      </c>
      <c r="X15" s="2"/>
      <c r="AA15" s="39"/>
      <c r="AB15" s="51" t="s">
        <v>931</v>
      </c>
      <c r="AC15" s="7">
        <v>0</v>
      </c>
      <c r="AD15" s="8">
        <v>0</v>
      </c>
      <c r="AE15" s="8">
        <v>0</v>
      </c>
      <c r="AF15" s="8">
        <v>0</v>
      </c>
      <c r="AG15" s="8">
        <v>0</v>
      </c>
      <c r="AH15" s="17">
        <v>0</v>
      </c>
      <c r="AI15" s="15">
        <f t="shared" si="2"/>
        <v>0</v>
      </c>
      <c r="AJ15" s="2"/>
    </row>
    <row r="16" spans="3:36" x14ac:dyDescent="0.2">
      <c r="C16" s="41"/>
      <c r="D16" s="49" t="s">
        <v>129</v>
      </c>
      <c r="E16" s="44">
        <v>14</v>
      </c>
      <c r="F16" s="45">
        <v>8</v>
      </c>
      <c r="G16" s="45">
        <v>6</v>
      </c>
      <c r="H16" s="45">
        <v>1</v>
      </c>
      <c r="I16" s="45">
        <v>2</v>
      </c>
      <c r="J16" s="47">
        <v>0</v>
      </c>
      <c r="K16" s="64">
        <f t="shared" si="0"/>
        <v>31</v>
      </c>
      <c r="N16" s="2"/>
      <c r="O16" s="41"/>
      <c r="P16" s="49" t="s">
        <v>129</v>
      </c>
      <c r="Q16" s="44">
        <v>8</v>
      </c>
      <c r="R16" s="45">
        <v>6</v>
      </c>
      <c r="S16" s="45">
        <v>3</v>
      </c>
      <c r="T16" s="45">
        <v>0</v>
      </c>
      <c r="U16" s="45">
        <v>2</v>
      </c>
      <c r="V16" s="47">
        <v>0</v>
      </c>
      <c r="W16" s="64">
        <f t="shared" si="1"/>
        <v>19</v>
      </c>
      <c r="X16" s="2"/>
      <c r="AA16" s="41"/>
      <c r="AB16" s="49" t="s">
        <v>129</v>
      </c>
      <c r="AC16" s="44">
        <v>6</v>
      </c>
      <c r="AD16" s="45">
        <v>2</v>
      </c>
      <c r="AE16" s="45">
        <v>3</v>
      </c>
      <c r="AF16" s="45">
        <v>1</v>
      </c>
      <c r="AG16" s="45">
        <v>0</v>
      </c>
      <c r="AH16" s="47">
        <v>0</v>
      </c>
      <c r="AI16" s="64">
        <f t="shared" si="2"/>
        <v>12</v>
      </c>
      <c r="AJ16" s="2"/>
    </row>
    <row r="17" spans="3:36" x14ac:dyDescent="0.2">
      <c r="C17" s="39"/>
      <c r="D17" s="51" t="s">
        <v>130</v>
      </c>
      <c r="E17" s="7">
        <v>153</v>
      </c>
      <c r="F17" s="8">
        <v>27</v>
      </c>
      <c r="G17" s="8">
        <v>17</v>
      </c>
      <c r="H17" s="8">
        <v>6</v>
      </c>
      <c r="I17" s="8">
        <v>3</v>
      </c>
      <c r="J17" s="17">
        <v>1</v>
      </c>
      <c r="K17" s="15">
        <f t="shared" si="0"/>
        <v>207</v>
      </c>
      <c r="N17" s="2"/>
      <c r="O17" s="39"/>
      <c r="P17" s="51" t="s">
        <v>130</v>
      </c>
      <c r="Q17" s="7">
        <v>92</v>
      </c>
      <c r="R17" s="8">
        <v>16</v>
      </c>
      <c r="S17" s="8">
        <v>10</v>
      </c>
      <c r="T17" s="8">
        <v>6</v>
      </c>
      <c r="U17" s="8">
        <v>3</v>
      </c>
      <c r="V17" s="17">
        <v>1</v>
      </c>
      <c r="W17" s="15">
        <f t="shared" si="1"/>
        <v>128</v>
      </c>
      <c r="X17" s="2"/>
      <c r="AA17" s="39"/>
      <c r="AB17" s="51" t="s">
        <v>130</v>
      </c>
      <c r="AC17" s="7">
        <v>61</v>
      </c>
      <c r="AD17" s="8">
        <v>11</v>
      </c>
      <c r="AE17" s="8">
        <v>7</v>
      </c>
      <c r="AF17" s="8">
        <v>0</v>
      </c>
      <c r="AG17" s="8">
        <v>0</v>
      </c>
      <c r="AH17" s="17">
        <v>0</v>
      </c>
      <c r="AI17" s="15">
        <f t="shared" si="2"/>
        <v>79</v>
      </c>
      <c r="AJ17" s="2"/>
    </row>
    <row r="18" spans="3:36" x14ac:dyDescent="0.2">
      <c r="C18" s="41"/>
      <c r="D18" s="49" t="s">
        <v>131</v>
      </c>
      <c r="E18" s="44">
        <v>0</v>
      </c>
      <c r="F18" s="45">
        <v>0</v>
      </c>
      <c r="G18" s="45">
        <v>0</v>
      </c>
      <c r="H18" s="45">
        <v>0</v>
      </c>
      <c r="I18" s="45">
        <v>0</v>
      </c>
      <c r="J18" s="47">
        <v>0</v>
      </c>
      <c r="K18" s="64">
        <f t="shared" si="0"/>
        <v>0</v>
      </c>
      <c r="N18" s="2"/>
      <c r="O18" s="41"/>
      <c r="P18" s="49" t="s">
        <v>131</v>
      </c>
      <c r="Q18" s="44">
        <v>0</v>
      </c>
      <c r="R18" s="45">
        <v>0</v>
      </c>
      <c r="S18" s="45">
        <v>0</v>
      </c>
      <c r="T18" s="45">
        <v>0</v>
      </c>
      <c r="U18" s="45">
        <v>0</v>
      </c>
      <c r="V18" s="47">
        <v>0</v>
      </c>
      <c r="W18" s="64">
        <f t="shared" si="1"/>
        <v>0</v>
      </c>
      <c r="X18" s="2"/>
      <c r="AA18" s="41"/>
      <c r="AB18" s="49" t="s">
        <v>131</v>
      </c>
      <c r="AC18" s="44">
        <v>0</v>
      </c>
      <c r="AD18" s="45">
        <v>0</v>
      </c>
      <c r="AE18" s="45">
        <v>0</v>
      </c>
      <c r="AF18" s="45">
        <v>0</v>
      </c>
      <c r="AG18" s="45">
        <v>0</v>
      </c>
      <c r="AH18" s="47">
        <v>0</v>
      </c>
      <c r="AI18" s="64">
        <f t="shared" si="2"/>
        <v>0</v>
      </c>
      <c r="AJ18" s="2"/>
    </row>
    <row r="19" spans="3:36" x14ac:dyDescent="0.2">
      <c r="C19" s="39"/>
      <c r="D19" s="51" t="s">
        <v>132</v>
      </c>
      <c r="E19" s="7">
        <v>4</v>
      </c>
      <c r="F19" s="8">
        <v>3</v>
      </c>
      <c r="G19" s="8">
        <v>5</v>
      </c>
      <c r="H19" s="8">
        <v>7</v>
      </c>
      <c r="I19" s="8">
        <v>2</v>
      </c>
      <c r="J19" s="17">
        <v>2</v>
      </c>
      <c r="K19" s="15">
        <f t="shared" si="0"/>
        <v>23</v>
      </c>
      <c r="N19" s="2"/>
      <c r="O19" s="39"/>
      <c r="P19" s="51" t="s">
        <v>132</v>
      </c>
      <c r="Q19" s="7">
        <v>2</v>
      </c>
      <c r="R19" s="8">
        <v>3</v>
      </c>
      <c r="S19" s="8">
        <v>2</v>
      </c>
      <c r="T19" s="8">
        <v>4</v>
      </c>
      <c r="U19" s="8">
        <v>1</v>
      </c>
      <c r="V19" s="17">
        <v>0</v>
      </c>
      <c r="W19" s="15">
        <f t="shared" si="1"/>
        <v>12</v>
      </c>
      <c r="X19" s="2"/>
      <c r="AA19" s="39"/>
      <c r="AB19" s="51" t="s">
        <v>132</v>
      </c>
      <c r="AC19" s="7">
        <v>2</v>
      </c>
      <c r="AD19" s="8">
        <v>0</v>
      </c>
      <c r="AE19" s="8">
        <v>3</v>
      </c>
      <c r="AF19" s="8">
        <v>3</v>
      </c>
      <c r="AG19" s="8">
        <v>1</v>
      </c>
      <c r="AH19" s="17">
        <v>2</v>
      </c>
      <c r="AI19" s="15">
        <f t="shared" si="2"/>
        <v>11</v>
      </c>
      <c r="AJ19" s="2"/>
    </row>
    <row r="20" spans="3:36" x14ac:dyDescent="0.2">
      <c r="C20" s="41"/>
      <c r="D20" s="49" t="s">
        <v>133</v>
      </c>
      <c r="E20" s="44">
        <v>27</v>
      </c>
      <c r="F20" s="45">
        <v>13</v>
      </c>
      <c r="G20" s="45">
        <v>12</v>
      </c>
      <c r="H20" s="45">
        <v>1</v>
      </c>
      <c r="I20" s="45">
        <v>0</v>
      </c>
      <c r="J20" s="47">
        <v>4</v>
      </c>
      <c r="K20" s="64">
        <f t="shared" si="0"/>
        <v>57</v>
      </c>
      <c r="N20" s="2"/>
      <c r="O20" s="41"/>
      <c r="P20" s="49" t="s">
        <v>133</v>
      </c>
      <c r="Q20" s="44">
        <v>13</v>
      </c>
      <c r="R20" s="45">
        <v>5</v>
      </c>
      <c r="S20" s="45">
        <v>4</v>
      </c>
      <c r="T20" s="45">
        <v>1</v>
      </c>
      <c r="U20" s="45">
        <v>0</v>
      </c>
      <c r="V20" s="47">
        <v>3</v>
      </c>
      <c r="W20" s="64">
        <f t="shared" si="1"/>
        <v>26</v>
      </c>
      <c r="X20" s="2"/>
      <c r="AA20" s="41"/>
      <c r="AB20" s="49" t="s">
        <v>133</v>
      </c>
      <c r="AC20" s="44">
        <v>14</v>
      </c>
      <c r="AD20" s="45">
        <v>8</v>
      </c>
      <c r="AE20" s="45">
        <v>8</v>
      </c>
      <c r="AF20" s="45">
        <v>0</v>
      </c>
      <c r="AG20" s="45">
        <v>0</v>
      </c>
      <c r="AH20" s="47">
        <v>1</v>
      </c>
      <c r="AI20" s="64">
        <f t="shared" si="2"/>
        <v>31</v>
      </c>
      <c r="AJ20" s="2"/>
    </row>
    <row r="21" spans="3:36" x14ac:dyDescent="0.2">
      <c r="C21" s="39"/>
      <c r="D21" s="51" t="s">
        <v>692</v>
      </c>
      <c r="E21" s="7">
        <v>26</v>
      </c>
      <c r="F21" s="8">
        <v>26</v>
      </c>
      <c r="G21" s="8">
        <v>16</v>
      </c>
      <c r="H21" s="8">
        <v>7</v>
      </c>
      <c r="I21" s="8">
        <v>17</v>
      </c>
      <c r="J21" s="17">
        <v>5</v>
      </c>
      <c r="K21" s="15">
        <f t="shared" si="0"/>
        <v>97</v>
      </c>
      <c r="N21" s="2"/>
      <c r="O21" s="39"/>
      <c r="P21" s="51" t="s">
        <v>692</v>
      </c>
      <c r="Q21" s="7">
        <v>12</v>
      </c>
      <c r="R21" s="8">
        <v>18</v>
      </c>
      <c r="S21" s="8">
        <v>11</v>
      </c>
      <c r="T21" s="8">
        <v>2</v>
      </c>
      <c r="U21" s="8">
        <v>7</v>
      </c>
      <c r="V21" s="17">
        <v>2</v>
      </c>
      <c r="W21" s="15">
        <f t="shared" si="1"/>
        <v>52</v>
      </c>
      <c r="X21" s="2"/>
      <c r="AA21" s="39"/>
      <c r="AB21" s="51" t="s">
        <v>692</v>
      </c>
      <c r="AC21" s="7">
        <v>14</v>
      </c>
      <c r="AD21" s="8">
        <v>8</v>
      </c>
      <c r="AE21" s="8">
        <v>5</v>
      </c>
      <c r="AF21" s="8">
        <v>5</v>
      </c>
      <c r="AG21" s="8">
        <v>10</v>
      </c>
      <c r="AH21" s="17">
        <v>3</v>
      </c>
      <c r="AI21" s="15">
        <f t="shared" si="2"/>
        <v>45</v>
      </c>
      <c r="AJ21" s="2"/>
    </row>
    <row r="22" spans="3:36" x14ac:dyDescent="0.2">
      <c r="C22" s="41"/>
      <c r="D22" s="49" t="s">
        <v>134</v>
      </c>
      <c r="E22" s="44">
        <v>49</v>
      </c>
      <c r="F22" s="45">
        <v>13</v>
      </c>
      <c r="G22" s="45">
        <v>6</v>
      </c>
      <c r="H22" s="45">
        <v>2</v>
      </c>
      <c r="I22" s="45">
        <v>2</v>
      </c>
      <c r="J22" s="47">
        <v>1</v>
      </c>
      <c r="K22" s="64">
        <f t="shared" si="0"/>
        <v>73</v>
      </c>
      <c r="N22" s="2"/>
      <c r="O22" s="41"/>
      <c r="P22" s="49" t="s">
        <v>134</v>
      </c>
      <c r="Q22" s="44">
        <v>32</v>
      </c>
      <c r="R22" s="45">
        <v>11</v>
      </c>
      <c r="S22" s="45">
        <v>6</v>
      </c>
      <c r="T22" s="45">
        <v>2</v>
      </c>
      <c r="U22" s="45">
        <v>1</v>
      </c>
      <c r="V22" s="47">
        <v>1</v>
      </c>
      <c r="W22" s="64">
        <f t="shared" si="1"/>
        <v>53</v>
      </c>
      <c r="X22" s="2"/>
      <c r="AA22" s="41"/>
      <c r="AB22" s="49" t="s">
        <v>134</v>
      </c>
      <c r="AC22" s="44">
        <v>17</v>
      </c>
      <c r="AD22" s="45">
        <v>2</v>
      </c>
      <c r="AE22" s="45">
        <v>0</v>
      </c>
      <c r="AF22" s="45">
        <v>0</v>
      </c>
      <c r="AG22" s="45">
        <v>1</v>
      </c>
      <c r="AH22" s="47">
        <v>0</v>
      </c>
      <c r="AI22" s="64">
        <f t="shared" si="2"/>
        <v>20</v>
      </c>
      <c r="AJ22" s="2"/>
    </row>
    <row r="23" spans="3:36" x14ac:dyDescent="0.2">
      <c r="C23" s="39"/>
      <c r="D23" s="51" t="s">
        <v>135</v>
      </c>
      <c r="E23" s="7">
        <v>315</v>
      </c>
      <c r="F23" s="8">
        <v>285</v>
      </c>
      <c r="G23" s="8">
        <v>185</v>
      </c>
      <c r="H23" s="8">
        <v>127</v>
      </c>
      <c r="I23" s="8">
        <v>86</v>
      </c>
      <c r="J23" s="17">
        <v>53</v>
      </c>
      <c r="K23" s="15">
        <f t="shared" si="0"/>
        <v>1051</v>
      </c>
      <c r="N23" s="2"/>
      <c r="O23" s="39"/>
      <c r="P23" s="51" t="s">
        <v>135</v>
      </c>
      <c r="Q23" s="7">
        <v>168</v>
      </c>
      <c r="R23" s="8">
        <v>155</v>
      </c>
      <c r="S23" s="8">
        <v>110</v>
      </c>
      <c r="T23" s="8">
        <v>72</v>
      </c>
      <c r="U23" s="8">
        <v>47</v>
      </c>
      <c r="V23" s="17">
        <v>29</v>
      </c>
      <c r="W23" s="15">
        <f t="shared" si="1"/>
        <v>581</v>
      </c>
      <c r="X23" s="2"/>
      <c r="AA23" s="39"/>
      <c r="AB23" s="51" t="s">
        <v>135</v>
      </c>
      <c r="AC23" s="7">
        <v>147</v>
      </c>
      <c r="AD23" s="8">
        <v>130</v>
      </c>
      <c r="AE23" s="8">
        <v>75</v>
      </c>
      <c r="AF23" s="8">
        <v>55</v>
      </c>
      <c r="AG23" s="8">
        <v>39</v>
      </c>
      <c r="AH23" s="17">
        <v>24</v>
      </c>
      <c r="AI23" s="15">
        <f t="shared" si="2"/>
        <v>470</v>
      </c>
      <c r="AJ23" s="2"/>
    </row>
    <row r="24" spans="3:36" x14ac:dyDescent="0.2">
      <c r="C24" s="41"/>
      <c r="D24" s="49" t="s">
        <v>932</v>
      </c>
      <c r="E24" s="44">
        <v>18</v>
      </c>
      <c r="F24" s="45">
        <v>20</v>
      </c>
      <c r="G24" s="45">
        <v>10</v>
      </c>
      <c r="H24" s="45">
        <v>8</v>
      </c>
      <c r="I24" s="45">
        <v>8</v>
      </c>
      <c r="J24" s="47">
        <v>3</v>
      </c>
      <c r="K24" s="64">
        <f t="shared" si="0"/>
        <v>67</v>
      </c>
      <c r="N24" s="2"/>
      <c r="O24" s="41"/>
      <c r="P24" s="49" t="s">
        <v>932</v>
      </c>
      <c r="Q24" s="44">
        <v>11</v>
      </c>
      <c r="R24" s="45">
        <v>10</v>
      </c>
      <c r="S24" s="45">
        <v>6</v>
      </c>
      <c r="T24" s="45">
        <v>7</v>
      </c>
      <c r="U24" s="45">
        <v>5</v>
      </c>
      <c r="V24" s="47">
        <v>0</v>
      </c>
      <c r="W24" s="64">
        <f t="shared" si="1"/>
        <v>39</v>
      </c>
      <c r="X24" s="2"/>
      <c r="AA24" s="41"/>
      <c r="AB24" s="49" t="s">
        <v>932</v>
      </c>
      <c r="AC24" s="44">
        <v>7</v>
      </c>
      <c r="AD24" s="45">
        <v>10</v>
      </c>
      <c r="AE24" s="45">
        <v>4</v>
      </c>
      <c r="AF24" s="45">
        <v>1</v>
      </c>
      <c r="AG24" s="45">
        <v>3</v>
      </c>
      <c r="AH24" s="47">
        <v>3</v>
      </c>
      <c r="AI24" s="64">
        <f t="shared" si="2"/>
        <v>28</v>
      </c>
      <c r="AJ24" s="2"/>
    </row>
    <row r="25" spans="3:36" x14ac:dyDescent="0.2">
      <c r="C25" s="39"/>
      <c r="D25" s="51" t="s">
        <v>136</v>
      </c>
      <c r="E25" s="7">
        <v>625</v>
      </c>
      <c r="F25" s="8">
        <v>317</v>
      </c>
      <c r="G25" s="8">
        <v>274</v>
      </c>
      <c r="H25" s="8">
        <v>142</v>
      </c>
      <c r="I25" s="8">
        <v>95</v>
      </c>
      <c r="J25" s="17">
        <v>68</v>
      </c>
      <c r="K25" s="15">
        <f t="shared" si="0"/>
        <v>1521</v>
      </c>
      <c r="N25" s="2"/>
      <c r="O25" s="39"/>
      <c r="P25" s="51" t="s">
        <v>136</v>
      </c>
      <c r="Q25" s="7">
        <v>389</v>
      </c>
      <c r="R25" s="8">
        <v>217</v>
      </c>
      <c r="S25" s="8">
        <v>160</v>
      </c>
      <c r="T25" s="8">
        <v>99</v>
      </c>
      <c r="U25" s="8">
        <v>71</v>
      </c>
      <c r="V25" s="17">
        <v>35</v>
      </c>
      <c r="W25" s="15">
        <f t="shared" si="1"/>
        <v>971</v>
      </c>
      <c r="X25" s="2"/>
      <c r="AA25" s="39"/>
      <c r="AB25" s="51" t="s">
        <v>136</v>
      </c>
      <c r="AC25" s="7">
        <v>236</v>
      </c>
      <c r="AD25" s="8">
        <v>100</v>
      </c>
      <c r="AE25" s="8">
        <v>114</v>
      </c>
      <c r="AF25" s="8">
        <v>43</v>
      </c>
      <c r="AG25" s="8">
        <v>24</v>
      </c>
      <c r="AH25" s="17">
        <v>33</v>
      </c>
      <c r="AI25" s="15">
        <f t="shared" si="2"/>
        <v>550</v>
      </c>
      <c r="AJ25" s="2"/>
    </row>
    <row r="26" spans="3:36" x14ac:dyDescent="0.2">
      <c r="C26" s="41"/>
      <c r="D26" s="49" t="s">
        <v>137</v>
      </c>
      <c r="E26" s="44">
        <v>288</v>
      </c>
      <c r="F26" s="45">
        <v>436</v>
      </c>
      <c r="G26" s="45">
        <v>314</v>
      </c>
      <c r="H26" s="45">
        <v>237</v>
      </c>
      <c r="I26" s="45">
        <v>72</v>
      </c>
      <c r="J26" s="47">
        <v>44</v>
      </c>
      <c r="K26" s="64">
        <f t="shared" si="0"/>
        <v>1391</v>
      </c>
      <c r="N26" s="2"/>
      <c r="O26" s="41"/>
      <c r="P26" s="49" t="s">
        <v>137</v>
      </c>
      <c r="Q26" s="44">
        <v>159</v>
      </c>
      <c r="R26" s="45">
        <v>271</v>
      </c>
      <c r="S26" s="45">
        <v>177</v>
      </c>
      <c r="T26" s="45">
        <v>142</v>
      </c>
      <c r="U26" s="45">
        <v>47</v>
      </c>
      <c r="V26" s="47">
        <v>25</v>
      </c>
      <c r="W26" s="64">
        <f t="shared" si="1"/>
        <v>821</v>
      </c>
      <c r="X26" s="2"/>
      <c r="AA26" s="41"/>
      <c r="AB26" s="49" t="s">
        <v>137</v>
      </c>
      <c r="AC26" s="44">
        <v>129</v>
      </c>
      <c r="AD26" s="45">
        <v>165</v>
      </c>
      <c r="AE26" s="45">
        <v>137</v>
      </c>
      <c r="AF26" s="45">
        <v>95</v>
      </c>
      <c r="AG26" s="45">
        <v>25</v>
      </c>
      <c r="AH26" s="47">
        <v>19</v>
      </c>
      <c r="AI26" s="64">
        <f t="shared" si="2"/>
        <v>570</v>
      </c>
      <c r="AJ26" s="2"/>
    </row>
    <row r="27" spans="3:36" x14ac:dyDescent="0.2">
      <c r="C27" s="39"/>
      <c r="D27" s="51" t="s">
        <v>138</v>
      </c>
      <c r="E27" s="7">
        <v>321</v>
      </c>
      <c r="F27" s="8">
        <v>190</v>
      </c>
      <c r="G27" s="8">
        <v>213</v>
      </c>
      <c r="H27" s="8">
        <v>136</v>
      </c>
      <c r="I27" s="8">
        <v>88</v>
      </c>
      <c r="J27" s="17">
        <v>32</v>
      </c>
      <c r="K27" s="15">
        <f t="shared" si="0"/>
        <v>980</v>
      </c>
      <c r="N27" s="2"/>
      <c r="O27" s="39"/>
      <c r="P27" s="51" t="s">
        <v>138</v>
      </c>
      <c r="Q27" s="7">
        <v>174</v>
      </c>
      <c r="R27" s="8">
        <v>91</v>
      </c>
      <c r="S27" s="8">
        <v>117</v>
      </c>
      <c r="T27" s="8">
        <v>57</v>
      </c>
      <c r="U27" s="8">
        <v>43</v>
      </c>
      <c r="V27" s="17">
        <v>16</v>
      </c>
      <c r="W27" s="15">
        <f t="shared" si="1"/>
        <v>498</v>
      </c>
      <c r="X27" s="2"/>
      <c r="AA27" s="39"/>
      <c r="AB27" s="51" t="s">
        <v>138</v>
      </c>
      <c r="AC27" s="7">
        <v>147</v>
      </c>
      <c r="AD27" s="8">
        <v>99</v>
      </c>
      <c r="AE27" s="8">
        <v>96</v>
      </c>
      <c r="AF27" s="8">
        <v>79</v>
      </c>
      <c r="AG27" s="8">
        <v>45</v>
      </c>
      <c r="AH27" s="17">
        <v>16</v>
      </c>
      <c r="AI27" s="15">
        <f t="shared" si="2"/>
        <v>482</v>
      </c>
      <c r="AJ27" s="2"/>
    </row>
    <row r="28" spans="3:36" x14ac:dyDescent="0.2">
      <c r="C28" s="41"/>
      <c r="D28" s="49" t="s">
        <v>139</v>
      </c>
      <c r="E28" s="44">
        <v>497</v>
      </c>
      <c r="F28" s="45">
        <v>872</v>
      </c>
      <c r="G28" s="45">
        <v>401</v>
      </c>
      <c r="H28" s="45">
        <v>134</v>
      </c>
      <c r="I28" s="45">
        <v>67</v>
      </c>
      <c r="J28" s="47">
        <v>39</v>
      </c>
      <c r="K28" s="64">
        <f t="shared" si="0"/>
        <v>2010</v>
      </c>
      <c r="N28" s="2"/>
      <c r="O28" s="41"/>
      <c r="P28" s="49" t="s">
        <v>139</v>
      </c>
      <c r="Q28" s="44">
        <v>274</v>
      </c>
      <c r="R28" s="45">
        <v>509</v>
      </c>
      <c r="S28" s="45">
        <v>238</v>
      </c>
      <c r="T28" s="45">
        <v>82</v>
      </c>
      <c r="U28" s="45">
        <v>48</v>
      </c>
      <c r="V28" s="47">
        <v>21</v>
      </c>
      <c r="W28" s="64">
        <f t="shared" si="1"/>
        <v>1172</v>
      </c>
      <c r="X28" s="2"/>
      <c r="AA28" s="41"/>
      <c r="AB28" s="49" t="s">
        <v>139</v>
      </c>
      <c r="AC28" s="44">
        <v>223</v>
      </c>
      <c r="AD28" s="45">
        <v>363</v>
      </c>
      <c r="AE28" s="45">
        <v>163</v>
      </c>
      <c r="AF28" s="45">
        <v>52</v>
      </c>
      <c r="AG28" s="45">
        <v>19</v>
      </c>
      <c r="AH28" s="47">
        <v>18</v>
      </c>
      <c r="AI28" s="64">
        <f t="shared" si="2"/>
        <v>838</v>
      </c>
      <c r="AJ28" s="2"/>
    </row>
    <row r="29" spans="3:36" x14ac:dyDescent="0.2">
      <c r="C29" s="39"/>
      <c r="D29" s="51" t="s">
        <v>140</v>
      </c>
      <c r="E29" s="7">
        <v>161</v>
      </c>
      <c r="F29" s="8">
        <v>105</v>
      </c>
      <c r="G29" s="8">
        <v>90</v>
      </c>
      <c r="H29" s="8">
        <v>65</v>
      </c>
      <c r="I29" s="8">
        <v>34</v>
      </c>
      <c r="J29" s="17">
        <v>16</v>
      </c>
      <c r="K29" s="15">
        <f t="shared" si="0"/>
        <v>471</v>
      </c>
      <c r="N29" s="2"/>
      <c r="O29" s="39"/>
      <c r="P29" s="51" t="s">
        <v>140</v>
      </c>
      <c r="Q29" s="7">
        <v>83</v>
      </c>
      <c r="R29" s="8">
        <v>51</v>
      </c>
      <c r="S29" s="8">
        <v>55</v>
      </c>
      <c r="T29" s="8">
        <v>32</v>
      </c>
      <c r="U29" s="8">
        <v>14</v>
      </c>
      <c r="V29" s="17">
        <v>7</v>
      </c>
      <c r="W29" s="15">
        <f t="shared" si="1"/>
        <v>242</v>
      </c>
      <c r="X29" s="2"/>
      <c r="AA29" s="39"/>
      <c r="AB29" s="51" t="s">
        <v>140</v>
      </c>
      <c r="AC29" s="7">
        <v>78</v>
      </c>
      <c r="AD29" s="8">
        <v>54</v>
      </c>
      <c r="AE29" s="8">
        <v>35</v>
      </c>
      <c r="AF29" s="8">
        <v>33</v>
      </c>
      <c r="AG29" s="8">
        <v>20</v>
      </c>
      <c r="AH29" s="17">
        <v>9</v>
      </c>
      <c r="AI29" s="15">
        <f t="shared" si="2"/>
        <v>229</v>
      </c>
      <c r="AJ29" s="2"/>
    </row>
    <row r="30" spans="3:36" x14ac:dyDescent="0.2">
      <c r="C30" s="41"/>
      <c r="D30" s="49" t="s">
        <v>141</v>
      </c>
      <c r="E30" s="44">
        <v>113</v>
      </c>
      <c r="F30" s="45">
        <v>187</v>
      </c>
      <c r="G30" s="45">
        <v>68</v>
      </c>
      <c r="H30" s="45">
        <v>22</v>
      </c>
      <c r="I30" s="45">
        <v>1</v>
      </c>
      <c r="J30" s="47">
        <v>0</v>
      </c>
      <c r="K30" s="64">
        <f t="shared" si="0"/>
        <v>391</v>
      </c>
      <c r="N30" s="2"/>
      <c r="O30" s="41"/>
      <c r="P30" s="49" t="s">
        <v>141</v>
      </c>
      <c r="Q30" s="44">
        <v>47</v>
      </c>
      <c r="R30" s="45">
        <v>98</v>
      </c>
      <c r="S30" s="45">
        <v>36</v>
      </c>
      <c r="T30" s="45">
        <v>17</v>
      </c>
      <c r="U30" s="45">
        <v>0</v>
      </c>
      <c r="V30" s="47">
        <v>0</v>
      </c>
      <c r="W30" s="64">
        <f t="shared" si="1"/>
        <v>198</v>
      </c>
      <c r="X30" s="2"/>
      <c r="AA30" s="41"/>
      <c r="AB30" s="49" t="s">
        <v>141</v>
      </c>
      <c r="AC30" s="44">
        <v>66</v>
      </c>
      <c r="AD30" s="45">
        <v>89</v>
      </c>
      <c r="AE30" s="45">
        <v>32</v>
      </c>
      <c r="AF30" s="45">
        <v>5</v>
      </c>
      <c r="AG30" s="45">
        <v>1</v>
      </c>
      <c r="AH30" s="47">
        <v>0</v>
      </c>
      <c r="AI30" s="64">
        <f t="shared" si="2"/>
        <v>193</v>
      </c>
      <c r="AJ30" s="2"/>
    </row>
    <row r="31" spans="3:36" x14ac:dyDescent="0.2">
      <c r="C31" s="39"/>
      <c r="D31" s="51" t="s">
        <v>142</v>
      </c>
      <c r="E31" s="7">
        <v>169</v>
      </c>
      <c r="F31" s="8">
        <v>92</v>
      </c>
      <c r="G31" s="8">
        <v>43</v>
      </c>
      <c r="H31" s="8">
        <v>26</v>
      </c>
      <c r="I31" s="8">
        <v>13</v>
      </c>
      <c r="J31" s="17">
        <v>24</v>
      </c>
      <c r="K31" s="15">
        <f t="shared" si="0"/>
        <v>367</v>
      </c>
      <c r="N31" s="2"/>
      <c r="O31" s="39"/>
      <c r="P31" s="51" t="s">
        <v>142</v>
      </c>
      <c r="Q31" s="7">
        <v>138</v>
      </c>
      <c r="R31" s="8">
        <v>68</v>
      </c>
      <c r="S31" s="8">
        <v>27</v>
      </c>
      <c r="T31" s="8">
        <v>19</v>
      </c>
      <c r="U31" s="8">
        <v>9</v>
      </c>
      <c r="V31" s="17">
        <v>9</v>
      </c>
      <c r="W31" s="15">
        <f t="shared" si="1"/>
        <v>270</v>
      </c>
      <c r="X31" s="2"/>
      <c r="AA31" s="39"/>
      <c r="AB31" s="51" t="s">
        <v>142</v>
      </c>
      <c r="AC31" s="7">
        <v>31</v>
      </c>
      <c r="AD31" s="8">
        <v>24</v>
      </c>
      <c r="AE31" s="8">
        <v>16</v>
      </c>
      <c r="AF31" s="8">
        <v>7</v>
      </c>
      <c r="AG31" s="8">
        <v>4</v>
      </c>
      <c r="AH31" s="17">
        <v>15</v>
      </c>
      <c r="AI31" s="15">
        <f t="shared" si="2"/>
        <v>97</v>
      </c>
      <c r="AJ31" s="2"/>
    </row>
    <row r="32" spans="3:36" x14ac:dyDescent="0.2">
      <c r="C32" s="41"/>
      <c r="D32" s="49" t="s">
        <v>143</v>
      </c>
      <c r="E32" s="44">
        <v>60</v>
      </c>
      <c r="F32" s="45">
        <v>19</v>
      </c>
      <c r="G32" s="45">
        <v>1</v>
      </c>
      <c r="H32" s="45">
        <v>4</v>
      </c>
      <c r="I32" s="45">
        <v>6</v>
      </c>
      <c r="J32" s="47">
        <v>2</v>
      </c>
      <c r="K32" s="64">
        <f t="shared" si="0"/>
        <v>92</v>
      </c>
      <c r="N32" s="2"/>
      <c r="O32" s="41"/>
      <c r="P32" s="49" t="s">
        <v>143</v>
      </c>
      <c r="Q32" s="44">
        <v>41</v>
      </c>
      <c r="R32" s="45">
        <v>14</v>
      </c>
      <c r="S32" s="45">
        <v>0</v>
      </c>
      <c r="T32" s="45">
        <v>3</v>
      </c>
      <c r="U32" s="45">
        <v>6</v>
      </c>
      <c r="V32" s="47">
        <v>2</v>
      </c>
      <c r="W32" s="64">
        <f t="shared" si="1"/>
        <v>66</v>
      </c>
      <c r="X32" s="2"/>
      <c r="AA32" s="41"/>
      <c r="AB32" s="49" t="s">
        <v>143</v>
      </c>
      <c r="AC32" s="44">
        <v>19</v>
      </c>
      <c r="AD32" s="45">
        <v>5</v>
      </c>
      <c r="AE32" s="45">
        <v>1</v>
      </c>
      <c r="AF32" s="45">
        <v>1</v>
      </c>
      <c r="AG32" s="45">
        <v>0</v>
      </c>
      <c r="AH32" s="47">
        <v>0</v>
      </c>
      <c r="AI32" s="64">
        <f t="shared" si="2"/>
        <v>26</v>
      </c>
      <c r="AJ32" s="2"/>
    </row>
    <row r="33" spans="3:36" x14ac:dyDescent="0.2">
      <c r="C33" s="39"/>
      <c r="D33" s="51" t="s">
        <v>144</v>
      </c>
      <c r="E33" s="7">
        <v>136</v>
      </c>
      <c r="F33" s="8">
        <v>54</v>
      </c>
      <c r="G33" s="8">
        <v>55</v>
      </c>
      <c r="H33" s="8">
        <v>86</v>
      </c>
      <c r="I33" s="8">
        <v>34</v>
      </c>
      <c r="J33" s="17">
        <v>29</v>
      </c>
      <c r="K33" s="15">
        <f t="shared" si="0"/>
        <v>394</v>
      </c>
      <c r="N33" s="2"/>
      <c r="O33" s="39"/>
      <c r="P33" s="51" t="s">
        <v>144</v>
      </c>
      <c r="Q33" s="7">
        <v>80</v>
      </c>
      <c r="R33" s="8">
        <v>38</v>
      </c>
      <c r="S33" s="8">
        <v>36</v>
      </c>
      <c r="T33" s="8">
        <v>55</v>
      </c>
      <c r="U33" s="8">
        <v>20</v>
      </c>
      <c r="V33" s="17">
        <v>17</v>
      </c>
      <c r="W33" s="15">
        <f t="shared" si="1"/>
        <v>246</v>
      </c>
      <c r="X33" s="2"/>
      <c r="AA33" s="39"/>
      <c r="AB33" s="51" t="s">
        <v>144</v>
      </c>
      <c r="AC33" s="7">
        <v>56</v>
      </c>
      <c r="AD33" s="8">
        <v>16</v>
      </c>
      <c r="AE33" s="8">
        <v>19</v>
      </c>
      <c r="AF33" s="8">
        <v>31</v>
      </c>
      <c r="AG33" s="8">
        <v>14</v>
      </c>
      <c r="AH33" s="17">
        <v>12</v>
      </c>
      <c r="AI33" s="15">
        <f t="shared" si="2"/>
        <v>148</v>
      </c>
      <c r="AJ33" s="2"/>
    </row>
    <row r="34" spans="3:36" x14ac:dyDescent="0.2">
      <c r="C34" s="41"/>
      <c r="D34" s="49" t="s">
        <v>145</v>
      </c>
      <c r="E34" s="44">
        <v>75</v>
      </c>
      <c r="F34" s="45">
        <v>56</v>
      </c>
      <c r="G34" s="45">
        <v>17</v>
      </c>
      <c r="H34" s="45">
        <v>10</v>
      </c>
      <c r="I34" s="45">
        <v>4</v>
      </c>
      <c r="J34" s="47">
        <v>2</v>
      </c>
      <c r="K34" s="64">
        <f t="shared" si="0"/>
        <v>164</v>
      </c>
      <c r="N34" s="2"/>
      <c r="O34" s="41"/>
      <c r="P34" s="49" t="s">
        <v>145</v>
      </c>
      <c r="Q34" s="44">
        <v>48</v>
      </c>
      <c r="R34" s="45">
        <v>39</v>
      </c>
      <c r="S34" s="45">
        <v>9</v>
      </c>
      <c r="T34" s="45">
        <v>7</v>
      </c>
      <c r="U34" s="45">
        <v>3</v>
      </c>
      <c r="V34" s="47">
        <v>1</v>
      </c>
      <c r="W34" s="64">
        <f t="shared" si="1"/>
        <v>107</v>
      </c>
      <c r="X34" s="2"/>
      <c r="AA34" s="41"/>
      <c r="AB34" s="49" t="s">
        <v>145</v>
      </c>
      <c r="AC34" s="44">
        <v>27</v>
      </c>
      <c r="AD34" s="45">
        <v>17</v>
      </c>
      <c r="AE34" s="45">
        <v>8</v>
      </c>
      <c r="AF34" s="45">
        <v>3</v>
      </c>
      <c r="AG34" s="45">
        <v>1</v>
      </c>
      <c r="AH34" s="47">
        <v>1</v>
      </c>
      <c r="AI34" s="64">
        <f t="shared" si="2"/>
        <v>57</v>
      </c>
      <c r="AJ34" s="2"/>
    </row>
    <row r="35" spans="3:36" x14ac:dyDescent="0.2">
      <c r="C35" s="39"/>
      <c r="D35" s="51" t="s">
        <v>146</v>
      </c>
      <c r="E35" s="7">
        <v>42</v>
      </c>
      <c r="F35" s="8">
        <v>35</v>
      </c>
      <c r="G35" s="8">
        <v>29</v>
      </c>
      <c r="H35" s="8">
        <v>16</v>
      </c>
      <c r="I35" s="8">
        <v>17</v>
      </c>
      <c r="J35" s="17">
        <v>12</v>
      </c>
      <c r="K35" s="15">
        <f t="shared" si="0"/>
        <v>151</v>
      </c>
      <c r="N35" s="2"/>
      <c r="O35" s="39"/>
      <c r="P35" s="51" t="s">
        <v>146</v>
      </c>
      <c r="Q35" s="7">
        <v>25</v>
      </c>
      <c r="R35" s="8">
        <v>19</v>
      </c>
      <c r="S35" s="8">
        <v>20</v>
      </c>
      <c r="T35" s="8">
        <v>9</v>
      </c>
      <c r="U35" s="8">
        <v>7</v>
      </c>
      <c r="V35" s="17">
        <v>5</v>
      </c>
      <c r="W35" s="15">
        <f t="shared" si="1"/>
        <v>85</v>
      </c>
      <c r="X35" s="2"/>
      <c r="AA35" s="39"/>
      <c r="AB35" s="51" t="s">
        <v>146</v>
      </c>
      <c r="AC35" s="7">
        <v>17</v>
      </c>
      <c r="AD35" s="8">
        <v>16</v>
      </c>
      <c r="AE35" s="8">
        <v>9</v>
      </c>
      <c r="AF35" s="8">
        <v>7</v>
      </c>
      <c r="AG35" s="8">
        <v>10</v>
      </c>
      <c r="AH35" s="17">
        <v>7</v>
      </c>
      <c r="AI35" s="15">
        <f t="shared" si="2"/>
        <v>66</v>
      </c>
      <c r="AJ35" s="2"/>
    </row>
    <row r="36" spans="3:36" x14ac:dyDescent="0.2">
      <c r="C36" s="41"/>
      <c r="D36" s="49" t="s">
        <v>147</v>
      </c>
      <c r="E36" s="44">
        <v>140</v>
      </c>
      <c r="F36" s="45">
        <v>87</v>
      </c>
      <c r="G36" s="45">
        <v>129</v>
      </c>
      <c r="H36" s="45">
        <v>88</v>
      </c>
      <c r="I36" s="45">
        <v>58</v>
      </c>
      <c r="J36" s="47">
        <v>19</v>
      </c>
      <c r="K36" s="64">
        <f t="shared" si="0"/>
        <v>521</v>
      </c>
      <c r="N36" s="2"/>
      <c r="O36" s="41"/>
      <c r="P36" s="49" t="s">
        <v>147</v>
      </c>
      <c r="Q36" s="44">
        <v>79</v>
      </c>
      <c r="R36" s="45">
        <v>47</v>
      </c>
      <c r="S36" s="45">
        <v>65</v>
      </c>
      <c r="T36" s="45">
        <v>52</v>
      </c>
      <c r="U36" s="45">
        <v>34</v>
      </c>
      <c r="V36" s="47">
        <v>8</v>
      </c>
      <c r="W36" s="64">
        <f t="shared" si="1"/>
        <v>285</v>
      </c>
      <c r="X36" s="2"/>
      <c r="AA36" s="41"/>
      <c r="AB36" s="49" t="s">
        <v>147</v>
      </c>
      <c r="AC36" s="44">
        <v>61</v>
      </c>
      <c r="AD36" s="45">
        <v>40</v>
      </c>
      <c r="AE36" s="45">
        <v>64</v>
      </c>
      <c r="AF36" s="45">
        <v>36</v>
      </c>
      <c r="AG36" s="45">
        <v>24</v>
      </c>
      <c r="AH36" s="47">
        <v>11</v>
      </c>
      <c r="AI36" s="64">
        <f t="shared" si="2"/>
        <v>236</v>
      </c>
      <c r="AJ36" s="2"/>
    </row>
    <row r="37" spans="3:36" x14ac:dyDescent="0.2">
      <c r="C37" s="39"/>
      <c r="D37" s="51" t="s">
        <v>148</v>
      </c>
      <c r="E37" s="7">
        <v>137</v>
      </c>
      <c r="F37" s="8">
        <v>66</v>
      </c>
      <c r="G37" s="8">
        <v>51</v>
      </c>
      <c r="H37" s="8">
        <v>22</v>
      </c>
      <c r="I37" s="8">
        <v>25</v>
      </c>
      <c r="J37" s="17">
        <v>14</v>
      </c>
      <c r="K37" s="15">
        <f t="shared" si="0"/>
        <v>315</v>
      </c>
      <c r="N37" s="2"/>
      <c r="O37" s="39"/>
      <c r="P37" s="51" t="s">
        <v>148</v>
      </c>
      <c r="Q37" s="7">
        <v>75</v>
      </c>
      <c r="R37" s="8">
        <v>40</v>
      </c>
      <c r="S37" s="8">
        <v>22</v>
      </c>
      <c r="T37" s="8">
        <v>9</v>
      </c>
      <c r="U37" s="8">
        <v>14</v>
      </c>
      <c r="V37" s="17">
        <v>5</v>
      </c>
      <c r="W37" s="15">
        <f t="shared" si="1"/>
        <v>165</v>
      </c>
      <c r="X37" s="2"/>
      <c r="AA37" s="39"/>
      <c r="AB37" s="51" t="s">
        <v>148</v>
      </c>
      <c r="AC37" s="7">
        <v>62</v>
      </c>
      <c r="AD37" s="8">
        <v>26</v>
      </c>
      <c r="AE37" s="8">
        <v>29</v>
      </c>
      <c r="AF37" s="8">
        <v>13</v>
      </c>
      <c r="AG37" s="8">
        <v>11</v>
      </c>
      <c r="AH37" s="17">
        <v>9</v>
      </c>
      <c r="AI37" s="15">
        <f t="shared" si="2"/>
        <v>150</v>
      </c>
      <c r="AJ37" s="2"/>
    </row>
    <row r="38" spans="3:36" x14ac:dyDescent="0.2">
      <c r="C38" s="41"/>
      <c r="D38" s="49" t="s">
        <v>149</v>
      </c>
      <c r="E38" s="44">
        <v>78</v>
      </c>
      <c r="F38" s="45">
        <v>81</v>
      </c>
      <c r="G38" s="45">
        <v>49</v>
      </c>
      <c r="H38" s="45">
        <v>18</v>
      </c>
      <c r="I38" s="45">
        <v>24</v>
      </c>
      <c r="J38" s="47">
        <v>9</v>
      </c>
      <c r="K38" s="64">
        <f t="shared" si="0"/>
        <v>259</v>
      </c>
      <c r="N38" s="2"/>
      <c r="O38" s="41"/>
      <c r="P38" s="49" t="s">
        <v>149</v>
      </c>
      <c r="Q38" s="44">
        <v>55</v>
      </c>
      <c r="R38" s="45">
        <v>56</v>
      </c>
      <c r="S38" s="45">
        <v>33</v>
      </c>
      <c r="T38" s="45">
        <v>13</v>
      </c>
      <c r="U38" s="45">
        <v>14</v>
      </c>
      <c r="V38" s="47">
        <v>5</v>
      </c>
      <c r="W38" s="64">
        <f t="shared" si="1"/>
        <v>176</v>
      </c>
      <c r="X38" s="2"/>
      <c r="AA38" s="41"/>
      <c r="AB38" s="49" t="s">
        <v>149</v>
      </c>
      <c r="AC38" s="44">
        <v>23</v>
      </c>
      <c r="AD38" s="45">
        <v>25</v>
      </c>
      <c r="AE38" s="45">
        <v>16</v>
      </c>
      <c r="AF38" s="45">
        <v>5</v>
      </c>
      <c r="AG38" s="45">
        <v>10</v>
      </c>
      <c r="AH38" s="47">
        <v>4</v>
      </c>
      <c r="AI38" s="64">
        <f t="shared" si="2"/>
        <v>83</v>
      </c>
      <c r="AJ38" s="2"/>
    </row>
    <row r="39" spans="3:36" x14ac:dyDescent="0.2">
      <c r="C39" s="39"/>
      <c r="D39" s="51" t="s">
        <v>150</v>
      </c>
      <c r="E39" s="7">
        <v>704</v>
      </c>
      <c r="F39" s="8">
        <v>276</v>
      </c>
      <c r="G39" s="8">
        <v>146</v>
      </c>
      <c r="H39" s="8">
        <v>91</v>
      </c>
      <c r="I39" s="8">
        <v>30</v>
      </c>
      <c r="J39" s="17">
        <v>38</v>
      </c>
      <c r="K39" s="15">
        <f t="shared" si="0"/>
        <v>1285</v>
      </c>
      <c r="N39" s="2"/>
      <c r="O39" s="39"/>
      <c r="P39" s="51" t="s">
        <v>150</v>
      </c>
      <c r="Q39" s="7">
        <v>478</v>
      </c>
      <c r="R39" s="8">
        <v>207</v>
      </c>
      <c r="S39" s="8">
        <v>113</v>
      </c>
      <c r="T39" s="8">
        <v>72</v>
      </c>
      <c r="U39" s="8">
        <v>19</v>
      </c>
      <c r="V39" s="17">
        <v>23</v>
      </c>
      <c r="W39" s="15">
        <f t="shared" si="1"/>
        <v>912</v>
      </c>
      <c r="X39" s="2"/>
      <c r="AA39" s="39"/>
      <c r="AB39" s="51" t="s">
        <v>150</v>
      </c>
      <c r="AC39" s="7">
        <v>226</v>
      </c>
      <c r="AD39" s="8">
        <v>69</v>
      </c>
      <c r="AE39" s="8">
        <v>33</v>
      </c>
      <c r="AF39" s="8">
        <v>19</v>
      </c>
      <c r="AG39" s="8">
        <v>11</v>
      </c>
      <c r="AH39" s="17">
        <v>15</v>
      </c>
      <c r="AI39" s="15">
        <f t="shared" si="2"/>
        <v>373</v>
      </c>
      <c r="AJ39" s="2"/>
    </row>
    <row r="40" spans="3:36" x14ac:dyDescent="0.2">
      <c r="C40" s="41"/>
      <c r="D40" s="49" t="s">
        <v>933</v>
      </c>
      <c r="E40" s="44">
        <v>13</v>
      </c>
      <c r="F40" s="45">
        <v>11</v>
      </c>
      <c r="G40" s="45">
        <v>8</v>
      </c>
      <c r="H40" s="45">
        <v>4</v>
      </c>
      <c r="I40" s="45">
        <v>3</v>
      </c>
      <c r="J40" s="47">
        <v>6</v>
      </c>
      <c r="K40" s="64">
        <f t="shared" si="0"/>
        <v>45</v>
      </c>
      <c r="N40" s="2"/>
      <c r="O40" s="41"/>
      <c r="P40" s="49" t="s">
        <v>933</v>
      </c>
      <c r="Q40" s="44">
        <v>6</v>
      </c>
      <c r="R40" s="45">
        <v>8</v>
      </c>
      <c r="S40" s="45">
        <v>4</v>
      </c>
      <c r="T40" s="45">
        <v>2</v>
      </c>
      <c r="U40" s="45">
        <v>2</v>
      </c>
      <c r="V40" s="47">
        <v>2</v>
      </c>
      <c r="W40" s="64">
        <f t="shared" si="1"/>
        <v>24</v>
      </c>
      <c r="X40" s="2"/>
      <c r="AA40" s="41"/>
      <c r="AB40" s="49" t="s">
        <v>933</v>
      </c>
      <c r="AC40" s="44">
        <v>7</v>
      </c>
      <c r="AD40" s="45">
        <v>3</v>
      </c>
      <c r="AE40" s="45">
        <v>4</v>
      </c>
      <c r="AF40" s="45">
        <v>2</v>
      </c>
      <c r="AG40" s="45">
        <v>1</v>
      </c>
      <c r="AH40" s="47">
        <v>4</v>
      </c>
      <c r="AI40" s="64">
        <f t="shared" si="2"/>
        <v>21</v>
      </c>
      <c r="AJ40" s="2"/>
    </row>
    <row r="41" spans="3:36" x14ac:dyDescent="0.2">
      <c r="C41" s="39"/>
      <c r="D41" s="51" t="s">
        <v>934</v>
      </c>
      <c r="E41" s="7">
        <v>106</v>
      </c>
      <c r="F41" s="8">
        <v>111</v>
      </c>
      <c r="G41" s="8">
        <v>36</v>
      </c>
      <c r="H41" s="8">
        <v>25</v>
      </c>
      <c r="I41" s="8">
        <v>11</v>
      </c>
      <c r="J41" s="17">
        <v>1</v>
      </c>
      <c r="K41" s="15">
        <f t="shared" si="0"/>
        <v>290</v>
      </c>
      <c r="N41" s="2"/>
      <c r="O41" s="39"/>
      <c r="P41" s="51" t="s">
        <v>934</v>
      </c>
      <c r="Q41" s="7">
        <v>70</v>
      </c>
      <c r="R41" s="8">
        <v>72</v>
      </c>
      <c r="S41" s="8">
        <v>19</v>
      </c>
      <c r="T41" s="8">
        <v>12</v>
      </c>
      <c r="U41" s="8">
        <v>5</v>
      </c>
      <c r="V41" s="17">
        <v>0</v>
      </c>
      <c r="W41" s="15">
        <f t="shared" si="1"/>
        <v>178</v>
      </c>
      <c r="X41" s="2"/>
      <c r="AA41" s="39"/>
      <c r="AB41" s="51" t="s">
        <v>934</v>
      </c>
      <c r="AC41" s="7">
        <v>36</v>
      </c>
      <c r="AD41" s="8">
        <v>39</v>
      </c>
      <c r="AE41" s="8">
        <v>17</v>
      </c>
      <c r="AF41" s="8">
        <v>13</v>
      </c>
      <c r="AG41" s="8">
        <v>6</v>
      </c>
      <c r="AH41" s="17">
        <v>1</v>
      </c>
      <c r="AI41" s="15">
        <f t="shared" si="2"/>
        <v>112</v>
      </c>
      <c r="AJ41" s="2"/>
    </row>
    <row r="42" spans="3:36" x14ac:dyDescent="0.2">
      <c r="C42" s="41"/>
      <c r="D42" s="49" t="s">
        <v>935</v>
      </c>
      <c r="E42" s="44">
        <v>33</v>
      </c>
      <c r="F42" s="45">
        <v>37</v>
      </c>
      <c r="G42" s="45">
        <v>20</v>
      </c>
      <c r="H42" s="45">
        <v>14</v>
      </c>
      <c r="I42" s="45">
        <v>4</v>
      </c>
      <c r="J42" s="47">
        <v>2</v>
      </c>
      <c r="K42" s="64">
        <f t="shared" si="0"/>
        <v>110</v>
      </c>
      <c r="N42" s="2"/>
      <c r="O42" s="41"/>
      <c r="P42" s="49" t="s">
        <v>935</v>
      </c>
      <c r="Q42" s="44">
        <v>29</v>
      </c>
      <c r="R42" s="45">
        <v>30</v>
      </c>
      <c r="S42" s="45">
        <v>14</v>
      </c>
      <c r="T42" s="45">
        <v>12</v>
      </c>
      <c r="U42" s="45">
        <v>3</v>
      </c>
      <c r="V42" s="47">
        <v>1</v>
      </c>
      <c r="W42" s="64">
        <f t="shared" si="1"/>
        <v>89</v>
      </c>
      <c r="X42" s="2"/>
      <c r="AA42" s="41"/>
      <c r="AB42" s="49" t="s">
        <v>935</v>
      </c>
      <c r="AC42" s="44">
        <v>4</v>
      </c>
      <c r="AD42" s="45">
        <v>7</v>
      </c>
      <c r="AE42" s="45">
        <v>6</v>
      </c>
      <c r="AF42" s="45">
        <v>2</v>
      </c>
      <c r="AG42" s="45">
        <v>1</v>
      </c>
      <c r="AH42" s="47">
        <v>1</v>
      </c>
      <c r="AI42" s="64">
        <f t="shared" si="2"/>
        <v>21</v>
      </c>
      <c r="AJ42" s="2"/>
    </row>
    <row r="43" spans="3:36" x14ac:dyDescent="0.2">
      <c r="C43" s="39"/>
      <c r="D43" s="51" t="s">
        <v>936</v>
      </c>
      <c r="E43" s="7">
        <v>7</v>
      </c>
      <c r="F43" s="8">
        <v>5</v>
      </c>
      <c r="G43" s="8">
        <v>5</v>
      </c>
      <c r="H43" s="8">
        <v>3</v>
      </c>
      <c r="I43" s="8">
        <v>0</v>
      </c>
      <c r="J43" s="17">
        <v>0</v>
      </c>
      <c r="K43" s="15">
        <f t="shared" si="0"/>
        <v>20</v>
      </c>
      <c r="N43" s="2"/>
      <c r="O43" s="39"/>
      <c r="P43" s="51" t="s">
        <v>936</v>
      </c>
      <c r="Q43" s="7">
        <v>4</v>
      </c>
      <c r="R43" s="8">
        <v>5</v>
      </c>
      <c r="S43" s="8">
        <v>2</v>
      </c>
      <c r="T43" s="8">
        <v>2</v>
      </c>
      <c r="U43" s="8">
        <v>0</v>
      </c>
      <c r="V43" s="17">
        <v>0</v>
      </c>
      <c r="W43" s="15">
        <f t="shared" si="1"/>
        <v>13</v>
      </c>
      <c r="X43" s="2"/>
      <c r="AA43" s="39"/>
      <c r="AB43" s="51" t="s">
        <v>936</v>
      </c>
      <c r="AC43" s="7">
        <v>3</v>
      </c>
      <c r="AD43" s="8">
        <v>0</v>
      </c>
      <c r="AE43" s="8">
        <v>3</v>
      </c>
      <c r="AF43" s="8">
        <v>1</v>
      </c>
      <c r="AG43" s="8">
        <v>0</v>
      </c>
      <c r="AH43" s="17">
        <v>0</v>
      </c>
      <c r="AI43" s="15">
        <f t="shared" si="2"/>
        <v>7</v>
      </c>
      <c r="AJ43" s="2"/>
    </row>
    <row r="44" spans="3:36" x14ac:dyDescent="0.2">
      <c r="C44" s="39"/>
      <c r="D44" s="34"/>
      <c r="E44" s="7"/>
      <c r="F44" s="8"/>
      <c r="G44" s="8"/>
      <c r="H44" s="8"/>
      <c r="I44" s="8"/>
      <c r="J44" s="17"/>
      <c r="K44" s="15"/>
      <c r="N44" s="2"/>
      <c r="O44" s="39"/>
      <c r="P44" s="34"/>
      <c r="Q44" s="7"/>
      <c r="R44" s="8"/>
      <c r="S44" s="8"/>
      <c r="T44" s="8"/>
      <c r="U44" s="8"/>
      <c r="V44" s="17"/>
      <c r="W44" s="15"/>
      <c r="X44" s="2"/>
      <c r="AA44" s="39"/>
      <c r="AB44" s="34"/>
      <c r="AC44" s="7"/>
      <c r="AD44" s="8"/>
      <c r="AE44" s="8"/>
      <c r="AF44" s="8"/>
      <c r="AG44" s="8"/>
      <c r="AH44" s="17"/>
      <c r="AI44" s="15"/>
      <c r="AJ44" s="2"/>
    </row>
    <row r="45" spans="3:36" ht="12.75" thickBot="1" x14ac:dyDescent="0.25">
      <c r="C45" s="52"/>
      <c r="D45" s="54" t="s">
        <v>2</v>
      </c>
      <c r="E45" s="55">
        <f t="shared" ref="E45:K45" si="3">SUM(E9:E43)</f>
        <v>11098</v>
      </c>
      <c r="F45" s="19">
        <f t="shared" si="3"/>
        <v>8980</v>
      </c>
      <c r="G45" s="19">
        <f t="shared" si="3"/>
        <v>5804</v>
      </c>
      <c r="H45" s="19">
        <f t="shared" si="3"/>
        <v>3009</v>
      </c>
      <c r="I45" s="19">
        <f t="shared" si="3"/>
        <v>1796</v>
      </c>
      <c r="J45" s="19">
        <f t="shared" si="3"/>
        <v>1132</v>
      </c>
      <c r="K45" s="16">
        <f t="shared" si="3"/>
        <v>31819</v>
      </c>
      <c r="N45" s="2"/>
      <c r="O45" s="52"/>
      <c r="P45" s="54" t="s">
        <v>2</v>
      </c>
      <c r="Q45" s="55">
        <f t="shared" ref="Q45:W45" si="4">SUM(Q9:Q43)</f>
        <v>6398</v>
      </c>
      <c r="R45" s="19">
        <f t="shared" si="4"/>
        <v>5331</v>
      </c>
      <c r="S45" s="19">
        <f t="shared" si="4"/>
        <v>3393</v>
      </c>
      <c r="T45" s="19">
        <f t="shared" si="4"/>
        <v>1749</v>
      </c>
      <c r="U45" s="19">
        <f t="shared" si="4"/>
        <v>1067</v>
      </c>
      <c r="V45" s="19">
        <f t="shared" si="4"/>
        <v>655</v>
      </c>
      <c r="W45" s="16">
        <f t="shared" si="4"/>
        <v>18593</v>
      </c>
      <c r="X45" s="2"/>
      <c r="AA45" s="52"/>
      <c r="AB45" s="54" t="s">
        <v>2</v>
      </c>
      <c r="AC45" s="55">
        <f t="shared" ref="AC45:AI45" si="5">SUM(AC9:AC43)</f>
        <v>4700</v>
      </c>
      <c r="AD45" s="19">
        <f t="shared" si="5"/>
        <v>3649</v>
      </c>
      <c r="AE45" s="19">
        <f t="shared" si="5"/>
        <v>2411</v>
      </c>
      <c r="AF45" s="19">
        <f t="shared" si="5"/>
        <v>1260</v>
      </c>
      <c r="AG45" s="19">
        <f t="shared" si="5"/>
        <v>729</v>
      </c>
      <c r="AH45" s="19">
        <f t="shared" si="5"/>
        <v>477</v>
      </c>
      <c r="AI45" s="16">
        <f t="shared" si="5"/>
        <v>13226</v>
      </c>
      <c r="AJ45" s="2"/>
    </row>
    <row r="46" spans="3:36" x14ac:dyDescent="0.2">
      <c r="C46" s="2"/>
      <c r="D46" s="2"/>
      <c r="E46" s="2"/>
      <c r="F46" s="2"/>
      <c r="G46" s="2"/>
      <c r="H46" s="2"/>
      <c r="I46" s="2"/>
      <c r="J46" s="2"/>
      <c r="K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3:36" x14ac:dyDescent="0.2">
      <c r="C47" s="2"/>
      <c r="D47" s="2"/>
      <c r="E47" s="2"/>
      <c r="F47" s="2"/>
      <c r="G47" s="2"/>
      <c r="H47" s="2"/>
      <c r="I47" s="2"/>
      <c r="J47" s="2"/>
      <c r="K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3:36" x14ac:dyDescent="0.2">
      <c r="C48" s="2"/>
      <c r="D48" s="2"/>
      <c r="E48" s="2"/>
      <c r="F48" s="2"/>
      <c r="G48" s="2"/>
      <c r="H48" s="2"/>
      <c r="I48" s="2"/>
      <c r="J48" s="2"/>
      <c r="K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3:36" x14ac:dyDescent="0.2">
      <c r="C49" s="2"/>
      <c r="D49" s="2"/>
      <c r="E49" s="2"/>
      <c r="F49" s="2"/>
      <c r="G49" s="2"/>
      <c r="H49" s="2"/>
      <c r="I49" s="2"/>
      <c r="J49" s="2"/>
      <c r="K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3:36" x14ac:dyDescent="0.2">
      <c r="C50" s="2"/>
      <c r="D50" s="2"/>
      <c r="E50" s="2"/>
      <c r="F50" s="2"/>
      <c r="G50" s="2"/>
      <c r="H50" s="2"/>
      <c r="I50" s="2"/>
      <c r="J50" s="2"/>
      <c r="K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3:36" x14ac:dyDescent="0.2">
      <c r="C51" s="2"/>
      <c r="D51" s="2"/>
      <c r="E51" s="2"/>
      <c r="F51" s="2"/>
      <c r="G51" s="2"/>
      <c r="H51" s="2"/>
      <c r="I51" s="2"/>
      <c r="J51" s="2"/>
      <c r="K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3:36" x14ac:dyDescent="0.2">
      <c r="C52" s="2"/>
      <c r="D52" s="2"/>
      <c r="E52" s="2"/>
      <c r="F52" s="2"/>
      <c r="G52" s="2"/>
      <c r="H52" s="2"/>
      <c r="I52" s="2"/>
      <c r="J52" s="2"/>
      <c r="K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3:36" x14ac:dyDescent="0.2">
      <c r="C53" s="2"/>
      <c r="D53" s="2"/>
      <c r="E53" s="2"/>
      <c r="F53" s="2"/>
      <c r="G53" s="2"/>
      <c r="H53" s="2"/>
      <c r="I53" s="2"/>
      <c r="J53" s="2"/>
      <c r="K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3:36" x14ac:dyDescent="0.2">
      <c r="C54" s="2"/>
      <c r="D54" s="2"/>
      <c r="E54" s="2"/>
      <c r="F54" s="2"/>
      <c r="G54" s="2"/>
      <c r="H54" s="2"/>
      <c r="I54" s="2"/>
      <c r="J54" s="2"/>
      <c r="K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3:36" x14ac:dyDescent="0.2">
      <c r="C55" s="2"/>
      <c r="D55" s="2"/>
      <c r="E55" s="2"/>
      <c r="F55" s="2"/>
      <c r="G55" s="2"/>
      <c r="H55" s="2"/>
      <c r="I55" s="2"/>
      <c r="J55" s="2"/>
      <c r="K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3:36" x14ac:dyDescent="0.2">
      <c r="C56" s="2"/>
      <c r="D56" s="2"/>
      <c r="E56" s="2"/>
      <c r="F56" s="2"/>
      <c r="G56" s="2"/>
      <c r="H56" s="2"/>
      <c r="I56" s="2"/>
      <c r="J56" s="2"/>
      <c r="K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3:36" x14ac:dyDescent="0.2">
      <c r="C57" s="2"/>
      <c r="D57" s="2"/>
      <c r="E57" s="2"/>
      <c r="F57" s="2"/>
      <c r="G57" s="2"/>
      <c r="H57" s="2"/>
      <c r="I57" s="2"/>
      <c r="J57" s="2"/>
      <c r="K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3:36" x14ac:dyDescent="0.2">
      <c r="C58" s="2"/>
      <c r="D58" s="2"/>
      <c r="E58" s="2"/>
      <c r="F58" s="2"/>
      <c r="G58" s="2"/>
      <c r="H58" s="2"/>
      <c r="I58" s="2"/>
      <c r="J58" s="2"/>
      <c r="K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3:36" x14ac:dyDescent="0.2">
      <c r="C59" s="2"/>
      <c r="D59" s="2"/>
      <c r="E59" s="2"/>
      <c r="F59" s="2"/>
      <c r="G59" s="2"/>
      <c r="H59" s="2"/>
      <c r="I59" s="2"/>
      <c r="J59" s="2"/>
      <c r="K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3:36" x14ac:dyDescent="0.2">
      <c r="C60" s="2"/>
      <c r="D60" s="2"/>
      <c r="E60" s="2"/>
      <c r="F60" s="2"/>
      <c r="G60" s="2"/>
      <c r="H60" s="2"/>
      <c r="I60" s="2"/>
      <c r="J60" s="2"/>
      <c r="K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3:36" x14ac:dyDescent="0.2">
      <c r="C61" s="2"/>
      <c r="D61" s="2"/>
      <c r="E61" s="2"/>
      <c r="F61" s="2"/>
      <c r="G61" s="2"/>
      <c r="H61" s="2"/>
      <c r="I61" s="2"/>
      <c r="J61" s="2"/>
      <c r="K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3:36" x14ac:dyDescent="0.2">
      <c r="C62" s="2"/>
      <c r="D62" s="2"/>
      <c r="E62" s="2"/>
      <c r="F62" s="2"/>
      <c r="G62" s="2"/>
      <c r="H62" s="2"/>
      <c r="I62" s="2"/>
      <c r="J62" s="2"/>
      <c r="K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3:36" x14ac:dyDescent="0.2">
      <c r="C63" s="2"/>
      <c r="D63" s="2"/>
      <c r="E63" s="2"/>
      <c r="F63" s="2"/>
      <c r="G63" s="2"/>
      <c r="H63" s="2"/>
      <c r="I63" s="2"/>
      <c r="J63" s="2"/>
      <c r="K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3:36" x14ac:dyDescent="0.2">
      <c r="C64" s="2"/>
      <c r="D64" s="2"/>
      <c r="E64" s="2"/>
      <c r="F64" s="2"/>
      <c r="G64" s="2"/>
      <c r="H64" s="2"/>
      <c r="I64" s="2"/>
      <c r="J64" s="2"/>
      <c r="K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3:36" x14ac:dyDescent="0.2">
      <c r="C65" s="2"/>
      <c r="D65" s="2"/>
      <c r="E65" s="2"/>
      <c r="F65" s="2"/>
      <c r="G65" s="2"/>
      <c r="H65" s="2"/>
      <c r="I65" s="2"/>
      <c r="J65" s="2"/>
      <c r="K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3:36" x14ac:dyDescent="0.2">
      <c r="C66" s="2"/>
      <c r="D66" s="2"/>
      <c r="E66" s="2"/>
      <c r="F66" s="2"/>
      <c r="G66" s="2"/>
      <c r="H66" s="2"/>
      <c r="I66" s="2"/>
      <c r="J66" s="2"/>
      <c r="K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3:36" x14ac:dyDescent="0.2">
      <c r="C67" s="2"/>
      <c r="D67" s="2"/>
      <c r="E67" s="2"/>
      <c r="F67" s="2"/>
      <c r="G67" s="2"/>
      <c r="H67" s="2"/>
      <c r="I67" s="2"/>
      <c r="J67" s="2"/>
      <c r="K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3:36" x14ac:dyDescent="0.2">
      <c r="C68" s="2"/>
      <c r="D68" s="2"/>
      <c r="E68" s="2"/>
      <c r="F68" s="2"/>
      <c r="G68" s="2"/>
      <c r="H68" s="2"/>
      <c r="I68" s="2"/>
      <c r="J68" s="2"/>
      <c r="K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3:36" x14ac:dyDescent="0.2">
      <c r="C69" s="2"/>
      <c r="D69" s="2"/>
      <c r="E69" s="2"/>
      <c r="F69" s="2"/>
      <c r="G69" s="2"/>
      <c r="H69" s="2"/>
      <c r="I69" s="2"/>
      <c r="J69" s="2"/>
      <c r="K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3:36" x14ac:dyDescent="0.2">
      <c r="C70" s="2"/>
      <c r="D70" s="2"/>
      <c r="E70" s="2"/>
      <c r="F70" s="2"/>
      <c r="G70" s="2"/>
      <c r="H70" s="2"/>
      <c r="I70" s="2"/>
      <c r="J70" s="2"/>
      <c r="K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3:36" x14ac:dyDescent="0.2">
      <c r="C71" s="2"/>
      <c r="D71" s="2"/>
      <c r="E71" s="2"/>
      <c r="F71" s="2"/>
      <c r="G71" s="2"/>
      <c r="H71" s="2"/>
      <c r="I71" s="2"/>
      <c r="J71" s="2"/>
      <c r="K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3:36" x14ac:dyDescent="0.2">
      <c r="C72" s="2"/>
      <c r="D72" s="2"/>
      <c r="E72" s="2"/>
      <c r="F72" s="2"/>
      <c r="G72" s="2"/>
      <c r="H72" s="2"/>
      <c r="I72" s="2"/>
      <c r="J72" s="2"/>
      <c r="K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3:36" x14ac:dyDescent="0.2">
      <c r="C73" s="2"/>
      <c r="D73" s="2"/>
      <c r="E73" s="2"/>
      <c r="F73" s="2"/>
      <c r="G73" s="2"/>
      <c r="H73" s="2"/>
      <c r="I73" s="2"/>
      <c r="J73" s="2"/>
      <c r="K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3:36" x14ac:dyDescent="0.2">
      <c r="C74" s="2"/>
      <c r="D74" s="2"/>
      <c r="E74" s="2"/>
      <c r="F74" s="2"/>
      <c r="G74" s="2"/>
      <c r="H74" s="2"/>
      <c r="I74" s="2"/>
      <c r="J74" s="2"/>
      <c r="K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3:36" x14ac:dyDescent="0.2">
      <c r="C75" s="2"/>
      <c r="D75" s="2"/>
      <c r="E75" s="2"/>
      <c r="F75" s="2"/>
      <c r="G75" s="2"/>
      <c r="H75" s="2"/>
      <c r="I75" s="2"/>
      <c r="J75" s="2"/>
      <c r="K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3:36" x14ac:dyDescent="0.2">
      <c r="C76" s="2"/>
      <c r="D76" s="2"/>
      <c r="E76" s="2"/>
      <c r="F76" s="2"/>
      <c r="G76" s="2"/>
      <c r="H76" s="2"/>
      <c r="I76" s="2"/>
      <c r="J76" s="2"/>
      <c r="K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3:36" x14ac:dyDescent="0.2">
      <c r="C77" s="2"/>
      <c r="D77" s="2"/>
      <c r="E77" s="2"/>
      <c r="F77" s="2"/>
      <c r="G77" s="2"/>
      <c r="H77" s="2"/>
      <c r="I77" s="2"/>
      <c r="J77" s="2"/>
      <c r="K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3:36" x14ac:dyDescent="0.2">
      <c r="C78" s="2"/>
      <c r="D78" s="2"/>
      <c r="E78" s="2"/>
      <c r="F78" s="2"/>
      <c r="G78" s="2"/>
      <c r="H78" s="2"/>
      <c r="I78" s="2"/>
      <c r="J78" s="2"/>
      <c r="K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3:36" x14ac:dyDescent="0.2">
      <c r="C79" s="2"/>
      <c r="D79" s="2"/>
      <c r="E79" s="2"/>
      <c r="F79" s="2"/>
      <c r="G79" s="2"/>
      <c r="H79" s="2"/>
      <c r="I79" s="2"/>
      <c r="J79" s="2"/>
      <c r="K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3:36" x14ac:dyDescent="0.2">
      <c r="C80" s="2"/>
      <c r="D80" s="2"/>
      <c r="E80" s="2"/>
      <c r="F80" s="2"/>
      <c r="G80" s="2"/>
      <c r="H80" s="2"/>
      <c r="I80" s="2"/>
      <c r="J80" s="2"/>
      <c r="K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3:36" x14ac:dyDescent="0.2">
      <c r="C81" s="2"/>
      <c r="D81" s="2"/>
      <c r="E81" s="2"/>
      <c r="F81" s="2"/>
      <c r="G81" s="2"/>
      <c r="H81" s="2"/>
      <c r="I81" s="2"/>
      <c r="J81" s="2"/>
      <c r="K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3:36" x14ac:dyDescent="0.2">
      <c r="C82" s="2"/>
      <c r="D82" s="2"/>
      <c r="E82" s="2"/>
      <c r="F82" s="2"/>
      <c r="G82" s="2"/>
      <c r="H82" s="2"/>
      <c r="I82" s="2"/>
      <c r="J82" s="2"/>
      <c r="K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3:36" x14ac:dyDescent="0.2">
      <c r="C83" s="2"/>
      <c r="D83" s="2"/>
      <c r="E83" s="2"/>
      <c r="F83" s="2"/>
      <c r="G83" s="2"/>
      <c r="H83" s="2"/>
      <c r="I83" s="2"/>
      <c r="J83" s="2"/>
      <c r="K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3:36" x14ac:dyDescent="0.2">
      <c r="C84" s="2"/>
      <c r="D84" s="2"/>
      <c r="E84" s="2"/>
      <c r="F84" s="2"/>
      <c r="G84" s="2"/>
      <c r="H84" s="2"/>
      <c r="I84" s="2"/>
      <c r="J84" s="2"/>
      <c r="K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3:36" x14ac:dyDescent="0.2">
      <c r="C85" s="2"/>
      <c r="D85" s="2"/>
      <c r="E85" s="2"/>
      <c r="F85" s="2"/>
      <c r="G85" s="2"/>
      <c r="H85" s="2"/>
      <c r="I85" s="2"/>
      <c r="J85" s="2"/>
      <c r="K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3:36" x14ac:dyDescent="0.2">
      <c r="C86" s="2"/>
      <c r="D86" s="2"/>
      <c r="E86" s="2"/>
      <c r="F86" s="2"/>
      <c r="G86" s="2"/>
      <c r="H86" s="2"/>
      <c r="I86" s="2"/>
      <c r="J86" s="2"/>
      <c r="K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3:36" x14ac:dyDescent="0.2">
      <c r="C87" s="2"/>
      <c r="D87" s="2"/>
      <c r="E87" s="2"/>
      <c r="F87" s="2"/>
      <c r="G87" s="2"/>
      <c r="H87" s="2"/>
      <c r="I87" s="2"/>
      <c r="J87" s="2"/>
      <c r="K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3:36" x14ac:dyDescent="0.2">
      <c r="C88" s="2"/>
      <c r="D88" s="2"/>
      <c r="E88" s="2"/>
      <c r="F88" s="2"/>
      <c r="G88" s="2"/>
      <c r="H88" s="2"/>
      <c r="I88" s="2"/>
      <c r="J88" s="2"/>
      <c r="K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3:36" x14ac:dyDescent="0.2">
      <c r="C89" s="2"/>
      <c r="D89" s="2"/>
      <c r="E89" s="2"/>
      <c r="F89" s="2"/>
      <c r="G89" s="2"/>
      <c r="H89" s="2"/>
      <c r="I89" s="2"/>
      <c r="J89" s="2"/>
      <c r="K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3:36" x14ac:dyDescent="0.2">
      <c r="C90" s="2"/>
      <c r="D90" s="2"/>
      <c r="E90" s="2"/>
      <c r="F90" s="2"/>
      <c r="G90" s="2"/>
      <c r="H90" s="2"/>
      <c r="I90" s="2"/>
      <c r="J90" s="2"/>
      <c r="K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3:36" x14ac:dyDescent="0.2">
      <c r="C91" s="2"/>
      <c r="D91" s="2"/>
      <c r="E91" s="2"/>
      <c r="F91" s="2"/>
      <c r="G91" s="2"/>
      <c r="H91" s="2"/>
      <c r="I91" s="2"/>
      <c r="J91" s="2"/>
      <c r="K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3:36" x14ac:dyDescent="0.2">
      <c r="C92" s="2"/>
      <c r="D92" s="2"/>
      <c r="E92" s="2"/>
      <c r="F92" s="2"/>
      <c r="G92" s="2"/>
      <c r="H92" s="2"/>
      <c r="I92" s="2"/>
      <c r="J92" s="2"/>
      <c r="K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3:36" x14ac:dyDescent="0.2">
      <c r="C93" s="2"/>
      <c r="D93" s="2"/>
      <c r="E93" s="2"/>
      <c r="F93" s="2"/>
      <c r="G93" s="2"/>
      <c r="H93" s="2"/>
      <c r="I93" s="2"/>
      <c r="J93" s="2"/>
      <c r="K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3:36" x14ac:dyDescent="0.2">
      <c r="C94" s="2"/>
      <c r="D94" s="2"/>
      <c r="E94" s="2"/>
      <c r="F94" s="2"/>
      <c r="G94" s="2"/>
      <c r="H94" s="2"/>
      <c r="I94" s="2"/>
      <c r="J94" s="2"/>
      <c r="K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3:36" x14ac:dyDescent="0.2">
      <c r="C95" s="2"/>
      <c r="D95" s="2"/>
      <c r="E95" s="2"/>
      <c r="F95" s="2"/>
      <c r="G95" s="2"/>
      <c r="H95" s="2"/>
      <c r="I95" s="2"/>
      <c r="J95" s="2"/>
      <c r="K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3:36" x14ac:dyDescent="0.2">
      <c r="C96" s="2"/>
      <c r="D96" s="2"/>
      <c r="E96" s="2"/>
      <c r="F96" s="2"/>
      <c r="G96" s="2"/>
      <c r="H96" s="2"/>
      <c r="I96" s="2"/>
      <c r="J96" s="2"/>
      <c r="K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3:36" x14ac:dyDescent="0.2">
      <c r="C97" s="2"/>
      <c r="D97" s="2"/>
      <c r="E97" s="2"/>
      <c r="F97" s="2"/>
      <c r="G97" s="2"/>
      <c r="H97" s="2"/>
      <c r="I97" s="2"/>
      <c r="J97" s="2"/>
      <c r="K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3:36" x14ac:dyDescent="0.2">
      <c r="C98" s="2"/>
      <c r="D98" s="2"/>
      <c r="E98" s="2"/>
      <c r="F98" s="2"/>
      <c r="G98" s="2"/>
      <c r="H98" s="2"/>
      <c r="I98" s="2"/>
      <c r="J98" s="2"/>
      <c r="K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3:36" x14ac:dyDescent="0.2">
      <c r="C99" s="2"/>
      <c r="D99" s="2"/>
      <c r="E99" s="2"/>
      <c r="F99" s="2"/>
      <c r="G99" s="2"/>
      <c r="H99" s="2"/>
      <c r="I99" s="2"/>
      <c r="J99" s="2"/>
      <c r="K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3:36" x14ac:dyDescent="0.2">
      <c r="C100" s="2"/>
      <c r="D100" s="2"/>
      <c r="E100" s="2"/>
      <c r="F100" s="2"/>
      <c r="G100" s="2"/>
      <c r="H100" s="2"/>
      <c r="I100" s="2"/>
      <c r="J100" s="2"/>
      <c r="K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3:36" x14ac:dyDescent="0.2">
      <c r="C101" s="2"/>
      <c r="D101" s="2"/>
      <c r="E101" s="2"/>
      <c r="F101" s="2"/>
      <c r="G101" s="2"/>
      <c r="H101" s="2"/>
      <c r="I101" s="2"/>
      <c r="J101" s="2"/>
      <c r="K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3:36" x14ac:dyDescent="0.2">
      <c r="C102" s="2"/>
      <c r="D102" s="2"/>
      <c r="E102" s="2"/>
      <c r="F102" s="2"/>
      <c r="G102" s="2"/>
      <c r="H102" s="2"/>
      <c r="I102" s="2"/>
      <c r="J102" s="2"/>
      <c r="K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3:36" x14ac:dyDescent="0.2">
      <c r="C103" s="2"/>
      <c r="D103" s="2"/>
      <c r="E103" s="2"/>
      <c r="F103" s="2"/>
      <c r="G103" s="2"/>
      <c r="H103" s="2"/>
      <c r="I103" s="2"/>
      <c r="J103" s="2"/>
      <c r="K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3:36" x14ac:dyDescent="0.2">
      <c r="C104" s="2"/>
      <c r="D104" s="2"/>
      <c r="E104" s="2"/>
      <c r="F104" s="2"/>
      <c r="G104" s="2"/>
      <c r="H104" s="2"/>
      <c r="I104" s="2"/>
      <c r="J104" s="2"/>
      <c r="K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3:36" x14ac:dyDescent="0.2">
      <c r="C105" s="2"/>
      <c r="D105" s="2"/>
      <c r="E105" s="2"/>
      <c r="F105" s="2"/>
      <c r="G105" s="2"/>
      <c r="H105" s="2"/>
      <c r="I105" s="2"/>
      <c r="J105" s="2"/>
      <c r="K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3:36" x14ac:dyDescent="0.2">
      <c r="C106" s="2"/>
      <c r="D106" s="2"/>
      <c r="E106" s="2"/>
      <c r="F106" s="2"/>
      <c r="G106" s="2"/>
      <c r="H106" s="2"/>
      <c r="I106" s="2"/>
      <c r="J106" s="2"/>
      <c r="K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3:36" x14ac:dyDescent="0.2">
      <c r="C107" s="2"/>
      <c r="D107" s="2"/>
      <c r="E107" s="2"/>
      <c r="F107" s="2"/>
      <c r="G107" s="2"/>
      <c r="H107" s="2"/>
      <c r="I107" s="2"/>
      <c r="J107" s="2"/>
      <c r="K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3:36" x14ac:dyDescent="0.2">
      <c r="C108" s="2"/>
      <c r="D108" s="2"/>
      <c r="E108" s="2"/>
      <c r="F108" s="2"/>
      <c r="G108" s="2"/>
      <c r="H108" s="2"/>
      <c r="I108" s="2"/>
      <c r="J108" s="2"/>
      <c r="K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3:36" x14ac:dyDescent="0.2">
      <c r="C109" s="2"/>
      <c r="D109" s="2"/>
      <c r="E109" s="2"/>
      <c r="F109" s="2"/>
      <c r="G109" s="2"/>
      <c r="H109" s="2"/>
      <c r="I109" s="2"/>
      <c r="J109" s="2"/>
      <c r="K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3:36" x14ac:dyDescent="0.2">
      <c r="C110" s="2"/>
      <c r="D110" s="2"/>
      <c r="E110" s="2"/>
      <c r="F110" s="2"/>
      <c r="G110" s="2"/>
      <c r="H110" s="2"/>
      <c r="I110" s="2"/>
      <c r="J110" s="2"/>
      <c r="K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3:36" x14ac:dyDescent="0.2">
      <c r="C111" s="2"/>
      <c r="D111" s="2"/>
      <c r="E111" s="2"/>
      <c r="F111" s="2"/>
      <c r="G111" s="2"/>
      <c r="H111" s="2"/>
      <c r="I111" s="2"/>
      <c r="J111" s="2"/>
      <c r="K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3:36" x14ac:dyDescent="0.2">
      <c r="C112" s="2"/>
      <c r="D112" s="2"/>
      <c r="E112" s="2"/>
      <c r="F112" s="2"/>
      <c r="G112" s="2"/>
      <c r="H112" s="2"/>
      <c r="I112" s="2"/>
      <c r="J112" s="2"/>
      <c r="K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3:36" x14ac:dyDescent="0.2">
      <c r="C113" s="2"/>
      <c r="D113" s="2"/>
      <c r="E113" s="2"/>
      <c r="F113" s="2"/>
      <c r="G113" s="2"/>
      <c r="H113" s="2"/>
      <c r="I113" s="2"/>
      <c r="J113" s="2"/>
      <c r="K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3:36" x14ac:dyDescent="0.2">
      <c r="C114" s="2"/>
      <c r="D114" s="2"/>
      <c r="E114" s="2"/>
      <c r="F114" s="2"/>
      <c r="G114" s="2"/>
      <c r="H114" s="2"/>
      <c r="I114" s="2"/>
      <c r="J114" s="2"/>
      <c r="K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3:36" x14ac:dyDescent="0.2">
      <c r="C115" s="2"/>
      <c r="D115" s="2"/>
      <c r="E115" s="2"/>
      <c r="F115" s="2"/>
      <c r="G115" s="2"/>
      <c r="H115" s="2"/>
      <c r="I115" s="2"/>
      <c r="J115" s="2"/>
      <c r="K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3:36" x14ac:dyDescent="0.2">
      <c r="C116" s="2"/>
      <c r="D116" s="2"/>
      <c r="E116" s="2"/>
      <c r="F116" s="2"/>
      <c r="G116" s="2"/>
      <c r="H116" s="2"/>
      <c r="I116" s="2"/>
      <c r="J116" s="2"/>
      <c r="K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3:36" x14ac:dyDescent="0.2">
      <c r="C117" s="2"/>
      <c r="D117" s="2"/>
      <c r="E117" s="2"/>
      <c r="F117" s="2"/>
      <c r="G117" s="2"/>
      <c r="H117" s="2"/>
      <c r="I117" s="2"/>
      <c r="J117" s="2"/>
      <c r="K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3:36" x14ac:dyDescent="0.2">
      <c r="C118" s="2"/>
      <c r="D118" s="2"/>
      <c r="E118" s="2"/>
      <c r="F118" s="2"/>
      <c r="G118" s="2"/>
      <c r="H118" s="2"/>
      <c r="I118" s="2"/>
      <c r="J118" s="2"/>
      <c r="K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3:36" x14ac:dyDescent="0.2">
      <c r="C119" s="2"/>
      <c r="D119" s="2"/>
      <c r="E119" s="2"/>
      <c r="F119" s="2"/>
      <c r="G119" s="2"/>
      <c r="H119" s="2"/>
      <c r="I119" s="2"/>
      <c r="J119" s="2"/>
      <c r="K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3:36" x14ac:dyDescent="0.2">
      <c r="C120" s="2"/>
      <c r="D120" s="2"/>
      <c r="E120" s="2"/>
      <c r="F120" s="2"/>
      <c r="G120" s="2"/>
      <c r="H120" s="2"/>
      <c r="I120" s="2"/>
      <c r="J120" s="2"/>
      <c r="K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3:36" x14ac:dyDescent="0.2">
      <c r="C121" s="2"/>
      <c r="D121" s="2"/>
      <c r="E121" s="2"/>
      <c r="F121" s="2"/>
      <c r="G121" s="2"/>
      <c r="H121" s="2"/>
      <c r="I121" s="2"/>
      <c r="J121" s="2"/>
      <c r="K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3:36" x14ac:dyDescent="0.2">
      <c r="C122" s="2"/>
      <c r="D122" s="2"/>
      <c r="E122" s="2"/>
      <c r="F122" s="2"/>
      <c r="G122" s="2"/>
      <c r="H122" s="2"/>
      <c r="I122" s="2"/>
      <c r="J122" s="2"/>
      <c r="K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3:36" x14ac:dyDescent="0.2">
      <c r="C123" s="2"/>
      <c r="D123" s="2"/>
      <c r="E123" s="2"/>
      <c r="F123" s="2"/>
      <c r="G123" s="2"/>
      <c r="H123" s="2"/>
      <c r="I123" s="2"/>
      <c r="J123" s="2"/>
      <c r="K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3:36" x14ac:dyDescent="0.2">
      <c r="C124" s="2"/>
      <c r="D124" s="2"/>
      <c r="E124" s="2"/>
      <c r="F124" s="2"/>
      <c r="G124" s="2"/>
      <c r="H124" s="2"/>
      <c r="I124" s="2"/>
      <c r="J124" s="2"/>
      <c r="K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3:36" x14ac:dyDescent="0.2">
      <c r="C125" s="2"/>
      <c r="D125" s="2"/>
      <c r="E125" s="2"/>
      <c r="F125" s="2"/>
      <c r="G125" s="2"/>
      <c r="H125" s="2"/>
      <c r="I125" s="2"/>
      <c r="J125" s="2"/>
      <c r="K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3:36" x14ac:dyDescent="0.2">
      <c r="C126" s="2"/>
      <c r="D126" s="2"/>
      <c r="E126" s="2"/>
      <c r="F126" s="2"/>
      <c r="G126" s="2"/>
      <c r="H126" s="2"/>
      <c r="I126" s="2"/>
      <c r="J126" s="2"/>
      <c r="K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3:36" x14ac:dyDescent="0.2">
      <c r="C127" s="2"/>
      <c r="D127" s="2"/>
      <c r="E127" s="2"/>
      <c r="F127" s="2"/>
      <c r="G127" s="2"/>
      <c r="H127" s="2"/>
      <c r="I127" s="2"/>
      <c r="J127" s="2"/>
      <c r="K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3:36" x14ac:dyDescent="0.2">
      <c r="C128" s="2"/>
      <c r="D128" s="2"/>
      <c r="E128" s="2"/>
      <c r="F128" s="2"/>
      <c r="G128" s="2"/>
      <c r="H128" s="2"/>
      <c r="I128" s="2"/>
      <c r="J128" s="2"/>
      <c r="K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3:36" x14ac:dyDescent="0.2">
      <c r="C129" s="2"/>
      <c r="D129" s="2"/>
      <c r="E129" s="2"/>
      <c r="F129" s="2"/>
      <c r="G129" s="2"/>
      <c r="H129" s="2"/>
      <c r="I129" s="2"/>
      <c r="J129" s="2"/>
      <c r="K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3:36" x14ac:dyDescent="0.2">
      <c r="C130" s="2"/>
      <c r="D130" s="2"/>
      <c r="E130" s="2"/>
      <c r="F130" s="2"/>
      <c r="G130" s="2"/>
      <c r="H130" s="2"/>
      <c r="I130" s="2"/>
      <c r="J130" s="2"/>
      <c r="K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3:36" x14ac:dyDescent="0.2">
      <c r="C131" s="2"/>
      <c r="D131" s="2"/>
      <c r="E131" s="2"/>
      <c r="F131" s="2"/>
      <c r="G131" s="2"/>
      <c r="H131" s="2"/>
      <c r="I131" s="2"/>
      <c r="J131" s="2"/>
      <c r="K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3:36" x14ac:dyDescent="0.2">
      <c r="C132" s="2"/>
      <c r="D132" s="2"/>
      <c r="E132" s="2"/>
      <c r="F132" s="2"/>
      <c r="G132" s="2"/>
      <c r="H132" s="2"/>
      <c r="I132" s="2"/>
      <c r="J132" s="2"/>
      <c r="K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3:36" x14ac:dyDescent="0.2">
      <c r="C133" s="2"/>
      <c r="D133" s="2"/>
      <c r="E133" s="2"/>
      <c r="F133" s="2"/>
      <c r="G133" s="2"/>
      <c r="H133" s="2"/>
      <c r="I133" s="2"/>
      <c r="J133" s="2"/>
      <c r="K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3:36" x14ac:dyDescent="0.2">
      <c r="C134" s="2"/>
      <c r="D134" s="2"/>
      <c r="E134" s="2"/>
      <c r="F134" s="2"/>
      <c r="G134" s="2"/>
      <c r="H134" s="2"/>
      <c r="I134" s="2"/>
      <c r="J134" s="2"/>
      <c r="K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3:36" x14ac:dyDescent="0.2">
      <c r="C135" s="2"/>
      <c r="D135" s="2"/>
      <c r="E135" s="2"/>
      <c r="F135" s="2"/>
      <c r="G135" s="2"/>
      <c r="H135" s="2"/>
      <c r="I135" s="2"/>
      <c r="J135" s="2"/>
      <c r="K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3:36" x14ac:dyDescent="0.2">
      <c r="C136" s="2"/>
      <c r="D136" s="2"/>
      <c r="E136" s="2"/>
      <c r="F136" s="2"/>
      <c r="G136" s="2"/>
      <c r="H136" s="2"/>
      <c r="I136" s="2"/>
      <c r="J136" s="2"/>
      <c r="K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3:36" x14ac:dyDescent="0.2">
      <c r="C137" s="2"/>
      <c r="D137" s="2"/>
      <c r="E137" s="2"/>
      <c r="F137" s="2"/>
      <c r="G137" s="2"/>
      <c r="H137" s="2"/>
      <c r="I137" s="2"/>
      <c r="J137" s="2"/>
      <c r="K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3:36" x14ac:dyDescent="0.2">
      <c r="C138" s="2"/>
      <c r="D138" s="2"/>
      <c r="E138" s="2"/>
      <c r="F138" s="2"/>
      <c r="G138" s="2"/>
      <c r="H138" s="2"/>
      <c r="I138" s="2"/>
      <c r="J138" s="2"/>
      <c r="K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3:36" x14ac:dyDescent="0.2">
      <c r="C139" s="2"/>
      <c r="D139" s="2"/>
      <c r="E139" s="2"/>
      <c r="F139" s="2"/>
      <c r="G139" s="2"/>
      <c r="H139" s="2"/>
      <c r="I139" s="2"/>
      <c r="J139" s="2"/>
      <c r="K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3:36" x14ac:dyDescent="0.2">
      <c r="C140" s="2"/>
      <c r="D140" s="2"/>
      <c r="E140" s="2"/>
      <c r="F140" s="2"/>
      <c r="G140" s="2"/>
      <c r="H140" s="2"/>
      <c r="I140" s="2"/>
      <c r="J140" s="2"/>
      <c r="K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3:36" x14ac:dyDescent="0.2">
      <c r="C141" s="2"/>
      <c r="D141" s="2"/>
      <c r="E141" s="2"/>
      <c r="F141" s="2"/>
      <c r="G141" s="2"/>
      <c r="H141" s="2"/>
      <c r="I141" s="2"/>
      <c r="J141" s="2"/>
      <c r="K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3:36" x14ac:dyDescent="0.2">
      <c r="C142" s="2"/>
      <c r="D142" s="2"/>
      <c r="E142" s="2"/>
      <c r="F142" s="2"/>
      <c r="G142" s="2"/>
      <c r="H142" s="2"/>
      <c r="I142" s="2"/>
      <c r="J142" s="2"/>
      <c r="K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3:36" x14ac:dyDescent="0.2">
      <c r="C143" s="2"/>
      <c r="D143" s="2"/>
      <c r="E143" s="2"/>
      <c r="F143" s="2"/>
      <c r="G143" s="2"/>
      <c r="H143" s="2"/>
      <c r="I143" s="2"/>
      <c r="J143" s="2"/>
      <c r="K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3:36" x14ac:dyDescent="0.2">
      <c r="C144" s="2"/>
      <c r="D144" s="2"/>
      <c r="E144" s="2"/>
      <c r="F144" s="2"/>
      <c r="G144" s="2"/>
      <c r="H144" s="2"/>
      <c r="I144" s="2"/>
      <c r="J144" s="2"/>
      <c r="K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3:36" x14ac:dyDescent="0.2">
      <c r="C145" s="2"/>
      <c r="D145" s="2"/>
      <c r="E145" s="2"/>
      <c r="F145" s="2"/>
      <c r="G145" s="2"/>
      <c r="H145" s="2"/>
      <c r="I145" s="2"/>
      <c r="J145" s="2"/>
      <c r="K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3:36" x14ac:dyDescent="0.2">
      <c r="C146" s="2"/>
      <c r="D146" s="2"/>
      <c r="E146" s="2"/>
      <c r="F146" s="2"/>
      <c r="G146" s="2"/>
      <c r="H146" s="2"/>
      <c r="I146" s="2"/>
      <c r="J146" s="2"/>
      <c r="K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3:36" x14ac:dyDescent="0.2">
      <c r="C147" s="2"/>
      <c r="D147" s="2"/>
      <c r="E147" s="2"/>
      <c r="F147" s="2"/>
      <c r="G147" s="2"/>
      <c r="H147" s="2"/>
      <c r="I147" s="2"/>
      <c r="J147" s="2"/>
      <c r="K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3:36" x14ac:dyDescent="0.2">
      <c r="C148" s="2"/>
      <c r="D148" s="2"/>
      <c r="E148" s="2"/>
      <c r="F148" s="2"/>
      <c r="G148" s="2"/>
      <c r="H148" s="2"/>
      <c r="I148" s="2"/>
      <c r="J148" s="2"/>
      <c r="K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3:36" x14ac:dyDescent="0.2">
      <c r="C149" s="2"/>
      <c r="D149" s="2"/>
      <c r="E149" s="2"/>
      <c r="F149" s="2"/>
      <c r="G149" s="2"/>
      <c r="H149" s="2"/>
      <c r="I149" s="2"/>
      <c r="J149" s="2"/>
      <c r="K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3:36" x14ac:dyDescent="0.2">
      <c r="C150" s="2"/>
      <c r="D150" s="2"/>
      <c r="E150" s="2"/>
      <c r="F150" s="2"/>
      <c r="G150" s="2"/>
      <c r="H150" s="2"/>
      <c r="I150" s="2"/>
      <c r="J150" s="2"/>
      <c r="K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3:36" x14ac:dyDescent="0.2">
      <c r="C151" s="2"/>
      <c r="D151" s="2"/>
      <c r="E151" s="2"/>
      <c r="F151" s="2"/>
      <c r="G151" s="2"/>
      <c r="H151" s="2"/>
      <c r="I151" s="2"/>
      <c r="J151" s="2"/>
      <c r="K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3:36" x14ac:dyDescent="0.2">
      <c r="C152" s="2"/>
      <c r="D152" s="2"/>
      <c r="E152" s="2"/>
      <c r="F152" s="2"/>
      <c r="G152" s="2"/>
      <c r="H152" s="2"/>
      <c r="I152" s="2"/>
      <c r="J152" s="2"/>
      <c r="K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3:36" x14ac:dyDescent="0.2">
      <c r="C153" s="2"/>
      <c r="D153" s="2"/>
      <c r="E153" s="2"/>
      <c r="F153" s="2"/>
      <c r="G153" s="2"/>
      <c r="H153" s="2"/>
      <c r="I153" s="2"/>
      <c r="J153" s="2"/>
      <c r="K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3:36" x14ac:dyDescent="0.2">
      <c r="C154" s="2"/>
      <c r="D154" s="2"/>
      <c r="E154" s="2"/>
      <c r="F154" s="2"/>
      <c r="G154" s="2"/>
      <c r="H154" s="2"/>
      <c r="I154" s="2"/>
      <c r="J154" s="2"/>
      <c r="K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3:36" x14ac:dyDescent="0.2">
      <c r="C155" s="2"/>
      <c r="D155" s="2"/>
      <c r="E155" s="2"/>
      <c r="F155" s="2"/>
      <c r="G155" s="2"/>
      <c r="H155" s="2"/>
      <c r="I155" s="2"/>
      <c r="J155" s="2"/>
      <c r="K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3:36" x14ac:dyDescent="0.2">
      <c r="C156" s="2"/>
      <c r="D156" s="2"/>
      <c r="E156" s="2"/>
      <c r="F156" s="2"/>
      <c r="G156" s="2"/>
      <c r="H156" s="2"/>
      <c r="I156" s="2"/>
      <c r="J156" s="2"/>
      <c r="K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3:36" x14ac:dyDescent="0.2">
      <c r="C157" s="2"/>
      <c r="D157" s="2"/>
      <c r="E157" s="2"/>
      <c r="F157" s="2"/>
      <c r="G157" s="2"/>
      <c r="H157" s="2"/>
      <c r="I157" s="2"/>
      <c r="J157" s="2"/>
      <c r="K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3:36" x14ac:dyDescent="0.2">
      <c r="C158" s="2"/>
      <c r="D158" s="2"/>
      <c r="E158" s="2"/>
      <c r="F158" s="2"/>
      <c r="G158" s="2"/>
      <c r="H158" s="2"/>
      <c r="I158" s="2"/>
      <c r="J158" s="2"/>
      <c r="K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3:36" x14ac:dyDescent="0.2">
      <c r="C159" s="2"/>
      <c r="D159" s="2"/>
      <c r="E159" s="2"/>
      <c r="F159" s="2"/>
      <c r="G159" s="2"/>
      <c r="H159" s="2"/>
      <c r="I159" s="2"/>
      <c r="J159" s="2"/>
      <c r="K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3:36" x14ac:dyDescent="0.2">
      <c r="C160" s="2"/>
      <c r="D160" s="2"/>
      <c r="E160" s="2"/>
      <c r="F160" s="2"/>
      <c r="G160" s="2"/>
      <c r="H160" s="2"/>
      <c r="I160" s="2"/>
      <c r="J160" s="2"/>
      <c r="K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3:36" x14ac:dyDescent="0.2">
      <c r="C161" s="2"/>
      <c r="D161" s="2"/>
      <c r="E161" s="2"/>
      <c r="F161" s="2"/>
      <c r="G161" s="2"/>
      <c r="H161" s="2"/>
      <c r="I161" s="2"/>
      <c r="J161" s="2"/>
      <c r="K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3:36" x14ac:dyDescent="0.2">
      <c r="C162" s="2"/>
      <c r="D162" s="2"/>
      <c r="E162" s="2"/>
      <c r="F162" s="2"/>
      <c r="G162" s="2"/>
      <c r="H162" s="2"/>
      <c r="I162" s="2"/>
      <c r="J162" s="2"/>
      <c r="K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3:36" x14ac:dyDescent="0.2">
      <c r="C163" s="2"/>
      <c r="D163" s="2"/>
      <c r="E163" s="2"/>
      <c r="F163" s="2"/>
      <c r="G163" s="2"/>
      <c r="H163" s="2"/>
      <c r="I163" s="2"/>
      <c r="J163" s="2"/>
      <c r="K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3:36" x14ac:dyDescent="0.2">
      <c r="C164" s="2"/>
      <c r="D164" s="2"/>
      <c r="E164" s="2"/>
      <c r="F164" s="2"/>
      <c r="G164" s="2"/>
      <c r="H164" s="2"/>
      <c r="I164" s="2"/>
      <c r="J164" s="2"/>
      <c r="K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3:36" x14ac:dyDescent="0.2">
      <c r="C165" s="2"/>
      <c r="D165" s="2"/>
      <c r="E165" s="2"/>
      <c r="F165" s="2"/>
      <c r="G165" s="2"/>
      <c r="H165" s="2"/>
      <c r="I165" s="2"/>
      <c r="J165" s="2"/>
      <c r="K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3:36" x14ac:dyDescent="0.2">
      <c r="C166" s="2"/>
      <c r="D166" s="2"/>
      <c r="E166" s="2"/>
      <c r="F166" s="2"/>
      <c r="G166" s="2"/>
      <c r="H166" s="2"/>
      <c r="I166" s="2"/>
      <c r="J166" s="2"/>
      <c r="K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3:36" x14ac:dyDescent="0.2">
      <c r="C167" s="2"/>
      <c r="D167" s="2"/>
      <c r="E167" s="2"/>
      <c r="F167" s="2"/>
      <c r="G167" s="2"/>
      <c r="H167" s="2"/>
      <c r="I167" s="2"/>
      <c r="J167" s="2"/>
      <c r="K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3:36" x14ac:dyDescent="0.2">
      <c r="C168" s="2"/>
      <c r="D168" s="2"/>
      <c r="E168" s="2"/>
      <c r="F168" s="2"/>
      <c r="G168" s="2"/>
      <c r="H168" s="2"/>
      <c r="I168" s="2"/>
      <c r="J168" s="2"/>
      <c r="K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3:36" x14ac:dyDescent="0.2">
      <c r="C169" s="2"/>
      <c r="D169" s="2"/>
      <c r="E169" s="2"/>
      <c r="F169" s="2"/>
      <c r="G169" s="2"/>
      <c r="H169" s="2"/>
      <c r="I169" s="2"/>
      <c r="J169" s="2"/>
      <c r="K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3:36" x14ac:dyDescent="0.2">
      <c r="C170" s="2"/>
      <c r="D170" s="2"/>
      <c r="E170" s="2"/>
      <c r="F170" s="2"/>
      <c r="G170" s="2"/>
      <c r="H170" s="2"/>
      <c r="I170" s="2"/>
      <c r="J170" s="2"/>
      <c r="K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3:36" x14ac:dyDescent="0.2">
      <c r="C171" s="2"/>
      <c r="D171" s="2"/>
      <c r="E171" s="2"/>
      <c r="F171" s="2"/>
      <c r="G171" s="2"/>
      <c r="H171" s="2"/>
      <c r="I171" s="2"/>
      <c r="J171" s="2"/>
      <c r="K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3:36" x14ac:dyDescent="0.2">
      <c r="C172" s="2"/>
      <c r="D172" s="2"/>
      <c r="E172" s="2"/>
      <c r="F172" s="2"/>
      <c r="G172" s="2"/>
      <c r="H172" s="2"/>
      <c r="I172" s="2"/>
      <c r="J172" s="2"/>
      <c r="K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3:36" x14ac:dyDescent="0.2">
      <c r="C173" s="2"/>
      <c r="D173" s="2"/>
      <c r="E173" s="2"/>
      <c r="F173" s="2"/>
      <c r="G173" s="2"/>
      <c r="H173" s="2"/>
      <c r="I173" s="2"/>
      <c r="J173" s="2"/>
      <c r="K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3:36" x14ac:dyDescent="0.2">
      <c r="C174" s="2"/>
      <c r="D174" s="2"/>
      <c r="E174" s="2"/>
      <c r="F174" s="2"/>
      <c r="G174" s="2"/>
      <c r="H174" s="2"/>
      <c r="I174" s="2"/>
      <c r="J174" s="2"/>
      <c r="K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3:36" x14ac:dyDescent="0.2">
      <c r="C175" s="2"/>
      <c r="D175" s="2"/>
      <c r="E175" s="2"/>
      <c r="F175" s="2"/>
      <c r="G175" s="2"/>
      <c r="H175" s="2"/>
      <c r="I175" s="2"/>
      <c r="J175" s="2"/>
      <c r="K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3:36" x14ac:dyDescent="0.2">
      <c r="C176" s="2"/>
      <c r="D176" s="2"/>
      <c r="E176" s="2"/>
      <c r="F176" s="2"/>
      <c r="G176" s="2"/>
      <c r="H176" s="2"/>
      <c r="I176" s="2"/>
      <c r="J176" s="2"/>
      <c r="K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3:36" x14ac:dyDescent="0.2">
      <c r="C177" s="2"/>
      <c r="D177" s="2"/>
      <c r="E177" s="2"/>
      <c r="F177" s="2"/>
      <c r="G177" s="2"/>
      <c r="H177" s="2"/>
      <c r="I177" s="2"/>
      <c r="J177" s="2"/>
      <c r="K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3:36" x14ac:dyDescent="0.2">
      <c r="C178" s="2"/>
      <c r="D178" s="2"/>
      <c r="E178" s="2"/>
      <c r="F178" s="2"/>
      <c r="G178" s="2"/>
      <c r="H178" s="2"/>
      <c r="I178" s="2"/>
      <c r="J178" s="2"/>
      <c r="K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3:36" x14ac:dyDescent="0.2">
      <c r="C179" s="2"/>
      <c r="D179" s="2"/>
      <c r="E179" s="2"/>
      <c r="F179" s="2"/>
      <c r="G179" s="2"/>
      <c r="H179" s="2"/>
      <c r="I179" s="2"/>
      <c r="J179" s="2"/>
      <c r="K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3:36" x14ac:dyDescent="0.2">
      <c r="C180" s="2"/>
      <c r="D180" s="2"/>
      <c r="E180" s="2"/>
      <c r="F180" s="2"/>
      <c r="G180" s="2"/>
      <c r="H180" s="2"/>
      <c r="I180" s="2"/>
      <c r="J180" s="2"/>
      <c r="K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3:36" x14ac:dyDescent="0.2">
      <c r="C181" s="2"/>
      <c r="D181" s="2"/>
      <c r="E181" s="2"/>
      <c r="F181" s="2"/>
      <c r="G181" s="2"/>
      <c r="H181" s="2"/>
      <c r="I181" s="2"/>
      <c r="J181" s="2"/>
      <c r="K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3:36" x14ac:dyDescent="0.2">
      <c r="C182" s="2"/>
      <c r="D182" s="2"/>
      <c r="E182" s="2"/>
      <c r="F182" s="2"/>
      <c r="G182" s="2"/>
      <c r="H182" s="2"/>
      <c r="I182" s="2"/>
      <c r="J182" s="2"/>
      <c r="K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3:36" x14ac:dyDescent="0.2">
      <c r="C183" s="2"/>
      <c r="D183" s="2"/>
      <c r="E183" s="2"/>
      <c r="F183" s="2"/>
      <c r="G183" s="2"/>
      <c r="H183" s="2"/>
      <c r="I183" s="2"/>
      <c r="J183" s="2"/>
      <c r="K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3:36" x14ac:dyDescent="0.2">
      <c r="C184" s="2"/>
      <c r="D184" s="2"/>
      <c r="E184" s="2"/>
      <c r="F184" s="2"/>
      <c r="G184" s="2"/>
      <c r="H184" s="2"/>
      <c r="I184" s="2"/>
      <c r="J184" s="2"/>
      <c r="K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3:36" x14ac:dyDescent="0.2">
      <c r="C185" s="2"/>
      <c r="D185" s="2"/>
      <c r="E185" s="2"/>
      <c r="F185" s="2"/>
      <c r="G185" s="2"/>
      <c r="H185" s="2"/>
      <c r="I185" s="2"/>
      <c r="J185" s="2"/>
      <c r="K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3:36" x14ac:dyDescent="0.2">
      <c r="C186" s="2"/>
      <c r="D186" s="2"/>
      <c r="E186" s="2"/>
      <c r="F186" s="2"/>
      <c r="G186" s="2"/>
      <c r="H186" s="2"/>
      <c r="I186" s="2"/>
      <c r="J186" s="2"/>
      <c r="K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3:36" x14ac:dyDescent="0.2">
      <c r="C187" s="2"/>
      <c r="D187" s="2"/>
      <c r="E187" s="2"/>
      <c r="F187" s="2"/>
      <c r="G187" s="2"/>
      <c r="H187" s="2"/>
      <c r="I187" s="2"/>
      <c r="J187" s="2"/>
      <c r="K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3:36" x14ac:dyDescent="0.2">
      <c r="C188" s="2"/>
      <c r="D188" s="2"/>
      <c r="E188" s="2"/>
      <c r="F188" s="2"/>
      <c r="G188" s="2"/>
      <c r="H188" s="2"/>
      <c r="I188" s="2"/>
      <c r="J188" s="2"/>
      <c r="K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3:36" x14ac:dyDescent="0.2">
      <c r="C189" s="2"/>
      <c r="D189" s="2"/>
      <c r="E189" s="2"/>
      <c r="F189" s="2"/>
      <c r="G189" s="2"/>
      <c r="H189" s="2"/>
      <c r="I189" s="2"/>
      <c r="J189" s="2"/>
      <c r="K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3:36" x14ac:dyDescent="0.2">
      <c r="C190" s="2"/>
      <c r="D190" s="2"/>
      <c r="E190" s="2"/>
      <c r="F190" s="2"/>
      <c r="G190" s="2"/>
      <c r="H190" s="2"/>
      <c r="I190" s="2"/>
      <c r="J190" s="2"/>
      <c r="K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3:36" x14ac:dyDescent="0.2">
      <c r="C191" s="2"/>
      <c r="D191" s="2"/>
      <c r="E191" s="2"/>
      <c r="F191" s="2"/>
      <c r="G191" s="2"/>
      <c r="H191" s="2"/>
      <c r="I191" s="2"/>
      <c r="J191" s="2"/>
      <c r="K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3:36" x14ac:dyDescent="0.2">
      <c r="C192" s="2"/>
      <c r="D192" s="2"/>
      <c r="E192" s="2"/>
      <c r="F192" s="2"/>
      <c r="G192" s="2"/>
      <c r="H192" s="2"/>
      <c r="I192" s="2"/>
      <c r="J192" s="2"/>
      <c r="K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3:36" x14ac:dyDescent="0.2">
      <c r="C193" s="2"/>
      <c r="D193" s="2"/>
      <c r="E193" s="2"/>
      <c r="F193" s="2"/>
      <c r="G193" s="2"/>
      <c r="H193" s="2"/>
      <c r="I193" s="2"/>
      <c r="J193" s="2"/>
      <c r="K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3:36" x14ac:dyDescent="0.2">
      <c r="C194" s="2"/>
      <c r="D194" s="2"/>
      <c r="E194" s="2"/>
      <c r="F194" s="2"/>
      <c r="G194" s="2"/>
      <c r="H194" s="2"/>
      <c r="I194" s="2"/>
      <c r="J194" s="2"/>
      <c r="K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3:36" x14ac:dyDescent="0.2">
      <c r="C195" s="2"/>
      <c r="D195" s="2"/>
      <c r="E195" s="2"/>
      <c r="F195" s="2"/>
      <c r="G195" s="2"/>
      <c r="H195" s="2"/>
      <c r="I195" s="2"/>
      <c r="J195" s="2"/>
      <c r="K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3:36" x14ac:dyDescent="0.2">
      <c r="C196" s="2"/>
      <c r="D196" s="2"/>
      <c r="E196" s="2"/>
      <c r="F196" s="2"/>
      <c r="G196" s="2"/>
      <c r="H196" s="2"/>
      <c r="I196" s="2"/>
      <c r="J196" s="2"/>
      <c r="K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3:36" x14ac:dyDescent="0.2">
      <c r="C197" s="2"/>
      <c r="D197" s="2"/>
      <c r="E197" s="2"/>
      <c r="F197" s="2"/>
      <c r="G197" s="2"/>
      <c r="H197" s="2"/>
      <c r="I197" s="2"/>
      <c r="J197" s="2"/>
      <c r="K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3:36" x14ac:dyDescent="0.2">
      <c r="C198" s="2"/>
      <c r="D198" s="2"/>
      <c r="E198" s="2"/>
      <c r="F198" s="2"/>
      <c r="G198" s="2"/>
      <c r="H198" s="2"/>
      <c r="I198" s="2"/>
      <c r="J198" s="2"/>
      <c r="K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3:36" x14ac:dyDescent="0.2">
      <c r="C199" s="2"/>
      <c r="D199" s="2"/>
      <c r="E199" s="2"/>
      <c r="F199" s="2"/>
      <c r="G199" s="2"/>
      <c r="H199" s="2"/>
      <c r="I199" s="2"/>
      <c r="J199" s="2"/>
      <c r="K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3:36" x14ac:dyDescent="0.2">
      <c r="C200" s="2"/>
      <c r="D200" s="2"/>
      <c r="E200" s="2"/>
      <c r="F200" s="2"/>
      <c r="G200" s="2"/>
      <c r="H200" s="2"/>
      <c r="I200" s="2"/>
      <c r="J200" s="2"/>
      <c r="K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</sheetData>
  <mergeCells count="33">
    <mergeCell ref="O6:P8"/>
    <mergeCell ref="AG6:AG8"/>
    <mergeCell ref="W6:W8"/>
    <mergeCell ref="U6:U8"/>
    <mergeCell ref="V6:V8"/>
    <mergeCell ref="T6:T8"/>
    <mergeCell ref="Q6:Q8"/>
    <mergeCell ref="R6:R8"/>
    <mergeCell ref="S6:S8"/>
    <mergeCell ref="AA6:AB8"/>
    <mergeCell ref="AC6:AC8"/>
    <mergeCell ref="C1:K1"/>
    <mergeCell ref="C2:K2"/>
    <mergeCell ref="C3:K3"/>
    <mergeCell ref="C6:D8"/>
    <mergeCell ref="E6:E8"/>
    <mergeCell ref="F6:F8"/>
    <mergeCell ref="G6:G8"/>
    <mergeCell ref="H6:H8"/>
    <mergeCell ref="I6:I8"/>
    <mergeCell ref="J6:J8"/>
    <mergeCell ref="K6:K8"/>
    <mergeCell ref="AA1:AI1"/>
    <mergeCell ref="O1:W1"/>
    <mergeCell ref="O2:W2"/>
    <mergeCell ref="O3:W3"/>
    <mergeCell ref="AA2:AI2"/>
    <mergeCell ref="AA3:AI3"/>
    <mergeCell ref="AH6:AH8"/>
    <mergeCell ref="AI6:AI8"/>
    <mergeCell ref="AD6:AD8"/>
    <mergeCell ref="AE6:AE8"/>
    <mergeCell ref="AF6:AF8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95" firstPageNumber="19" fitToWidth="0" orientation="landscape" useFirstPageNumber="1" r:id="rId1"/>
  <headerFooter scaleWithDoc="0">
    <oddHeader>&amp;LCEB/2015/HLCM/HR/19</oddHeader>
    <oddFooter>&amp;CPage &amp;P</oddFooter>
  </headerFooter>
  <colBreaks count="2" manualBreakCount="2">
    <brk id="12" max="1048575" man="1"/>
    <brk id="24" max="1048575" man="1"/>
  </colBreaks>
  <extLst>
    <ext xmlns:mx="http://schemas.microsoft.com/office/mac/excel/2008/main" uri="{64002731-A6B0-56B0-2670-7721B7C09600}">
      <mx:PLV Mode="1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pageSetUpPr fitToPage="1"/>
  </sheetPr>
  <dimension ref="C1:X199"/>
  <sheetViews>
    <sheetView view="pageLayout" zoomScaleSheetLayoutView="70" workbookViewId="0"/>
  </sheetViews>
  <sheetFormatPr defaultColWidth="9.140625" defaultRowHeight="12" x14ac:dyDescent="0.2"/>
  <cols>
    <col min="1" max="2" width="9.140625" style="31"/>
    <col min="3" max="3" width="5.7109375" style="31" customWidth="1"/>
    <col min="4" max="4" width="10" style="31" customWidth="1"/>
    <col min="5" max="12" width="9" style="31" customWidth="1"/>
    <col min="13" max="14" width="9.140625" style="31"/>
    <col min="15" max="15" width="5.7109375" style="31" customWidth="1"/>
    <col min="16" max="16" width="10" style="31" customWidth="1"/>
    <col min="17" max="23" width="9" style="31" customWidth="1"/>
    <col min="24" max="16384" width="9.140625" style="31"/>
  </cols>
  <sheetData>
    <row r="1" spans="3:24" x14ac:dyDescent="0.2">
      <c r="C1" s="85" t="s">
        <v>99</v>
      </c>
      <c r="D1" s="85"/>
      <c r="E1" s="85"/>
      <c r="F1" s="85"/>
      <c r="G1" s="85"/>
      <c r="H1" s="85"/>
      <c r="I1" s="85"/>
      <c r="J1" s="85"/>
      <c r="K1" s="85"/>
      <c r="L1" s="85"/>
      <c r="O1" s="85" t="s">
        <v>100</v>
      </c>
      <c r="P1" s="85"/>
      <c r="Q1" s="85"/>
      <c r="R1" s="85"/>
      <c r="S1" s="85"/>
      <c r="T1" s="85"/>
      <c r="U1" s="85"/>
      <c r="V1" s="85"/>
      <c r="W1" s="85"/>
      <c r="X1" s="2"/>
    </row>
    <row r="2" spans="3:24" x14ac:dyDescent="0.2">
      <c r="C2" s="86" t="s">
        <v>351</v>
      </c>
      <c r="D2" s="86"/>
      <c r="E2" s="86"/>
      <c r="F2" s="86"/>
      <c r="G2" s="86"/>
      <c r="H2" s="86"/>
      <c r="I2" s="86"/>
      <c r="J2" s="86"/>
      <c r="K2" s="86"/>
      <c r="L2" s="86"/>
      <c r="O2" s="86" t="s">
        <v>352</v>
      </c>
      <c r="P2" s="86"/>
      <c r="Q2" s="86"/>
      <c r="R2" s="86"/>
      <c r="S2" s="86"/>
      <c r="T2" s="86"/>
      <c r="U2" s="86"/>
      <c r="V2" s="86"/>
      <c r="W2" s="86"/>
      <c r="X2" s="2"/>
    </row>
    <row r="3" spans="3:24" x14ac:dyDescent="0.2">
      <c r="C3" s="86" t="s">
        <v>1066</v>
      </c>
      <c r="D3" s="86"/>
      <c r="E3" s="86"/>
      <c r="F3" s="86"/>
      <c r="G3" s="86"/>
      <c r="H3" s="86"/>
      <c r="I3" s="86"/>
      <c r="J3" s="86"/>
      <c r="K3" s="86"/>
      <c r="L3" s="86"/>
      <c r="O3" s="86" t="s">
        <v>1066</v>
      </c>
      <c r="P3" s="86"/>
      <c r="Q3" s="86"/>
      <c r="R3" s="86"/>
      <c r="S3" s="86"/>
      <c r="T3" s="86"/>
      <c r="U3" s="86"/>
      <c r="V3" s="86"/>
      <c r="W3" s="86"/>
      <c r="X3" s="2"/>
    </row>
    <row r="4" spans="3:24" x14ac:dyDescent="0.2">
      <c r="C4" s="2"/>
      <c r="D4" s="2"/>
      <c r="E4" s="2"/>
      <c r="F4" s="2"/>
      <c r="G4" s="2"/>
      <c r="H4" s="2"/>
      <c r="I4" s="2"/>
      <c r="J4" s="2"/>
      <c r="K4" s="2"/>
      <c r="L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3:24" ht="12.75" thickBot="1" x14ac:dyDescent="0.25">
      <c r="C5" s="2"/>
      <c r="D5" s="2"/>
      <c r="E5" s="2"/>
      <c r="F5" s="2"/>
      <c r="G5" s="2"/>
      <c r="H5" s="2"/>
      <c r="I5" s="2"/>
      <c r="J5" s="2"/>
      <c r="K5" s="2"/>
      <c r="L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3:24" s="80" customFormat="1" x14ac:dyDescent="0.2">
      <c r="C6" s="87" t="s">
        <v>122</v>
      </c>
      <c r="D6" s="88"/>
      <c r="E6" s="141" t="s">
        <v>353</v>
      </c>
      <c r="F6" s="140" t="s">
        <v>29</v>
      </c>
      <c r="G6" s="140" t="s">
        <v>24</v>
      </c>
      <c r="H6" s="140" t="s">
        <v>30</v>
      </c>
      <c r="I6" s="140" t="s">
        <v>26</v>
      </c>
      <c r="J6" s="140" t="s">
        <v>27</v>
      </c>
      <c r="K6" s="143" t="s">
        <v>28</v>
      </c>
      <c r="L6" s="145" t="s">
        <v>2</v>
      </c>
      <c r="O6" s="87" t="s">
        <v>122</v>
      </c>
      <c r="P6" s="88"/>
      <c r="Q6" s="141" t="s">
        <v>353</v>
      </c>
      <c r="R6" s="140" t="s">
        <v>29</v>
      </c>
      <c r="S6" s="140" t="s">
        <v>24</v>
      </c>
      <c r="T6" s="140" t="s">
        <v>30</v>
      </c>
      <c r="U6" s="140" t="s">
        <v>26</v>
      </c>
      <c r="V6" s="140" t="s">
        <v>27</v>
      </c>
      <c r="W6" s="137" t="s">
        <v>28</v>
      </c>
      <c r="X6" s="81"/>
    </row>
    <row r="7" spans="3:24" s="80" customFormat="1" x14ac:dyDescent="0.2">
      <c r="C7" s="89"/>
      <c r="D7" s="90"/>
      <c r="E7" s="142"/>
      <c r="F7" s="130"/>
      <c r="G7" s="130"/>
      <c r="H7" s="130"/>
      <c r="I7" s="130"/>
      <c r="J7" s="130"/>
      <c r="K7" s="144"/>
      <c r="L7" s="146"/>
      <c r="O7" s="89"/>
      <c r="P7" s="90"/>
      <c r="Q7" s="142"/>
      <c r="R7" s="130"/>
      <c r="S7" s="130"/>
      <c r="T7" s="130"/>
      <c r="U7" s="130"/>
      <c r="V7" s="130"/>
      <c r="W7" s="132"/>
      <c r="X7" s="81"/>
    </row>
    <row r="8" spans="3:24" s="80" customFormat="1" ht="12.75" thickBot="1" x14ac:dyDescent="0.25">
      <c r="C8" s="89"/>
      <c r="D8" s="90"/>
      <c r="E8" s="142"/>
      <c r="F8" s="130"/>
      <c r="G8" s="130"/>
      <c r="H8" s="130"/>
      <c r="I8" s="130"/>
      <c r="J8" s="130"/>
      <c r="K8" s="144"/>
      <c r="L8" s="146"/>
      <c r="O8" s="89"/>
      <c r="P8" s="90"/>
      <c r="Q8" s="142"/>
      <c r="R8" s="130"/>
      <c r="S8" s="130"/>
      <c r="T8" s="130"/>
      <c r="U8" s="130"/>
      <c r="V8" s="130"/>
      <c r="W8" s="132"/>
      <c r="X8" s="81"/>
    </row>
    <row r="9" spans="3:24" x14ac:dyDescent="0.2">
      <c r="C9" s="35"/>
      <c r="D9" s="38" t="s">
        <v>124</v>
      </c>
      <c r="E9" s="3">
        <v>1774</v>
      </c>
      <c r="F9" s="4">
        <v>2911</v>
      </c>
      <c r="G9" s="4">
        <v>9959</v>
      </c>
      <c r="H9" s="4">
        <v>3873</v>
      </c>
      <c r="I9" s="4">
        <v>1077</v>
      </c>
      <c r="J9" s="4">
        <v>963</v>
      </c>
      <c r="K9" s="18">
        <v>953</v>
      </c>
      <c r="L9" s="20">
        <f t="shared" ref="L9:L43" si="0">SUM(E9:K9)</f>
        <v>21510</v>
      </c>
      <c r="O9" s="35"/>
      <c r="P9" s="38" t="s">
        <v>124</v>
      </c>
      <c r="Q9" s="3">
        <v>8</v>
      </c>
      <c r="R9" s="4">
        <v>14</v>
      </c>
      <c r="S9" s="4">
        <v>46</v>
      </c>
      <c r="T9" s="4">
        <v>18</v>
      </c>
      <c r="U9" s="4">
        <v>5</v>
      </c>
      <c r="V9" s="4">
        <v>4</v>
      </c>
      <c r="W9" s="5">
        <v>4</v>
      </c>
      <c r="X9" s="2"/>
    </row>
    <row r="10" spans="3:24" x14ac:dyDescent="0.2">
      <c r="C10" s="41"/>
      <c r="D10" s="49" t="s">
        <v>3</v>
      </c>
      <c r="E10" s="44">
        <v>565</v>
      </c>
      <c r="F10" s="45">
        <v>790</v>
      </c>
      <c r="G10" s="45">
        <v>958</v>
      </c>
      <c r="H10" s="45">
        <v>464</v>
      </c>
      <c r="I10" s="45">
        <v>367</v>
      </c>
      <c r="J10" s="45">
        <v>226</v>
      </c>
      <c r="K10" s="47">
        <v>155</v>
      </c>
      <c r="L10" s="64">
        <f t="shared" si="0"/>
        <v>3525</v>
      </c>
      <c r="O10" s="41"/>
      <c r="P10" s="49" t="s">
        <v>3</v>
      </c>
      <c r="Q10" s="44">
        <v>16</v>
      </c>
      <c r="R10" s="45">
        <v>22</v>
      </c>
      <c r="S10" s="45">
        <v>27</v>
      </c>
      <c r="T10" s="45">
        <v>13</v>
      </c>
      <c r="U10" s="45">
        <v>10</v>
      </c>
      <c r="V10" s="45">
        <v>6</v>
      </c>
      <c r="W10" s="46">
        <v>4</v>
      </c>
      <c r="X10" s="2"/>
    </row>
    <row r="11" spans="3:24" x14ac:dyDescent="0.2">
      <c r="C11" s="39"/>
      <c r="D11" s="51" t="s">
        <v>125</v>
      </c>
      <c r="E11" s="7">
        <v>230</v>
      </c>
      <c r="F11" s="8">
        <v>287</v>
      </c>
      <c r="G11" s="8">
        <v>342</v>
      </c>
      <c r="H11" s="8">
        <v>137</v>
      </c>
      <c r="I11" s="8">
        <v>95</v>
      </c>
      <c r="J11" s="8">
        <v>67</v>
      </c>
      <c r="K11" s="17">
        <v>35</v>
      </c>
      <c r="L11" s="15">
        <f t="shared" si="0"/>
        <v>1193</v>
      </c>
      <c r="O11" s="39"/>
      <c r="P11" s="51" t="s">
        <v>125</v>
      </c>
      <c r="Q11" s="7">
        <v>19</v>
      </c>
      <c r="R11" s="8">
        <v>24</v>
      </c>
      <c r="S11" s="8">
        <v>29</v>
      </c>
      <c r="T11" s="8">
        <v>11</v>
      </c>
      <c r="U11" s="8">
        <v>8</v>
      </c>
      <c r="V11" s="8">
        <v>6</v>
      </c>
      <c r="W11" s="9">
        <v>3</v>
      </c>
      <c r="X11" s="2"/>
    </row>
    <row r="12" spans="3:24" x14ac:dyDescent="0.2">
      <c r="C12" s="41"/>
      <c r="D12" s="49" t="s">
        <v>126</v>
      </c>
      <c r="E12" s="44">
        <v>71</v>
      </c>
      <c r="F12" s="45">
        <v>49</v>
      </c>
      <c r="G12" s="45">
        <v>68</v>
      </c>
      <c r="H12" s="45">
        <v>18</v>
      </c>
      <c r="I12" s="45">
        <v>10</v>
      </c>
      <c r="J12" s="45">
        <v>2</v>
      </c>
      <c r="K12" s="47">
        <v>1</v>
      </c>
      <c r="L12" s="64">
        <f t="shared" si="0"/>
        <v>219</v>
      </c>
      <c r="O12" s="41"/>
      <c r="P12" s="49" t="s">
        <v>126</v>
      </c>
      <c r="Q12" s="44">
        <v>32</v>
      </c>
      <c r="R12" s="45">
        <v>22</v>
      </c>
      <c r="S12" s="45">
        <v>31</v>
      </c>
      <c r="T12" s="45">
        <v>8</v>
      </c>
      <c r="U12" s="45">
        <v>5</v>
      </c>
      <c r="V12" s="45">
        <v>1</v>
      </c>
      <c r="W12" s="46">
        <v>0</v>
      </c>
      <c r="X12" s="2"/>
    </row>
    <row r="13" spans="3:24" x14ac:dyDescent="0.2">
      <c r="C13" s="39"/>
      <c r="D13" s="51" t="s">
        <v>127</v>
      </c>
      <c r="E13" s="7">
        <v>1328</v>
      </c>
      <c r="F13" s="8">
        <v>1161</v>
      </c>
      <c r="G13" s="8">
        <v>1309</v>
      </c>
      <c r="H13" s="8">
        <v>230</v>
      </c>
      <c r="I13" s="8">
        <v>257</v>
      </c>
      <c r="J13" s="8">
        <v>278</v>
      </c>
      <c r="K13" s="17">
        <v>112</v>
      </c>
      <c r="L13" s="15">
        <f t="shared" si="0"/>
        <v>4675</v>
      </c>
      <c r="O13" s="39"/>
      <c r="P13" s="51" t="s">
        <v>127</v>
      </c>
      <c r="Q13" s="7">
        <v>28</v>
      </c>
      <c r="R13" s="8">
        <v>25</v>
      </c>
      <c r="S13" s="8">
        <v>28</v>
      </c>
      <c r="T13" s="8">
        <v>5</v>
      </c>
      <c r="U13" s="8">
        <v>5</v>
      </c>
      <c r="V13" s="8">
        <v>6</v>
      </c>
      <c r="W13" s="9">
        <v>2</v>
      </c>
      <c r="X13" s="2"/>
    </row>
    <row r="14" spans="3:24" x14ac:dyDescent="0.2">
      <c r="C14" s="41"/>
      <c r="D14" s="49" t="s">
        <v>128</v>
      </c>
      <c r="E14" s="44">
        <v>918</v>
      </c>
      <c r="F14" s="45">
        <v>931</v>
      </c>
      <c r="G14" s="45">
        <v>1307</v>
      </c>
      <c r="H14" s="45">
        <v>854</v>
      </c>
      <c r="I14" s="45">
        <v>318</v>
      </c>
      <c r="J14" s="45">
        <v>384</v>
      </c>
      <c r="K14" s="47">
        <v>298</v>
      </c>
      <c r="L14" s="64">
        <f t="shared" si="0"/>
        <v>5010</v>
      </c>
      <c r="O14" s="41"/>
      <c r="P14" s="49" t="s">
        <v>128</v>
      </c>
      <c r="Q14" s="44">
        <v>18</v>
      </c>
      <c r="R14" s="45">
        <v>19</v>
      </c>
      <c r="S14" s="45">
        <v>26</v>
      </c>
      <c r="T14" s="45">
        <v>17</v>
      </c>
      <c r="U14" s="45">
        <v>6</v>
      </c>
      <c r="V14" s="45">
        <v>8</v>
      </c>
      <c r="W14" s="46">
        <v>6</v>
      </c>
      <c r="X14" s="2"/>
    </row>
    <row r="15" spans="3:24" x14ac:dyDescent="0.2">
      <c r="C15" s="39"/>
      <c r="D15" s="51" t="s">
        <v>931</v>
      </c>
      <c r="E15" s="7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17">
        <v>0</v>
      </c>
      <c r="L15" s="15">
        <f t="shared" si="0"/>
        <v>0</v>
      </c>
      <c r="O15" s="39"/>
      <c r="P15" s="51" t="s">
        <v>931</v>
      </c>
      <c r="Q15" s="7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9">
        <v>0</v>
      </c>
      <c r="X15" s="2"/>
    </row>
    <row r="16" spans="3:24" x14ac:dyDescent="0.2">
      <c r="C16" s="41"/>
      <c r="D16" s="49" t="s">
        <v>129</v>
      </c>
      <c r="E16" s="44">
        <v>1</v>
      </c>
      <c r="F16" s="45">
        <v>3</v>
      </c>
      <c r="G16" s="45">
        <v>2</v>
      </c>
      <c r="H16" s="45">
        <v>0</v>
      </c>
      <c r="I16" s="45">
        <v>0</v>
      </c>
      <c r="J16" s="45">
        <v>0</v>
      </c>
      <c r="K16" s="47">
        <v>0</v>
      </c>
      <c r="L16" s="64">
        <f t="shared" si="0"/>
        <v>6</v>
      </c>
      <c r="O16" s="41"/>
      <c r="P16" s="49" t="s">
        <v>129</v>
      </c>
      <c r="Q16" s="44">
        <v>17</v>
      </c>
      <c r="R16" s="45">
        <v>50</v>
      </c>
      <c r="S16" s="45">
        <v>33</v>
      </c>
      <c r="T16" s="45">
        <v>0</v>
      </c>
      <c r="U16" s="45">
        <v>0</v>
      </c>
      <c r="V16" s="45">
        <v>0</v>
      </c>
      <c r="W16" s="46">
        <v>0</v>
      </c>
      <c r="X16" s="2"/>
    </row>
    <row r="17" spans="3:24" x14ac:dyDescent="0.2">
      <c r="C17" s="39"/>
      <c r="D17" s="51" t="s">
        <v>130</v>
      </c>
      <c r="E17" s="7">
        <v>0</v>
      </c>
      <c r="F17" s="8">
        <v>3</v>
      </c>
      <c r="G17" s="8">
        <v>9</v>
      </c>
      <c r="H17" s="8">
        <v>1</v>
      </c>
      <c r="I17" s="8">
        <v>0</v>
      </c>
      <c r="J17" s="8">
        <v>0</v>
      </c>
      <c r="K17" s="17">
        <v>1</v>
      </c>
      <c r="L17" s="15">
        <f t="shared" si="0"/>
        <v>14</v>
      </c>
      <c r="O17" s="39"/>
      <c r="P17" s="51" t="s">
        <v>130</v>
      </c>
      <c r="Q17" s="7">
        <v>0</v>
      </c>
      <c r="R17" s="8">
        <v>21</v>
      </c>
      <c r="S17" s="8">
        <v>64</v>
      </c>
      <c r="T17" s="8">
        <v>7</v>
      </c>
      <c r="U17" s="8">
        <v>0</v>
      </c>
      <c r="V17" s="8">
        <v>0</v>
      </c>
      <c r="W17" s="9">
        <v>7</v>
      </c>
      <c r="X17" s="2"/>
    </row>
    <row r="18" spans="3:24" x14ac:dyDescent="0.2">
      <c r="C18" s="41"/>
      <c r="D18" s="49" t="s">
        <v>131</v>
      </c>
      <c r="E18" s="44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7">
        <v>0</v>
      </c>
      <c r="L18" s="64">
        <f t="shared" si="0"/>
        <v>0</v>
      </c>
      <c r="O18" s="41"/>
      <c r="P18" s="49" t="s">
        <v>131</v>
      </c>
      <c r="Q18" s="44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6">
        <v>0</v>
      </c>
      <c r="X18" s="2"/>
    </row>
    <row r="19" spans="3:24" x14ac:dyDescent="0.2">
      <c r="C19" s="39"/>
      <c r="D19" s="51" t="s">
        <v>132</v>
      </c>
      <c r="E19" s="7">
        <v>2</v>
      </c>
      <c r="F19" s="8">
        <v>1</v>
      </c>
      <c r="G19" s="8">
        <v>4</v>
      </c>
      <c r="H19" s="8">
        <v>6</v>
      </c>
      <c r="I19" s="8">
        <v>2</v>
      </c>
      <c r="J19" s="8">
        <v>1</v>
      </c>
      <c r="K19" s="17">
        <v>5</v>
      </c>
      <c r="L19" s="15">
        <f t="shared" si="0"/>
        <v>21</v>
      </c>
      <c r="O19" s="39"/>
      <c r="P19" s="51" t="s">
        <v>132</v>
      </c>
      <c r="Q19" s="7">
        <v>10</v>
      </c>
      <c r="R19" s="8">
        <v>5</v>
      </c>
      <c r="S19" s="8">
        <v>19</v>
      </c>
      <c r="T19" s="8">
        <v>29</v>
      </c>
      <c r="U19" s="8">
        <v>10</v>
      </c>
      <c r="V19" s="8">
        <v>5</v>
      </c>
      <c r="W19" s="9">
        <v>24</v>
      </c>
      <c r="X19" s="2"/>
    </row>
    <row r="20" spans="3:24" x14ac:dyDescent="0.2">
      <c r="C20" s="41"/>
      <c r="D20" s="49" t="s">
        <v>133</v>
      </c>
      <c r="E20" s="44">
        <v>8</v>
      </c>
      <c r="F20" s="45">
        <v>7</v>
      </c>
      <c r="G20" s="45">
        <v>19</v>
      </c>
      <c r="H20" s="45">
        <v>11</v>
      </c>
      <c r="I20" s="45">
        <v>5</v>
      </c>
      <c r="J20" s="45">
        <v>3</v>
      </c>
      <c r="K20" s="47">
        <v>3</v>
      </c>
      <c r="L20" s="64">
        <f t="shared" si="0"/>
        <v>56</v>
      </c>
      <c r="O20" s="41"/>
      <c r="P20" s="49" t="s">
        <v>133</v>
      </c>
      <c r="Q20" s="44">
        <v>14</v>
      </c>
      <c r="R20" s="45">
        <v>13</v>
      </c>
      <c r="S20" s="45">
        <v>34</v>
      </c>
      <c r="T20" s="45">
        <v>20</v>
      </c>
      <c r="U20" s="45">
        <v>9</v>
      </c>
      <c r="V20" s="45">
        <v>5</v>
      </c>
      <c r="W20" s="46">
        <v>5</v>
      </c>
      <c r="X20" s="2"/>
    </row>
    <row r="21" spans="3:24" x14ac:dyDescent="0.2">
      <c r="C21" s="39"/>
      <c r="D21" s="51" t="s">
        <v>692</v>
      </c>
      <c r="E21" s="7">
        <v>6</v>
      </c>
      <c r="F21" s="8">
        <v>24</v>
      </c>
      <c r="G21" s="8">
        <v>43</v>
      </c>
      <c r="H21" s="8">
        <v>11</v>
      </c>
      <c r="I21" s="8">
        <v>17</v>
      </c>
      <c r="J21" s="8">
        <v>15</v>
      </c>
      <c r="K21" s="17">
        <v>11</v>
      </c>
      <c r="L21" s="15">
        <f t="shared" si="0"/>
        <v>127</v>
      </c>
      <c r="O21" s="39"/>
      <c r="P21" s="51" t="s">
        <v>692</v>
      </c>
      <c r="Q21" s="7">
        <v>5</v>
      </c>
      <c r="R21" s="8">
        <v>19</v>
      </c>
      <c r="S21" s="8">
        <v>34</v>
      </c>
      <c r="T21" s="8">
        <v>9</v>
      </c>
      <c r="U21" s="8">
        <v>13</v>
      </c>
      <c r="V21" s="8">
        <v>12</v>
      </c>
      <c r="W21" s="9">
        <v>9</v>
      </c>
      <c r="X21" s="2"/>
    </row>
    <row r="22" spans="3:24" x14ac:dyDescent="0.2">
      <c r="C22" s="41"/>
      <c r="D22" s="49" t="s">
        <v>134</v>
      </c>
      <c r="E22" s="44">
        <v>3</v>
      </c>
      <c r="F22" s="45">
        <v>6</v>
      </c>
      <c r="G22" s="45">
        <v>8</v>
      </c>
      <c r="H22" s="45">
        <v>3</v>
      </c>
      <c r="I22" s="45">
        <v>2</v>
      </c>
      <c r="J22" s="45">
        <v>5</v>
      </c>
      <c r="K22" s="47">
        <v>5</v>
      </c>
      <c r="L22" s="64">
        <f t="shared" si="0"/>
        <v>32</v>
      </c>
      <c r="O22" s="41"/>
      <c r="P22" s="49" t="s">
        <v>134</v>
      </c>
      <c r="Q22" s="44">
        <v>9</v>
      </c>
      <c r="R22" s="45">
        <v>19</v>
      </c>
      <c r="S22" s="45">
        <v>25</v>
      </c>
      <c r="T22" s="45">
        <v>9</v>
      </c>
      <c r="U22" s="45">
        <v>6</v>
      </c>
      <c r="V22" s="45">
        <v>16</v>
      </c>
      <c r="W22" s="46">
        <v>16</v>
      </c>
      <c r="X22" s="2"/>
    </row>
    <row r="23" spans="3:24" x14ac:dyDescent="0.2">
      <c r="C23" s="39"/>
      <c r="D23" s="51" t="s">
        <v>135</v>
      </c>
      <c r="E23" s="7">
        <v>182</v>
      </c>
      <c r="F23" s="8">
        <v>241</v>
      </c>
      <c r="G23" s="8">
        <v>197</v>
      </c>
      <c r="H23" s="8">
        <v>212</v>
      </c>
      <c r="I23" s="8">
        <v>117</v>
      </c>
      <c r="J23" s="8">
        <v>127</v>
      </c>
      <c r="K23" s="17">
        <v>146</v>
      </c>
      <c r="L23" s="15">
        <f t="shared" si="0"/>
        <v>1222</v>
      </c>
      <c r="O23" s="39"/>
      <c r="P23" s="51" t="s">
        <v>135</v>
      </c>
      <c r="Q23" s="7">
        <v>15</v>
      </c>
      <c r="R23" s="8">
        <v>20</v>
      </c>
      <c r="S23" s="8">
        <v>16</v>
      </c>
      <c r="T23" s="8">
        <v>17</v>
      </c>
      <c r="U23" s="8">
        <v>10</v>
      </c>
      <c r="V23" s="8">
        <v>10</v>
      </c>
      <c r="W23" s="9">
        <v>12</v>
      </c>
      <c r="X23" s="2"/>
    </row>
    <row r="24" spans="3:24" x14ac:dyDescent="0.2">
      <c r="C24" s="41"/>
      <c r="D24" s="49" t="s">
        <v>932</v>
      </c>
      <c r="E24" s="44">
        <v>2</v>
      </c>
      <c r="F24" s="45">
        <v>9</v>
      </c>
      <c r="G24" s="45">
        <v>20</v>
      </c>
      <c r="H24" s="45">
        <v>25</v>
      </c>
      <c r="I24" s="45">
        <v>24</v>
      </c>
      <c r="J24" s="45">
        <v>15</v>
      </c>
      <c r="K24" s="47">
        <v>14</v>
      </c>
      <c r="L24" s="64">
        <f t="shared" si="0"/>
        <v>109</v>
      </c>
      <c r="O24" s="41"/>
      <c r="P24" s="49" t="s">
        <v>932</v>
      </c>
      <c r="Q24" s="44">
        <v>2</v>
      </c>
      <c r="R24" s="45">
        <v>8</v>
      </c>
      <c r="S24" s="45">
        <v>18</v>
      </c>
      <c r="T24" s="45">
        <v>23</v>
      </c>
      <c r="U24" s="45">
        <v>22</v>
      </c>
      <c r="V24" s="45">
        <v>14</v>
      </c>
      <c r="W24" s="46">
        <v>13</v>
      </c>
      <c r="X24" s="2"/>
    </row>
    <row r="25" spans="3:24" x14ac:dyDescent="0.2">
      <c r="C25" s="39"/>
      <c r="D25" s="51" t="s">
        <v>136</v>
      </c>
      <c r="E25" s="7">
        <v>152</v>
      </c>
      <c r="F25" s="8">
        <v>185</v>
      </c>
      <c r="G25" s="8">
        <v>333</v>
      </c>
      <c r="H25" s="8">
        <v>263</v>
      </c>
      <c r="I25" s="8">
        <v>132</v>
      </c>
      <c r="J25" s="8">
        <v>198</v>
      </c>
      <c r="K25" s="17">
        <v>299</v>
      </c>
      <c r="L25" s="15">
        <f t="shared" si="0"/>
        <v>1562</v>
      </c>
      <c r="O25" s="39"/>
      <c r="P25" s="51" t="s">
        <v>136</v>
      </c>
      <c r="Q25" s="7">
        <v>10</v>
      </c>
      <c r="R25" s="8">
        <v>12</v>
      </c>
      <c r="S25" s="8">
        <v>21</v>
      </c>
      <c r="T25" s="8">
        <v>17</v>
      </c>
      <c r="U25" s="8">
        <v>8</v>
      </c>
      <c r="V25" s="8">
        <v>13</v>
      </c>
      <c r="W25" s="9">
        <v>19</v>
      </c>
      <c r="X25" s="2"/>
    </row>
    <row r="26" spans="3:24" x14ac:dyDescent="0.2">
      <c r="C26" s="41"/>
      <c r="D26" s="49" t="s">
        <v>137</v>
      </c>
      <c r="E26" s="44">
        <v>777</v>
      </c>
      <c r="F26" s="45">
        <v>539</v>
      </c>
      <c r="G26" s="45">
        <v>1201</v>
      </c>
      <c r="H26" s="45">
        <v>314</v>
      </c>
      <c r="I26" s="45">
        <v>160</v>
      </c>
      <c r="J26" s="45">
        <v>91</v>
      </c>
      <c r="K26" s="47">
        <v>64</v>
      </c>
      <c r="L26" s="64">
        <f t="shared" si="0"/>
        <v>3146</v>
      </c>
      <c r="O26" s="41"/>
      <c r="P26" s="49" t="s">
        <v>137</v>
      </c>
      <c r="Q26" s="44">
        <v>25</v>
      </c>
      <c r="R26" s="45">
        <v>17</v>
      </c>
      <c r="S26" s="45">
        <v>38</v>
      </c>
      <c r="T26" s="45">
        <v>10</v>
      </c>
      <c r="U26" s="45">
        <v>5</v>
      </c>
      <c r="V26" s="45">
        <v>3</v>
      </c>
      <c r="W26" s="46">
        <v>2</v>
      </c>
      <c r="X26" s="2"/>
    </row>
    <row r="27" spans="3:24" x14ac:dyDescent="0.2">
      <c r="C27" s="39"/>
      <c r="D27" s="51" t="s">
        <v>138</v>
      </c>
      <c r="E27" s="7">
        <v>67</v>
      </c>
      <c r="F27" s="8">
        <v>128</v>
      </c>
      <c r="G27" s="8">
        <v>229</v>
      </c>
      <c r="H27" s="8">
        <v>224</v>
      </c>
      <c r="I27" s="8">
        <v>141</v>
      </c>
      <c r="J27" s="8">
        <v>95</v>
      </c>
      <c r="K27" s="17">
        <v>93</v>
      </c>
      <c r="L27" s="15">
        <f t="shared" si="0"/>
        <v>977</v>
      </c>
      <c r="O27" s="39"/>
      <c r="P27" s="51" t="s">
        <v>138</v>
      </c>
      <c r="Q27" s="7">
        <v>7</v>
      </c>
      <c r="R27" s="8">
        <v>13</v>
      </c>
      <c r="S27" s="8">
        <v>23</v>
      </c>
      <c r="T27" s="8">
        <v>23</v>
      </c>
      <c r="U27" s="8">
        <v>14</v>
      </c>
      <c r="V27" s="8">
        <v>10</v>
      </c>
      <c r="W27" s="9">
        <v>10</v>
      </c>
      <c r="X27" s="2"/>
    </row>
    <row r="28" spans="3:24" x14ac:dyDescent="0.2">
      <c r="C28" s="41"/>
      <c r="D28" s="49" t="s">
        <v>139</v>
      </c>
      <c r="E28" s="44">
        <v>223</v>
      </c>
      <c r="F28" s="45">
        <v>363</v>
      </c>
      <c r="G28" s="45">
        <v>1747</v>
      </c>
      <c r="H28" s="45">
        <v>528</v>
      </c>
      <c r="I28" s="45">
        <v>150</v>
      </c>
      <c r="J28" s="45">
        <v>178</v>
      </c>
      <c r="K28" s="47">
        <v>177</v>
      </c>
      <c r="L28" s="64">
        <f t="shared" si="0"/>
        <v>3366</v>
      </c>
      <c r="O28" s="41"/>
      <c r="P28" s="49" t="s">
        <v>139</v>
      </c>
      <c r="Q28" s="44">
        <v>7</v>
      </c>
      <c r="R28" s="45">
        <v>11</v>
      </c>
      <c r="S28" s="45">
        <v>52</v>
      </c>
      <c r="T28" s="45">
        <v>16</v>
      </c>
      <c r="U28" s="45">
        <v>4</v>
      </c>
      <c r="V28" s="45">
        <v>5</v>
      </c>
      <c r="W28" s="46">
        <v>5</v>
      </c>
      <c r="X28" s="2"/>
    </row>
    <row r="29" spans="3:24" x14ac:dyDescent="0.2">
      <c r="C29" s="39"/>
      <c r="D29" s="51" t="s">
        <v>140</v>
      </c>
      <c r="E29" s="7">
        <v>34</v>
      </c>
      <c r="F29" s="8">
        <v>71</v>
      </c>
      <c r="G29" s="8">
        <v>49</v>
      </c>
      <c r="H29" s="8">
        <v>48</v>
      </c>
      <c r="I29" s="8">
        <v>34</v>
      </c>
      <c r="J29" s="8">
        <v>36</v>
      </c>
      <c r="K29" s="17">
        <v>66</v>
      </c>
      <c r="L29" s="15">
        <f t="shared" si="0"/>
        <v>338</v>
      </c>
      <c r="O29" s="39"/>
      <c r="P29" s="51" t="s">
        <v>140</v>
      </c>
      <c r="Q29" s="7">
        <v>10</v>
      </c>
      <c r="R29" s="8">
        <v>21</v>
      </c>
      <c r="S29" s="8">
        <v>14</v>
      </c>
      <c r="T29" s="8">
        <v>14</v>
      </c>
      <c r="U29" s="8">
        <v>10</v>
      </c>
      <c r="V29" s="8">
        <v>11</v>
      </c>
      <c r="W29" s="9">
        <v>20</v>
      </c>
      <c r="X29" s="2"/>
    </row>
    <row r="30" spans="3:24" x14ac:dyDescent="0.2">
      <c r="C30" s="41"/>
      <c r="D30" s="49" t="s">
        <v>141</v>
      </c>
      <c r="E30" s="44">
        <v>33</v>
      </c>
      <c r="F30" s="45">
        <v>198</v>
      </c>
      <c r="G30" s="45">
        <v>42</v>
      </c>
      <c r="H30" s="45">
        <v>16</v>
      </c>
      <c r="I30" s="45">
        <v>5</v>
      </c>
      <c r="J30" s="45">
        <v>0</v>
      </c>
      <c r="K30" s="47">
        <v>0</v>
      </c>
      <c r="L30" s="64">
        <f t="shared" si="0"/>
        <v>294</v>
      </c>
      <c r="O30" s="41"/>
      <c r="P30" s="49" t="s">
        <v>141</v>
      </c>
      <c r="Q30" s="44">
        <v>11</v>
      </c>
      <c r="R30" s="45">
        <v>67</v>
      </c>
      <c r="S30" s="45">
        <v>14</v>
      </c>
      <c r="T30" s="45">
        <v>5</v>
      </c>
      <c r="U30" s="45">
        <v>2</v>
      </c>
      <c r="V30" s="45">
        <v>0</v>
      </c>
      <c r="W30" s="46">
        <v>0</v>
      </c>
      <c r="X30" s="2"/>
    </row>
    <row r="31" spans="3:24" x14ac:dyDescent="0.2">
      <c r="C31" s="39"/>
      <c r="D31" s="51" t="s">
        <v>142</v>
      </c>
      <c r="E31" s="7">
        <v>46</v>
      </c>
      <c r="F31" s="8">
        <v>40</v>
      </c>
      <c r="G31" s="8">
        <v>56</v>
      </c>
      <c r="H31" s="8">
        <v>64</v>
      </c>
      <c r="I31" s="8">
        <v>52</v>
      </c>
      <c r="J31" s="8">
        <v>28</v>
      </c>
      <c r="K31" s="17">
        <v>61</v>
      </c>
      <c r="L31" s="15">
        <f t="shared" si="0"/>
        <v>347</v>
      </c>
      <c r="O31" s="39"/>
      <c r="P31" s="51" t="s">
        <v>142</v>
      </c>
      <c r="Q31" s="7">
        <v>13</v>
      </c>
      <c r="R31" s="8">
        <v>12</v>
      </c>
      <c r="S31" s="8">
        <v>16</v>
      </c>
      <c r="T31" s="8">
        <v>18</v>
      </c>
      <c r="U31" s="8">
        <v>15</v>
      </c>
      <c r="V31" s="8">
        <v>8</v>
      </c>
      <c r="W31" s="9">
        <v>18</v>
      </c>
      <c r="X31" s="2"/>
    </row>
    <row r="32" spans="3:24" x14ac:dyDescent="0.2">
      <c r="C32" s="41"/>
      <c r="D32" s="49" t="s">
        <v>143</v>
      </c>
      <c r="E32" s="44">
        <v>13</v>
      </c>
      <c r="F32" s="45">
        <v>21</v>
      </c>
      <c r="G32" s="45">
        <v>24</v>
      </c>
      <c r="H32" s="45">
        <v>2</v>
      </c>
      <c r="I32" s="45">
        <v>10</v>
      </c>
      <c r="J32" s="45">
        <v>8</v>
      </c>
      <c r="K32" s="47">
        <v>8</v>
      </c>
      <c r="L32" s="64">
        <f t="shared" si="0"/>
        <v>86</v>
      </c>
      <c r="O32" s="41"/>
      <c r="P32" s="49" t="s">
        <v>143</v>
      </c>
      <c r="Q32" s="44">
        <v>15</v>
      </c>
      <c r="R32" s="45">
        <v>24</v>
      </c>
      <c r="S32" s="45">
        <v>28</v>
      </c>
      <c r="T32" s="45">
        <v>2</v>
      </c>
      <c r="U32" s="45">
        <v>12</v>
      </c>
      <c r="V32" s="45">
        <v>9</v>
      </c>
      <c r="W32" s="46">
        <v>9</v>
      </c>
      <c r="X32" s="2"/>
    </row>
    <row r="33" spans="3:24" x14ac:dyDescent="0.2">
      <c r="C33" s="39"/>
      <c r="D33" s="51" t="s">
        <v>144</v>
      </c>
      <c r="E33" s="7">
        <v>19</v>
      </c>
      <c r="F33" s="8">
        <v>49</v>
      </c>
      <c r="G33" s="8">
        <v>25</v>
      </c>
      <c r="H33" s="8">
        <v>33</v>
      </c>
      <c r="I33" s="8">
        <v>73</v>
      </c>
      <c r="J33" s="8">
        <v>60</v>
      </c>
      <c r="K33" s="17">
        <v>88</v>
      </c>
      <c r="L33" s="15">
        <f t="shared" si="0"/>
        <v>347</v>
      </c>
      <c r="O33" s="39"/>
      <c r="P33" s="51" t="s">
        <v>144</v>
      </c>
      <c r="Q33" s="7">
        <v>5</v>
      </c>
      <c r="R33" s="8">
        <v>14</v>
      </c>
      <c r="S33" s="8">
        <v>7</v>
      </c>
      <c r="T33" s="8">
        <v>10</v>
      </c>
      <c r="U33" s="8">
        <v>21</v>
      </c>
      <c r="V33" s="8">
        <v>17</v>
      </c>
      <c r="W33" s="9">
        <v>25</v>
      </c>
      <c r="X33" s="2"/>
    </row>
    <row r="34" spans="3:24" x14ac:dyDescent="0.2">
      <c r="C34" s="41"/>
      <c r="D34" s="49" t="s">
        <v>145</v>
      </c>
      <c r="E34" s="44">
        <v>9</v>
      </c>
      <c r="F34" s="45">
        <v>17</v>
      </c>
      <c r="G34" s="45">
        <v>25</v>
      </c>
      <c r="H34" s="45">
        <v>23</v>
      </c>
      <c r="I34" s="45">
        <v>24</v>
      </c>
      <c r="J34" s="45">
        <v>13</v>
      </c>
      <c r="K34" s="47">
        <v>16</v>
      </c>
      <c r="L34" s="64">
        <f t="shared" si="0"/>
        <v>127</v>
      </c>
      <c r="O34" s="41"/>
      <c r="P34" s="49" t="s">
        <v>145</v>
      </c>
      <c r="Q34" s="44">
        <v>7</v>
      </c>
      <c r="R34" s="45">
        <v>13</v>
      </c>
      <c r="S34" s="45">
        <v>20</v>
      </c>
      <c r="T34" s="45">
        <v>18</v>
      </c>
      <c r="U34" s="45">
        <v>19</v>
      </c>
      <c r="V34" s="45">
        <v>10</v>
      </c>
      <c r="W34" s="46">
        <v>13</v>
      </c>
      <c r="X34" s="2"/>
    </row>
    <row r="35" spans="3:24" x14ac:dyDescent="0.2">
      <c r="C35" s="39"/>
      <c r="D35" s="51" t="s">
        <v>146</v>
      </c>
      <c r="E35" s="7">
        <v>3</v>
      </c>
      <c r="F35" s="8">
        <v>20</v>
      </c>
      <c r="G35" s="8">
        <v>37</v>
      </c>
      <c r="H35" s="8">
        <v>25</v>
      </c>
      <c r="I35" s="8">
        <v>12</v>
      </c>
      <c r="J35" s="8">
        <v>12</v>
      </c>
      <c r="K35" s="17">
        <v>6</v>
      </c>
      <c r="L35" s="15">
        <f t="shared" si="0"/>
        <v>115</v>
      </c>
      <c r="O35" s="39"/>
      <c r="P35" s="51" t="s">
        <v>146</v>
      </c>
      <c r="Q35" s="7">
        <v>3</v>
      </c>
      <c r="R35" s="8">
        <v>17</v>
      </c>
      <c r="S35" s="8">
        <v>32</v>
      </c>
      <c r="T35" s="8">
        <v>22</v>
      </c>
      <c r="U35" s="8">
        <v>10</v>
      </c>
      <c r="V35" s="8">
        <v>10</v>
      </c>
      <c r="W35" s="9">
        <v>5</v>
      </c>
      <c r="X35" s="2"/>
    </row>
    <row r="36" spans="3:24" x14ac:dyDescent="0.2">
      <c r="C36" s="41"/>
      <c r="D36" s="49" t="s">
        <v>147</v>
      </c>
      <c r="E36" s="44">
        <v>38</v>
      </c>
      <c r="F36" s="45">
        <v>79</v>
      </c>
      <c r="G36" s="45">
        <v>88</v>
      </c>
      <c r="H36" s="45">
        <v>125</v>
      </c>
      <c r="I36" s="45">
        <v>123</v>
      </c>
      <c r="J36" s="45">
        <v>57</v>
      </c>
      <c r="K36" s="47">
        <v>21</v>
      </c>
      <c r="L36" s="64">
        <f t="shared" si="0"/>
        <v>531</v>
      </c>
      <c r="O36" s="41"/>
      <c r="P36" s="49" t="s">
        <v>147</v>
      </c>
      <c r="Q36" s="44">
        <v>7</v>
      </c>
      <c r="R36" s="45">
        <v>15</v>
      </c>
      <c r="S36" s="45">
        <v>17</v>
      </c>
      <c r="T36" s="45">
        <v>24</v>
      </c>
      <c r="U36" s="45">
        <v>23</v>
      </c>
      <c r="V36" s="45">
        <v>11</v>
      </c>
      <c r="W36" s="46">
        <v>4</v>
      </c>
      <c r="X36" s="2"/>
    </row>
    <row r="37" spans="3:24" x14ac:dyDescent="0.2">
      <c r="C37" s="39"/>
      <c r="D37" s="51" t="s">
        <v>148</v>
      </c>
      <c r="E37" s="7">
        <v>38</v>
      </c>
      <c r="F37" s="8">
        <v>28</v>
      </c>
      <c r="G37" s="8">
        <v>42</v>
      </c>
      <c r="H37" s="8">
        <v>36</v>
      </c>
      <c r="I37" s="8">
        <v>39</v>
      </c>
      <c r="J37" s="8">
        <v>25</v>
      </c>
      <c r="K37" s="17">
        <v>14</v>
      </c>
      <c r="L37" s="15">
        <f t="shared" si="0"/>
        <v>222</v>
      </c>
      <c r="O37" s="39"/>
      <c r="P37" s="51" t="s">
        <v>148</v>
      </c>
      <c r="Q37" s="7">
        <v>17</v>
      </c>
      <c r="R37" s="8">
        <v>13</v>
      </c>
      <c r="S37" s="8">
        <v>19</v>
      </c>
      <c r="T37" s="8">
        <v>16</v>
      </c>
      <c r="U37" s="8">
        <v>18</v>
      </c>
      <c r="V37" s="8">
        <v>11</v>
      </c>
      <c r="W37" s="9">
        <v>6</v>
      </c>
      <c r="X37" s="2"/>
    </row>
    <row r="38" spans="3:24" x14ac:dyDescent="0.2">
      <c r="C38" s="41"/>
      <c r="D38" s="49" t="s">
        <v>149</v>
      </c>
      <c r="E38" s="44">
        <v>24</v>
      </c>
      <c r="F38" s="45">
        <v>55</v>
      </c>
      <c r="G38" s="45">
        <v>92</v>
      </c>
      <c r="H38" s="45">
        <v>67</v>
      </c>
      <c r="I38" s="45">
        <v>12</v>
      </c>
      <c r="J38" s="45">
        <v>29</v>
      </c>
      <c r="K38" s="47">
        <v>68</v>
      </c>
      <c r="L38" s="64">
        <f t="shared" si="0"/>
        <v>347</v>
      </c>
      <c r="O38" s="41"/>
      <c r="P38" s="49" t="s">
        <v>149</v>
      </c>
      <c r="Q38" s="44">
        <v>7</v>
      </c>
      <c r="R38" s="45">
        <v>16</v>
      </c>
      <c r="S38" s="45">
        <v>27</v>
      </c>
      <c r="T38" s="45">
        <v>19</v>
      </c>
      <c r="U38" s="45">
        <v>3</v>
      </c>
      <c r="V38" s="45">
        <v>8</v>
      </c>
      <c r="W38" s="46">
        <v>20</v>
      </c>
      <c r="X38" s="2"/>
    </row>
    <row r="39" spans="3:24" x14ac:dyDescent="0.2">
      <c r="C39" s="39"/>
      <c r="D39" s="51" t="s">
        <v>150</v>
      </c>
      <c r="E39" s="7">
        <v>146</v>
      </c>
      <c r="F39" s="8">
        <v>131</v>
      </c>
      <c r="G39" s="8">
        <v>154</v>
      </c>
      <c r="H39" s="8">
        <v>206</v>
      </c>
      <c r="I39" s="8">
        <v>157</v>
      </c>
      <c r="J39" s="8">
        <v>120</v>
      </c>
      <c r="K39" s="17">
        <v>140</v>
      </c>
      <c r="L39" s="15">
        <f t="shared" si="0"/>
        <v>1054</v>
      </c>
      <c r="O39" s="39"/>
      <c r="P39" s="51" t="s">
        <v>150</v>
      </c>
      <c r="Q39" s="7">
        <v>14</v>
      </c>
      <c r="R39" s="8">
        <v>12</v>
      </c>
      <c r="S39" s="8">
        <v>15</v>
      </c>
      <c r="T39" s="8">
        <v>20</v>
      </c>
      <c r="U39" s="8">
        <v>15</v>
      </c>
      <c r="V39" s="8">
        <v>11</v>
      </c>
      <c r="W39" s="9">
        <v>13</v>
      </c>
      <c r="X39" s="2"/>
    </row>
    <row r="40" spans="3:24" x14ac:dyDescent="0.2">
      <c r="C40" s="41"/>
      <c r="D40" s="49" t="s">
        <v>933</v>
      </c>
      <c r="E40" s="44">
        <v>4</v>
      </c>
      <c r="F40" s="45">
        <v>7</v>
      </c>
      <c r="G40" s="45">
        <v>7</v>
      </c>
      <c r="H40" s="45">
        <v>17</v>
      </c>
      <c r="I40" s="45">
        <v>4</v>
      </c>
      <c r="J40" s="45">
        <v>6</v>
      </c>
      <c r="K40" s="47">
        <v>7</v>
      </c>
      <c r="L40" s="64">
        <f t="shared" si="0"/>
        <v>52</v>
      </c>
      <c r="O40" s="41"/>
      <c r="P40" s="49" t="s">
        <v>933</v>
      </c>
      <c r="Q40" s="44">
        <v>8</v>
      </c>
      <c r="R40" s="45">
        <v>13</v>
      </c>
      <c r="S40" s="45">
        <v>13</v>
      </c>
      <c r="T40" s="45">
        <v>33</v>
      </c>
      <c r="U40" s="45">
        <v>8</v>
      </c>
      <c r="V40" s="45">
        <v>12</v>
      </c>
      <c r="W40" s="46">
        <v>13</v>
      </c>
      <c r="X40" s="2"/>
    </row>
    <row r="41" spans="3:24" x14ac:dyDescent="0.2">
      <c r="C41" s="39"/>
      <c r="D41" s="51" t="s">
        <v>934</v>
      </c>
      <c r="E41" s="7">
        <v>29</v>
      </c>
      <c r="F41" s="8">
        <v>40</v>
      </c>
      <c r="G41" s="8">
        <v>71</v>
      </c>
      <c r="H41" s="8">
        <v>28</v>
      </c>
      <c r="I41" s="8">
        <v>16</v>
      </c>
      <c r="J41" s="8">
        <v>2</v>
      </c>
      <c r="K41" s="17">
        <v>0</v>
      </c>
      <c r="L41" s="15">
        <f t="shared" si="0"/>
        <v>186</v>
      </c>
      <c r="O41" s="39"/>
      <c r="P41" s="51" t="s">
        <v>934</v>
      </c>
      <c r="Q41" s="7">
        <v>16</v>
      </c>
      <c r="R41" s="8">
        <v>22</v>
      </c>
      <c r="S41" s="8">
        <v>38</v>
      </c>
      <c r="T41" s="8">
        <v>15</v>
      </c>
      <c r="U41" s="8">
        <v>9</v>
      </c>
      <c r="V41" s="8">
        <v>1</v>
      </c>
      <c r="W41" s="9">
        <v>0</v>
      </c>
      <c r="X41" s="2"/>
    </row>
    <row r="42" spans="3:24" x14ac:dyDescent="0.2">
      <c r="C42" s="41"/>
      <c r="D42" s="49" t="s">
        <v>935</v>
      </c>
      <c r="E42" s="44">
        <v>28</v>
      </c>
      <c r="F42" s="45">
        <v>8</v>
      </c>
      <c r="G42" s="45">
        <v>43</v>
      </c>
      <c r="H42" s="45">
        <v>8</v>
      </c>
      <c r="I42" s="45">
        <v>4</v>
      </c>
      <c r="J42" s="45">
        <v>2</v>
      </c>
      <c r="K42" s="47">
        <v>1</v>
      </c>
      <c r="L42" s="64">
        <f t="shared" si="0"/>
        <v>94</v>
      </c>
      <c r="O42" s="41"/>
      <c r="P42" s="49" t="s">
        <v>935</v>
      </c>
      <c r="Q42" s="44">
        <v>30</v>
      </c>
      <c r="R42" s="45">
        <v>9</v>
      </c>
      <c r="S42" s="45">
        <v>46</v>
      </c>
      <c r="T42" s="45">
        <v>9</v>
      </c>
      <c r="U42" s="45">
        <v>4</v>
      </c>
      <c r="V42" s="45">
        <v>2</v>
      </c>
      <c r="W42" s="46">
        <v>1</v>
      </c>
      <c r="X42" s="2"/>
    </row>
    <row r="43" spans="3:24" x14ac:dyDescent="0.2">
      <c r="C43" s="39"/>
      <c r="D43" s="51" t="s">
        <v>936</v>
      </c>
      <c r="E43" s="7">
        <v>4</v>
      </c>
      <c r="F43" s="8">
        <v>1</v>
      </c>
      <c r="G43" s="8">
        <v>5</v>
      </c>
      <c r="H43" s="8">
        <v>6</v>
      </c>
      <c r="I43" s="8">
        <v>0</v>
      </c>
      <c r="J43" s="8">
        <v>0</v>
      </c>
      <c r="K43" s="17">
        <v>0</v>
      </c>
      <c r="L43" s="15">
        <f t="shared" si="0"/>
        <v>16</v>
      </c>
      <c r="O43" s="39"/>
      <c r="P43" s="51" t="s">
        <v>936</v>
      </c>
      <c r="Q43" s="7">
        <v>25</v>
      </c>
      <c r="R43" s="8">
        <v>6</v>
      </c>
      <c r="S43" s="8">
        <v>31</v>
      </c>
      <c r="T43" s="8">
        <v>38</v>
      </c>
      <c r="U43" s="8">
        <v>0</v>
      </c>
      <c r="V43" s="8">
        <v>0</v>
      </c>
      <c r="W43" s="9">
        <v>0</v>
      </c>
      <c r="X43" s="2"/>
    </row>
    <row r="44" spans="3:24" x14ac:dyDescent="0.2">
      <c r="C44" s="39"/>
      <c r="D44" s="34"/>
      <c r="E44" s="7"/>
      <c r="F44" s="8"/>
      <c r="G44" s="8"/>
      <c r="H44" s="8"/>
      <c r="I44" s="8"/>
      <c r="J44" s="8"/>
      <c r="K44" s="17"/>
      <c r="L44" s="74"/>
      <c r="O44" s="39"/>
      <c r="P44" s="34"/>
      <c r="Q44" s="7"/>
      <c r="R44" s="8"/>
      <c r="S44" s="8"/>
      <c r="T44" s="8"/>
      <c r="U44" s="8"/>
      <c r="V44" s="8"/>
      <c r="W44" s="9"/>
      <c r="X44" s="2"/>
    </row>
    <row r="45" spans="3:24" ht="12.75" thickBot="1" x14ac:dyDescent="0.25">
      <c r="C45" s="52"/>
      <c r="D45" s="54" t="s">
        <v>2</v>
      </c>
      <c r="E45" s="55">
        <f t="shared" ref="E45:L45" si="1">SUM(E9:E43)</f>
        <v>6777</v>
      </c>
      <c r="F45" s="19">
        <f t="shared" si="1"/>
        <v>8403</v>
      </c>
      <c r="G45" s="19">
        <f t="shared" si="1"/>
        <v>18515</v>
      </c>
      <c r="H45" s="19">
        <f t="shared" si="1"/>
        <v>7878</v>
      </c>
      <c r="I45" s="19">
        <f t="shared" si="1"/>
        <v>3439</v>
      </c>
      <c r="J45" s="19">
        <f t="shared" si="1"/>
        <v>3046</v>
      </c>
      <c r="K45" s="19">
        <f t="shared" si="1"/>
        <v>2868</v>
      </c>
      <c r="L45" s="16">
        <f t="shared" si="1"/>
        <v>50926</v>
      </c>
      <c r="O45" s="52"/>
      <c r="P45" s="54" t="s">
        <v>2</v>
      </c>
      <c r="Q45" s="55">
        <v>13</v>
      </c>
      <c r="R45" s="19">
        <v>16</v>
      </c>
      <c r="S45" s="19">
        <v>36</v>
      </c>
      <c r="T45" s="19">
        <v>15</v>
      </c>
      <c r="U45" s="19">
        <v>7</v>
      </c>
      <c r="V45" s="19">
        <v>6</v>
      </c>
      <c r="W45" s="11">
        <v>6</v>
      </c>
      <c r="X45" s="2"/>
    </row>
    <row r="46" spans="3:24" x14ac:dyDescent="0.2">
      <c r="C46" s="2"/>
      <c r="D46" s="2"/>
      <c r="E46" s="2"/>
      <c r="F46" s="2"/>
      <c r="G46" s="2"/>
      <c r="H46" s="2"/>
      <c r="I46" s="2"/>
      <c r="J46" s="2"/>
      <c r="K46" s="2"/>
      <c r="L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3:24" x14ac:dyDescent="0.2">
      <c r="C47" s="2"/>
      <c r="D47" s="2"/>
      <c r="E47" s="2"/>
      <c r="F47" s="2"/>
      <c r="G47" s="2"/>
      <c r="H47" s="2"/>
      <c r="I47" s="2"/>
      <c r="J47" s="2"/>
      <c r="K47" s="2"/>
      <c r="L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3:24" x14ac:dyDescent="0.2">
      <c r="C48" s="2"/>
      <c r="D48" s="2"/>
      <c r="E48" s="2"/>
      <c r="F48" s="2"/>
      <c r="G48" s="2"/>
      <c r="H48" s="2"/>
      <c r="I48" s="2"/>
      <c r="J48" s="2"/>
      <c r="K48" s="2"/>
      <c r="L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3:24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3:24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3:24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3:24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3:24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3:24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3:24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3:24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3:24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3:24" x14ac:dyDescent="0.2">
      <c r="C58" s="2"/>
      <c r="D58" s="2"/>
      <c r="E58" s="2"/>
      <c r="F58" s="2"/>
      <c r="G58" s="2"/>
      <c r="H58" s="2"/>
      <c r="I58" s="2"/>
      <c r="J58" s="2"/>
      <c r="K58" s="2"/>
      <c r="L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3:24" x14ac:dyDescent="0.2">
      <c r="C59" s="2"/>
      <c r="D59" s="2"/>
      <c r="E59" s="2"/>
      <c r="F59" s="2"/>
      <c r="G59" s="2"/>
      <c r="H59" s="2"/>
      <c r="I59" s="2"/>
      <c r="J59" s="2"/>
      <c r="K59" s="2"/>
      <c r="L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3:24" x14ac:dyDescent="0.2">
      <c r="C60" s="2"/>
      <c r="D60" s="2"/>
      <c r="E60" s="2"/>
      <c r="F60" s="2"/>
      <c r="G60" s="2"/>
      <c r="H60" s="2"/>
      <c r="I60" s="2"/>
      <c r="J60" s="2"/>
      <c r="K60" s="2"/>
      <c r="L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3:24" x14ac:dyDescent="0.2">
      <c r="C61" s="2"/>
      <c r="D61" s="2"/>
      <c r="E61" s="2"/>
      <c r="F61" s="2"/>
      <c r="G61" s="2"/>
      <c r="H61" s="2"/>
      <c r="I61" s="2"/>
      <c r="J61" s="2"/>
      <c r="K61" s="2"/>
      <c r="L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3:24" x14ac:dyDescent="0.2">
      <c r="C62" s="2"/>
      <c r="D62" s="2"/>
      <c r="E62" s="2"/>
      <c r="F62" s="2"/>
      <c r="G62" s="2"/>
      <c r="H62" s="2"/>
      <c r="I62" s="2"/>
      <c r="J62" s="2"/>
      <c r="K62" s="2"/>
      <c r="L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3:24" x14ac:dyDescent="0.2">
      <c r="C63" s="2"/>
      <c r="D63" s="2"/>
      <c r="E63" s="2"/>
      <c r="F63" s="2"/>
      <c r="G63" s="2"/>
      <c r="H63" s="2"/>
      <c r="I63" s="2"/>
      <c r="J63" s="2"/>
      <c r="K63" s="2"/>
      <c r="L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3:24" x14ac:dyDescent="0.2">
      <c r="C64" s="2"/>
      <c r="D64" s="2"/>
      <c r="E64" s="2"/>
      <c r="F64" s="2"/>
      <c r="G64" s="2"/>
      <c r="H64" s="2"/>
      <c r="I64" s="2"/>
      <c r="J64" s="2"/>
      <c r="K64" s="2"/>
      <c r="L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3:24" x14ac:dyDescent="0.2">
      <c r="C65" s="2"/>
      <c r="D65" s="2"/>
      <c r="E65" s="2"/>
      <c r="F65" s="2"/>
      <c r="G65" s="2"/>
      <c r="H65" s="2"/>
      <c r="I65" s="2"/>
      <c r="J65" s="2"/>
      <c r="K65" s="2"/>
      <c r="L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3:24" x14ac:dyDescent="0.2">
      <c r="C66" s="2"/>
      <c r="D66" s="2"/>
      <c r="E66" s="2"/>
      <c r="F66" s="2"/>
      <c r="G66" s="2"/>
      <c r="H66" s="2"/>
      <c r="I66" s="2"/>
      <c r="J66" s="2"/>
      <c r="K66" s="2"/>
      <c r="L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3:24" x14ac:dyDescent="0.2">
      <c r="C67" s="2"/>
      <c r="D67" s="2"/>
      <c r="E67" s="2"/>
      <c r="F67" s="2"/>
      <c r="G67" s="2"/>
      <c r="H67" s="2"/>
      <c r="I67" s="2"/>
      <c r="J67" s="2"/>
      <c r="K67" s="2"/>
      <c r="L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3:24" x14ac:dyDescent="0.2">
      <c r="C68" s="2"/>
      <c r="D68" s="2"/>
      <c r="E68" s="2"/>
      <c r="F68" s="2"/>
      <c r="G68" s="2"/>
      <c r="H68" s="2"/>
      <c r="I68" s="2"/>
      <c r="J68" s="2"/>
      <c r="K68" s="2"/>
      <c r="L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3:24" x14ac:dyDescent="0.2">
      <c r="C69" s="2"/>
      <c r="D69" s="2"/>
      <c r="E69" s="2"/>
      <c r="F69" s="2"/>
      <c r="G69" s="2"/>
      <c r="H69" s="2"/>
      <c r="I69" s="2"/>
      <c r="J69" s="2"/>
      <c r="K69" s="2"/>
      <c r="L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3:24" x14ac:dyDescent="0.2">
      <c r="C70" s="2"/>
      <c r="D70" s="2"/>
      <c r="E70" s="2"/>
      <c r="F70" s="2"/>
      <c r="G70" s="2"/>
      <c r="H70" s="2"/>
      <c r="I70" s="2"/>
      <c r="J70" s="2"/>
      <c r="K70" s="2"/>
      <c r="L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3:24" x14ac:dyDescent="0.2">
      <c r="C71" s="2"/>
      <c r="D71" s="2"/>
      <c r="E71" s="2"/>
      <c r="F71" s="2"/>
      <c r="G71" s="2"/>
      <c r="H71" s="2"/>
      <c r="I71" s="2"/>
      <c r="J71" s="2"/>
      <c r="K71" s="2"/>
      <c r="L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3:24" x14ac:dyDescent="0.2">
      <c r="C72" s="2"/>
      <c r="D72" s="2"/>
      <c r="E72" s="2"/>
      <c r="F72" s="2"/>
      <c r="G72" s="2"/>
      <c r="H72" s="2"/>
      <c r="I72" s="2"/>
      <c r="J72" s="2"/>
      <c r="K72" s="2"/>
      <c r="L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3:24" x14ac:dyDescent="0.2">
      <c r="C73" s="2"/>
      <c r="D73" s="2"/>
      <c r="E73" s="2"/>
      <c r="F73" s="2"/>
      <c r="G73" s="2"/>
      <c r="H73" s="2"/>
      <c r="I73" s="2"/>
      <c r="J73" s="2"/>
      <c r="K73" s="2"/>
      <c r="L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3:24" x14ac:dyDescent="0.2">
      <c r="C74" s="2"/>
      <c r="D74" s="2"/>
      <c r="E74" s="2"/>
      <c r="F74" s="2"/>
      <c r="G74" s="2"/>
      <c r="H74" s="2"/>
      <c r="I74" s="2"/>
      <c r="J74" s="2"/>
      <c r="K74" s="2"/>
      <c r="L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3:24" x14ac:dyDescent="0.2">
      <c r="C75" s="2"/>
      <c r="D75" s="2"/>
      <c r="E75" s="2"/>
      <c r="F75" s="2"/>
      <c r="G75" s="2"/>
      <c r="H75" s="2"/>
      <c r="I75" s="2"/>
      <c r="J75" s="2"/>
      <c r="K75" s="2"/>
      <c r="L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3:24" x14ac:dyDescent="0.2">
      <c r="C76" s="2"/>
      <c r="D76" s="2"/>
      <c r="E76" s="2"/>
      <c r="F76" s="2"/>
      <c r="G76" s="2"/>
      <c r="H76" s="2"/>
      <c r="I76" s="2"/>
      <c r="J76" s="2"/>
      <c r="K76" s="2"/>
      <c r="L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3:24" x14ac:dyDescent="0.2">
      <c r="C77" s="2"/>
      <c r="D77" s="2"/>
      <c r="E77" s="2"/>
      <c r="F77" s="2"/>
      <c r="G77" s="2"/>
      <c r="H77" s="2"/>
      <c r="I77" s="2"/>
      <c r="J77" s="2"/>
      <c r="K77" s="2"/>
      <c r="L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3:24" x14ac:dyDescent="0.2">
      <c r="C78" s="2"/>
      <c r="D78" s="2"/>
      <c r="E78" s="2"/>
      <c r="F78" s="2"/>
      <c r="G78" s="2"/>
      <c r="H78" s="2"/>
      <c r="I78" s="2"/>
      <c r="J78" s="2"/>
      <c r="K78" s="2"/>
      <c r="L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3:24" x14ac:dyDescent="0.2">
      <c r="C79" s="2"/>
      <c r="D79" s="2"/>
      <c r="E79" s="2"/>
      <c r="F79" s="2"/>
      <c r="G79" s="2"/>
      <c r="H79" s="2"/>
      <c r="I79" s="2"/>
      <c r="J79" s="2"/>
      <c r="K79" s="2"/>
      <c r="L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3:24" x14ac:dyDescent="0.2">
      <c r="C80" s="2"/>
      <c r="D80" s="2"/>
      <c r="E80" s="2"/>
      <c r="F80" s="2"/>
      <c r="G80" s="2"/>
      <c r="H80" s="2"/>
      <c r="I80" s="2"/>
      <c r="J80" s="2"/>
      <c r="K80" s="2"/>
      <c r="L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3:24" x14ac:dyDescent="0.2">
      <c r="C81" s="2"/>
      <c r="D81" s="2"/>
      <c r="E81" s="2"/>
      <c r="F81" s="2"/>
      <c r="G81" s="2"/>
      <c r="H81" s="2"/>
      <c r="I81" s="2"/>
      <c r="J81" s="2"/>
      <c r="K81" s="2"/>
      <c r="L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3:24" x14ac:dyDescent="0.2">
      <c r="C82" s="2"/>
      <c r="D82" s="2"/>
      <c r="E82" s="2"/>
      <c r="F82" s="2"/>
      <c r="G82" s="2"/>
      <c r="H82" s="2"/>
      <c r="I82" s="2"/>
      <c r="J82" s="2"/>
      <c r="K82" s="2"/>
      <c r="L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3:24" x14ac:dyDescent="0.2">
      <c r="C83" s="2"/>
      <c r="D83" s="2"/>
      <c r="E83" s="2"/>
      <c r="F83" s="2"/>
      <c r="G83" s="2"/>
      <c r="H83" s="2"/>
      <c r="I83" s="2"/>
      <c r="J83" s="2"/>
      <c r="K83" s="2"/>
      <c r="L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3:24" x14ac:dyDescent="0.2">
      <c r="C84" s="2"/>
      <c r="D84" s="2"/>
      <c r="E84" s="2"/>
      <c r="F84" s="2"/>
      <c r="G84" s="2"/>
      <c r="H84" s="2"/>
      <c r="I84" s="2"/>
      <c r="J84" s="2"/>
      <c r="K84" s="2"/>
      <c r="L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3:24" x14ac:dyDescent="0.2">
      <c r="C85" s="2"/>
      <c r="D85" s="2"/>
      <c r="E85" s="2"/>
      <c r="F85" s="2"/>
      <c r="G85" s="2"/>
      <c r="H85" s="2"/>
      <c r="I85" s="2"/>
      <c r="J85" s="2"/>
      <c r="K85" s="2"/>
      <c r="L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3:24" x14ac:dyDescent="0.2">
      <c r="C86" s="2"/>
      <c r="D86" s="2"/>
      <c r="E86" s="2"/>
      <c r="F86" s="2"/>
      <c r="G86" s="2"/>
      <c r="H86" s="2"/>
      <c r="I86" s="2"/>
      <c r="J86" s="2"/>
      <c r="K86" s="2"/>
      <c r="L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3:24" x14ac:dyDescent="0.2">
      <c r="C87" s="2"/>
      <c r="D87" s="2"/>
      <c r="E87" s="2"/>
      <c r="F87" s="2"/>
      <c r="G87" s="2"/>
      <c r="H87" s="2"/>
      <c r="I87" s="2"/>
      <c r="J87" s="2"/>
      <c r="K87" s="2"/>
      <c r="L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3:24" x14ac:dyDescent="0.2">
      <c r="C88" s="2"/>
      <c r="D88" s="2"/>
      <c r="E88" s="2"/>
      <c r="F88" s="2"/>
      <c r="G88" s="2"/>
      <c r="H88" s="2"/>
      <c r="I88" s="2"/>
      <c r="J88" s="2"/>
      <c r="K88" s="2"/>
      <c r="L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3:24" x14ac:dyDescent="0.2">
      <c r="C89" s="2"/>
      <c r="D89" s="2"/>
      <c r="E89" s="2"/>
      <c r="F89" s="2"/>
      <c r="G89" s="2"/>
      <c r="H89" s="2"/>
      <c r="I89" s="2"/>
      <c r="J89" s="2"/>
      <c r="K89" s="2"/>
      <c r="L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3:24" x14ac:dyDescent="0.2">
      <c r="C90" s="2"/>
      <c r="D90" s="2"/>
      <c r="E90" s="2"/>
      <c r="F90" s="2"/>
      <c r="G90" s="2"/>
      <c r="H90" s="2"/>
      <c r="I90" s="2"/>
      <c r="J90" s="2"/>
      <c r="K90" s="2"/>
      <c r="L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3:24" x14ac:dyDescent="0.2">
      <c r="C91" s="2"/>
      <c r="D91" s="2"/>
      <c r="E91" s="2"/>
      <c r="F91" s="2"/>
      <c r="G91" s="2"/>
      <c r="H91" s="2"/>
      <c r="I91" s="2"/>
      <c r="J91" s="2"/>
      <c r="K91" s="2"/>
      <c r="L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3:24" x14ac:dyDescent="0.2">
      <c r="C92" s="2"/>
      <c r="D92" s="2"/>
      <c r="E92" s="2"/>
      <c r="F92" s="2"/>
      <c r="G92" s="2"/>
      <c r="H92" s="2"/>
      <c r="I92" s="2"/>
      <c r="J92" s="2"/>
      <c r="K92" s="2"/>
      <c r="L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3:24" x14ac:dyDescent="0.2">
      <c r="C93" s="2"/>
      <c r="D93" s="2"/>
      <c r="E93" s="2"/>
      <c r="F93" s="2"/>
      <c r="G93" s="2"/>
      <c r="H93" s="2"/>
      <c r="I93" s="2"/>
      <c r="J93" s="2"/>
      <c r="K93" s="2"/>
      <c r="L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3:24" x14ac:dyDescent="0.2">
      <c r="C94" s="2"/>
      <c r="D94" s="2"/>
      <c r="E94" s="2"/>
      <c r="F94" s="2"/>
      <c r="G94" s="2"/>
      <c r="H94" s="2"/>
      <c r="I94" s="2"/>
      <c r="J94" s="2"/>
      <c r="K94" s="2"/>
      <c r="L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3:24" x14ac:dyDescent="0.2">
      <c r="C95" s="2"/>
      <c r="D95" s="2"/>
      <c r="E95" s="2"/>
      <c r="F95" s="2"/>
      <c r="G95" s="2"/>
      <c r="H95" s="2"/>
      <c r="I95" s="2"/>
      <c r="J95" s="2"/>
      <c r="K95" s="2"/>
      <c r="L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3:24" x14ac:dyDescent="0.2">
      <c r="C96" s="2"/>
      <c r="D96" s="2"/>
      <c r="E96" s="2"/>
      <c r="F96" s="2"/>
      <c r="G96" s="2"/>
      <c r="H96" s="2"/>
      <c r="I96" s="2"/>
      <c r="J96" s="2"/>
      <c r="K96" s="2"/>
      <c r="L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3:24" x14ac:dyDescent="0.2">
      <c r="C97" s="2"/>
      <c r="D97" s="2"/>
      <c r="E97" s="2"/>
      <c r="F97" s="2"/>
      <c r="G97" s="2"/>
      <c r="H97" s="2"/>
      <c r="I97" s="2"/>
      <c r="J97" s="2"/>
      <c r="K97" s="2"/>
      <c r="L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3:24" x14ac:dyDescent="0.2">
      <c r="C98" s="2"/>
      <c r="D98" s="2"/>
      <c r="E98" s="2"/>
      <c r="F98" s="2"/>
      <c r="G98" s="2"/>
      <c r="H98" s="2"/>
      <c r="I98" s="2"/>
      <c r="J98" s="2"/>
      <c r="K98" s="2"/>
      <c r="L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3:24" x14ac:dyDescent="0.2">
      <c r="C99" s="2"/>
      <c r="D99" s="2"/>
      <c r="E99" s="2"/>
      <c r="F99" s="2"/>
      <c r="G99" s="2"/>
      <c r="H99" s="2"/>
      <c r="I99" s="2"/>
      <c r="J99" s="2"/>
      <c r="K99" s="2"/>
      <c r="L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3:2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3:2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3: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3: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3: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3: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3: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3: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3: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3: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3: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3: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3: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3: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3: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3: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3: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3: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3: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3: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3: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3: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3: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3: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3: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3: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3: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3: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3: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3: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3: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3: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3: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3: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3: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3: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3: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3: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3: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3: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3: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3: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3: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3: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3: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3: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3: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3: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3: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3: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3: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3: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3: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3: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3: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3: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3: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3: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3: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3: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3: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3: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3: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3: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3: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3: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3: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3: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3: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3: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3: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3: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3: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3: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3: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3: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3: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3: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3: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3: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3: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3: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3: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3: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3: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3: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3: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3: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3: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3:23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3:23" x14ac:dyDescent="0.2">
      <c r="C190" s="2"/>
      <c r="D190" s="2"/>
      <c r="E190" s="2"/>
      <c r="F190" s="2"/>
      <c r="G190" s="2"/>
      <c r="H190" s="2"/>
      <c r="I190" s="2"/>
      <c r="J190" s="2"/>
      <c r="K190" s="2"/>
      <c r="L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3:23" x14ac:dyDescent="0.2">
      <c r="C191" s="2"/>
      <c r="D191" s="2"/>
      <c r="E191" s="2"/>
      <c r="F191" s="2"/>
      <c r="G191" s="2"/>
      <c r="H191" s="2"/>
      <c r="I191" s="2"/>
      <c r="J191" s="2"/>
      <c r="K191" s="2"/>
      <c r="L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3:23" x14ac:dyDescent="0.2">
      <c r="C192" s="2"/>
      <c r="D192" s="2"/>
      <c r="E192" s="2"/>
      <c r="F192" s="2"/>
      <c r="G192" s="2"/>
      <c r="H192" s="2"/>
      <c r="I192" s="2"/>
      <c r="J192" s="2"/>
      <c r="K192" s="2"/>
      <c r="L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3:23" x14ac:dyDescent="0.2">
      <c r="C193" s="2"/>
      <c r="D193" s="2"/>
      <c r="E193" s="2"/>
      <c r="F193" s="2"/>
      <c r="G193" s="2"/>
      <c r="H193" s="2"/>
      <c r="I193" s="2"/>
      <c r="J193" s="2"/>
      <c r="K193" s="2"/>
      <c r="L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3:23" x14ac:dyDescent="0.2">
      <c r="C194" s="2"/>
      <c r="D194" s="2"/>
      <c r="E194" s="2"/>
      <c r="F194" s="2"/>
      <c r="G194" s="2"/>
      <c r="H194" s="2"/>
      <c r="I194" s="2"/>
      <c r="J194" s="2"/>
      <c r="K194" s="2"/>
      <c r="L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3:23" x14ac:dyDescent="0.2">
      <c r="C195" s="2"/>
      <c r="D195" s="2"/>
      <c r="E195" s="2"/>
      <c r="F195" s="2"/>
      <c r="G195" s="2"/>
      <c r="H195" s="2"/>
      <c r="I195" s="2"/>
      <c r="J195" s="2"/>
      <c r="K195" s="2"/>
      <c r="L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3:23" x14ac:dyDescent="0.2">
      <c r="C196" s="2"/>
      <c r="D196" s="2"/>
      <c r="E196" s="2"/>
      <c r="F196" s="2"/>
      <c r="G196" s="2"/>
      <c r="H196" s="2"/>
      <c r="I196" s="2"/>
      <c r="J196" s="2"/>
      <c r="K196" s="2"/>
      <c r="L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3:23" x14ac:dyDescent="0.2">
      <c r="C197" s="2"/>
      <c r="D197" s="2"/>
      <c r="E197" s="2"/>
      <c r="F197" s="2"/>
      <c r="G197" s="2"/>
      <c r="H197" s="2"/>
      <c r="I197" s="2"/>
      <c r="J197" s="2"/>
      <c r="K197" s="2"/>
      <c r="L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3:23" x14ac:dyDescent="0.2">
      <c r="C198" s="2"/>
      <c r="D198" s="2"/>
      <c r="E198" s="2"/>
      <c r="F198" s="2"/>
      <c r="G198" s="2"/>
      <c r="H198" s="2"/>
      <c r="I198" s="2"/>
      <c r="J198" s="2"/>
      <c r="K198" s="2"/>
      <c r="L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3:23" x14ac:dyDescent="0.2">
      <c r="C199" s="2"/>
      <c r="D199" s="2"/>
      <c r="E199" s="2"/>
      <c r="F199" s="2"/>
      <c r="G199" s="2"/>
      <c r="H199" s="2"/>
      <c r="I199" s="2"/>
      <c r="J199" s="2"/>
      <c r="K199" s="2"/>
      <c r="L199" s="2"/>
      <c r="O199" s="2"/>
      <c r="P199" s="2"/>
      <c r="Q199" s="2"/>
      <c r="R199" s="2"/>
      <c r="S199" s="2"/>
      <c r="T199" s="2"/>
      <c r="U199" s="2"/>
      <c r="V199" s="2"/>
      <c r="W199" s="2"/>
    </row>
  </sheetData>
  <mergeCells count="23">
    <mergeCell ref="O1:W1"/>
    <mergeCell ref="O2:W2"/>
    <mergeCell ref="O3:W3"/>
    <mergeCell ref="O6:P8"/>
    <mergeCell ref="Q6:Q8"/>
    <mergeCell ref="R6:R8"/>
    <mergeCell ref="S6:S8"/>
    <mergeCell ref="W6:W8"/>
    <mergeCell ref="T6:T8"/>
    <mergeCell ref="U6:U8"/>
    <mergeCell ref="V6:V8"/>
    <mergeCell ref="C1:L1"/>
    <mergeCell ref="C2:L2"/>
    <mergeCell ref="C3:L3"/>
    <mergeCell ref="C6:D8"/>
    <mergeCell ref="E6:E8"/>
    <mergeCell ref="F6:F8"/>
    <mergeCell ref="G6:G8"/>
    <mergeCell ref="H6:H8"/>
    <mergeCell ref="I6:I8"/>
    <mergeCell ref="J6:J8"/>
    <mergeCell ref="K6:K8"/>
    <mergeCell ref="L6:L8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95" firstPageNumber="22" fitToWidth="0" orientation="landscape" useFirstPageNumber="1" r:id="rId1"/>
  <headerFooter scaleWithDoc="0">
    <oddHeader>&amp;LCEB/2015/HLCM/HR/19</oddHeader>
    <oddFooter>&amp;CPage &amp;P</oddFooter>
  </headerFooter>
  <colBreaks count="1" manualBreakCount="1">
    <brk id="12" max="1048575" man="1"/>
  </colBreaks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pageSetUpPr fitToPage="1"/>
  </sheetPr>
  <dimension ref="A1:Z200"/>
  <sheetViews>
    <sheetView view="pageLayout" workbookViewId="0">
      <selection sqref="A1:K1"/>
    </sheetView>
  </sheetViews>
  <sheetFormatPr defaultColWidth="8.85546875" defaultRowHeight="12.75" x14ac:dyDescent="0.2"/>
  <cols>
    <col min="1" max="1" width="4.42578125" customWidth="1"/>
    <col min="2" max="2" width="10" customWidth="1"/>
    <col min="3" max="11" width="9" customWidth="1"/>
    <col min="15" max="15" width="4.7109375" customWidth="1"/>
    <col min="16" max="16" width="10" customWidth="1"/>
    <col min="17" max="25" width="9" customWidth="1"/>
  </cols>
  <sheetData>
    <row r="1" spans="1:26" x14ac:dyDescent="0.2">
      <c r="A1" s="85" t="s">
        <v>101</v>
      </c>
      <c r="B1" s="85"/>
      <c r="C1" s="85"/>
      <c r="D1" s="85"/>
      <c r="E1" s="85"/>
      <c r="F1" s="85"/>
      <c r="G1" s="85"/>
      <c r="H1" s="85"/>
      <c r="I1" s="85"/>
      <c r="J1" s="85"/>
      <c r="K1" s="85"/>
      <c r="O1" s="85" t="s">
        <v>102</v>
      </c>
      <c r="P1" s="85"/>
      <c r="Q1" s="85"/>
      <c r="R1" s="85"/>
      <c r="S1" s="85"/>
      <c r="T1" s="85"/>
      <c r="U1" s="85"/>
      <c r="V1" s="85"/>
      <c r="W1" s="85"/>
      <c r="X1" s="85"/>
      <c r="Y1" s="85"/>
      <c r="Z1" s="2"/>
    </row>
    <row r="2" spans="1:26" x14ac:dyDescent="0.2">
      <c r="A2" s="86" t="s">
        <v>77</v>
      </c>
      <c r="B2" s="86"/>
      <c r="C2" s="86"/>
      <c r="D2" s="86"/>
      <c r="E2" s="86"/>
      <c r="F2" s="86"/>
      <c r="G2" s="86"/>
      <c r="H2" s="86"/>
      <c r="I2" s="86"/>
      <c r="J2" s="86"/>
      <c r="K2" s="86"/>
      <c r="O2" s="86" t="s">
        <v>76</v>
      </c>
      <c r="P2" s="86"/>
      <c r="Q2" s="86"/>
      <c r="R2" s="86"/>
      <c r="S2" s="86"/>
      <c r="T2" s="86"/>
      <c r="U2" s="86"/>
      <c r="V2" s="86"/>
      <c r="W2" s="86"/>
      <c r="X2" s="86"/>
      <c r="Y2" s="86"/>
      <c r="Z2" s="2"/>
    </row>
    <row r="3" spans="1:26" x14ac:dyDescent="0.2">
      <c r="A3" s="86" t="s">
        <v>1066</v>
      </c>
      <c r="B3" s="86"/>
      <c r="C3" s="86"/>
      <c r="D3" s="86"/>
      <c r="E3" s="86"/>
      <c r="F3" s="86"/>
      <c r="G3" s="86"/>
      <c r="H3" s="86"/>
      <c r="I3" s="86"/>
      <c r="J3" s="86"/>
      <c r="K3" s="86"/>
      <c r="O3" s="86" t="s">
        <v>1066</v>
      </c>
      <c r="P3" s="86"/>
      <c r="Q3" s="86"/>
      <c r="R3" s="86"/>
      <c r="S3" s="86"/>
      <c r="T3" s="86"/>
      <c r="U3" s="86"/>
      <c r="V3" s="86"/>
      <c r="W3" s="86"/>
      <c r="X3" s="86"/>
      <c r="Y3" s="86"/>
      <c r="Z3" s="2"/>
    </row>
    <row r="4" spans="1:26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thickBo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s="79" customFormat="1" x14ac:dyDescent="0.2">
      <c r="A6" s="87" t="s">
        <v>122</v>
      </c>
      <c r="B6" s="88"/>
      <c r="C6" s="141" t="s">
        <v>151</v>
      </c>
      <c r="D6" s="140" t="s">
        <v>31</v>
      </c>
      <c r="E6" s="140" t="s">
        <v>50</v>
      </c>
      <c r="F6" s="140" t="s">
        <v>51</v>
      </c>
      <c r="G6" s="140" t="s">
        <v>52</v>
      </c>
      <c r="H6" s="140" t="s">
        <v>53</v>
      </c>
      <c r="I6" s="140" t="s">
        <v>55</v>
      </c>
      <c r="J6" s="140" t="s">
        <v>117</v>
      </c>
      <c r="K6" s="138" t="s">
        <v>54</v>
      </c>
      <c r="O6" s="87" t="s">
        <v>122</v>
      </c>
      <c r="P6" s="88"/>
      <c r="Q6" s="141" t="s">
        <v>151</v>
      </c>
      <c r="R6" s="140" t="s">
        <v>31</v>
      </c>
      <c r="S6" s="140" t="s">
        <v>50</v>
      </c>
      <c r="T6" s="140" t="s">
        <v>51</v>
      </c>
      <c r="U6" s="140" t="s">
        <v>52</v>
      </c>
      <c r="V6" s="140" t="s">
        <v>53</v>
      </c>
      <c r="W6" s="140" t="s">
        <v>55</v>
      </c>
      <c r="X6" s="140" t="s">
        <v>117</v>
      </c>
      <c r="Y6" s="138" t="s">
        <v>54</v>
      </c>
      <c r="Z6" s="81"/>
    </row>
    <row r="7" spans="1:26" s="79" customFormat="1" x14ac:dyDescent="0.2">
      <c r="A7" s="89"/>
      <c r="B7" s="90"/>
      <c r="C7" s="142"/>
      <c r="D7" s="130"/>
      <c r="E7" s="130"/>
      <c r="F7" s="130"/>
      <c r="G7" s="130"/>
      <c r="H7" s="130"/>
      <c r="I7" s="130"/>
      <c r="J7" s="130"/>
      <c r="K7" s="139"/>
      <c r="O7" s="89"/>
      <c r="P7" s="90"/>
      <c r="Q7" s="142"/>
      <c r="R7" s="130"/>
      <c r="S7" s="130"/>
      <c r="T7" s="130"/>
      <c r="U7" s="130"/>
      <c r="V7" s="130"/>
      <c r="W7" s="130"/>
      <c r="X7" s="130"/>
      <c r="Y7" s="139"/>
      <c r="Z7" s="81"/>
    </row>
    <row r="8" spans="1:26" s="79" customFormat="1" ht="13.5" thickBot="1" x14ac:dyDescent="0.25">
      <c r="A8" s="89"/>
      <c r="B8" s="90"/>
      <c r="C8" s="142"/>
      <c r="D8" s="130"/>
      <c r="E8" s="130"/>
      <c r="F8" s="130"/>
      <c r="G8" s="130"/>
      <c r="H8" s="130"/>
      <c r="I8" s="130"/>
      <c r="J8" s="130"/>
      <c r="K8" s="139"/>
      <c r="O8" s="89"/>
      <c r="P8" s="90"/>
      <c r="Q8" s="142"/>
      <c r="R8" s="130"/>
      <c r="S8" s="130"/>
      <c r="T8" s="130"/>
      <c r="U8" s="130"/>
      <c r="V8" s="130"/>
      <c r="W8" s="130"/>
      <c r="X8" s="130"/>
      <c r="Y8" s="139"/>
      <c r="Z8" s="81"/>
    </row>
    <row r="9" spans="1:26" x14ac:dyDescent="0.2">
      <c r="A9" s="35"/>
      <c r="B9" s="38" t="s">
        <v>124</v>
      </c>
      <c r="C9" s="3">
        <v>138</v>
      </c>
      <c r="D9" s="4">
        <v>832</v>
      </c>
      <c r="E9" s="4">
        <v>1639</v>
      </c>
      <c r="F9" s="4">
        <v>2018</v>
      </c>
      <c r="G9" s="4">
        <v>2006</v>
      </c>
      <c r="H9" s="4">
        <v>1899</v>
      </c>
      <c r="I9" s="4">
        <v>1519</v>
      </c>
      <c r="J9" s="4">
        <v>497</v>
      </c>
      <c r="K9" s="5">
        <v>36</v>
      </c>
      <c r="O9" s="35"/>
      <c r="P9" s="38" t="s">
        <v>124</v>
      </c>
      <c r="Q9" s="3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5">
        <v>0</v>
      </c>
      <c r="Z9" s="1"/>
    </row>
    <row r="10" spans="1:26" x14ac:dyDescent="0.2">
      <c r="A10" s="41"/>
      <c r="B10" s="49" t="s">
        <v>3</v>
      </c>
      <c r="C10" s="44">
        <v>29</v>
      </c>
      <c r="D10" s="45">
        <v>212</v>
      </c>
      <c r="E10" s="45">
        <v>457</v>
      </c>
      <c r="F10" s="45">
        <v>495</v>
      </c>
      <c r="G10" s="45">
        <v>490</v>
      </c>
      <c r="H10" s="45">
        <v>418</v>
      </c>
      <c r="I10" s="45">
        <v>296</v>
      </c>
      <c r="J10" s="45">
        <v>70</v>
      </c>
      <c r="K10" s="46">
        <v>1</v>
      </c>
      <c r="O10" s="41"/>
      <c r="P10" s="49" t="s">
        <v>3</v>
      </c>
      <c r="Q10" s="44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6">
        <v>0</v>
      </c>
      <c r="Z10" s="2"/>
    </row>
    <row r="11" spans="1:26" x14ac:dyDescent="0.2">
      <c r="A11" s="39"/>
      <c r="B11" s="51" t="s">
        <v>125</v>
      </c>
      <c r="C11" s="7">
        <v>9</v>
      </c>
      <c r="D11" s="8">
        <v>59</v>
      </c>
      <c r="E11" s="8">
        <v>79</v>
      </c>
      <c r="F11" s="8">
        <v>125</v>
      </c>
      <c r="G11" s="8">
        <v>113</v>
      </c>
      <c r="H11" s="8">
        <v>118</v>
      </c>
      <c r="I11" s="8">
        <v>114</v>
      </c>
      <c r="J11" s="8">
        <v>39</v>
      </c>
      <c r="K11" s="9">
        <v>2</v>
      </c>
      <c r="O11" s="39"/>
      <c r="P11" s="51" t="s">
        <v>125</v>
      </c>
      <c r="Q11" s="7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9">
        <v>0</v>
      </c>
      <c r="Z11" s="2"/>
    </row>
    <row r="12" spans="1:26" x14ac:dyDescent="0.2">
      <c r="A12" s="41"/>
      <c r="B12" s="49" t="s">
        <v>126</v>
      </c>
      <c r="C12" s="44">
        <v>5</v>
      </c>
      <c r="D12" s="45">
        <v>56</v>
      </c>
      <c r="E12" s="45">
        <v>119</v>
      </c>
      <c r="F12" s="45">
        <v>107</v>
      </c>
      <c r="G12" s="45">
        <v>68</v>
      </c>
      <c r="H12" s="45">
        <v>64</v>
      </c>
      <c r="I12" s="45">
        <v>45</v>
      </c>
      <c r="J12" s="45">
        <v>10</v>
      </c>
      <c r="K12" s="46">
        <v>0</v>
      </c>
      <c r="O12" s="41"/>
      <c r="P12" s="49" t="s">
        <v>126</v>
      </c>
      <c r="Q12" s="44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6">
        <v>0</v>
      </c>
      <c r="Z12" s="2"/>
    </row>
    <row r="13" spans="1:26" x14ac:dyDescent="0.2">
      <c r="A13" s="39"/>
      <c r="B13" s="51" t="s">
        <v>127</v>
      </c>
      <c r="C13" s="7">
        <v>10</v>
      </c>
      <c r="D13" s="8">
        <v>126</v>
      </c>
      <c r="E13" s="8">
        <v>288</v>
      </c>
      <c r="F13" s="8">
        <v>350</v>
      </c>
      <c r="G13" s="8">
        <v>383</v>
      </c>
      <c r="H13" s="8">
        <v>359</v>
      </c>
      <c r="I13" s="8">
        <v>319</v>
      </c>
      <c r="J13" s="8">
        <v>82</v>
      </c>
      <c r="K13" s="9">
        <v>1</v>
      </c>
      <c r="O13" s="39"/>
      <c r="P13" s="51" t="s">
        <v>127</v>
      </c>
      <c r="Q13" s="7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9">
        <v>0</v>
      </c>
      <c r="Z13" s="2"/>
    </row>
    <row r="14" spans="1:26" x14ac:dyDescent="0.2">
      <c r="A14" s="41"/>
      <c r="B14" s="49" t="s">
        <v>128</v>
      </c>
      <c r="C14" s="44">
        <v>53</v>
      </c>
      <c r="D14" s="45">
        <v>295</v>
      </c>
      <c r="E14" s="45">
        <v>594</v>
      </c>
      <c r="F14" s="45">
        <v>693</v>
      </c>
      <c r="G14" s="45">
        <v>606</v>
      </c>
      <c r="H14" s="45">
        <v>573</v>
      </c>
      <c r="I14" s="45">
        <v>412</v>
      </c>
      <c r="J14" s="45">
        <v>104</v>
      </c>
      <c r="K14" s="46">
        <v>4</v>
      </c>
      <c r="O14" s="41"/>
      <c r="P14" s="49" t="s">
        <v>128</v>
      </c>
      <c r="Q14" s="44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6">
        <v>0</v>
      </c>
      <c r="Z14" s="2"/>
    </row>
    <row r="15" spans="1:26" x14ac:dyDescent="0.2">
      <c r="A15" s="39"/>
      <c r="B15" s="51" t="s">
        <v>931</v>
      </c>
      <c r="C15" s="7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9">
        <v>0</v>
      </c>
      <c r="O15" s="39"/>
      <c r="P15" s="51" t="s">
        <v>931</v>
      </c>
      <c r="Q15" s="7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9">
        <v>0</v>
      </c>
      <c r="Z15" s="2"/>
    </row>
    <row r="16" spans="1:26" x14ac:dyDescent="0.2">
      <c r="A16" s="41"/>
      <c r="B16" s="49" t="s">
        <v>129</v>
      </c>
      <c r="C16" s="44">
        <v>1</v>
      </c>
      <c r="D16" s="45">
        <v>0</v>
      </c>
      <c r="E16" s="45">
        <v>5</v>
      </c>
      <c r="F16" s="45">
        <v>6</v>
      </c>
      <c r="G16" s="45">
        <v>8</v>
      </c>
      <c r="H16" s="45">
        <v>9</v>
      </c>
      <c r="I16" s="45">
        <v>1</v>
      </c>
      <c r="J16" s="45">
        <v>1</v>
      </c>
      <c r="K16" s="46">
        <v>0</v>
      </c>
      <c r="O16" s="41"/>
      <c r="P16" s="49" t="s">
        <v>129</v>
      </c>
      <c r="Q16" s="44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6">
        <v>0</v>
      </c>
      <c r="Z16" s="2"/>
    </row>
    <row r="17" spans="1:26" x14ac:dyDescent="0.2">
      <c r="A17" s="39"/>
      <c r="B17" s="51" t="s">
        <v>130</v>
      </c>
      <c r="C17" s="7">
        <v>2</v>
      </c>
      <c r="D17" s="8">
        <v>24</v>
      </c>
      <c r="E17" s="8">
        <v>37</v>
      </c>
      <c r="F17" s="8">
        <v>45</v>
      </c>
      <c r="G17" s="8">
        <v>31</v>
      </c>
      <c r="H17" s="8">
        <v>40</v>
      </c>
      <c r="I17" s="8">
        <v>16</v>
      </c>
      <c r="J17" s="8">
        <v>9</v>
      </c>
      <c r="K17" s="9">
        <v>3</v>
      </c>
      <c r="O17" s="39"/>
      <c r="P17" s="51" t="s">
        <v>130</v>
      </c>
      <c r="Q17" s="7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9">
        <v>0</v>
      </c>
      <c r="Z17" s="2"/>
    </row>
    <row r="18" spans="1:26" x14ac:dyDescent="0.2">
      <c r="A18" s="41"/>
      <c r="B18" s="49" t="s">
        <v>131</v>
      </c>
      <c r="C18" s="44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6">
        <v>0</v>
      </c>
      <c r="O18" s="41"/>
      <c r="P18" s="49" t="s">
        <v>131</v>
      </c>
      <c r="Q18" s="44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6">
        <v>0</v>
      </c>
      <c r="Z18" s="2"/>
    </row>
    <row r="19" spans="1:26" x14ac:dyDescent="0.2">
      <c r="A19" s="39"/>
      <c r="B19" s="51" t="s">
        <v>132</v>
      </c>
      <c r="C19" s="7">
        <v>0</v>
      </c>
      <c r="D19" s="8">
        <v>1</v>
      </c>
      <c r="E19" s="8">
        <v>3</v>
      </c>
      <c r="F19" s="8">
        <v>5</v>
      </c>
      <c r="G19" s="8">
        <v>3</v>
      </c>
      <c r="H19" s="8">
        <v>7</v>
      </c>
      <c r="I19" s="8">
        <v>2</v>
      </c>
      <c r="J19" s="8">
        <v>2</v>
      </c>
      <c r="K19" s="9">
        <v>0</v>
      </c>
      <c r="O19" s="39"/>
      <c r="P19" s="51" t="s">
        <v>132</v>
      </c>
      <c r="Q19" s="7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9">
        <v>0</v>
      </c>
      <c r="Z19" s="2"/>
    </row>
    <row r="20" spans="1:26" x14ac:dyDescent="0.2">
      <c r="A20" s="41"/>
      <c r="B20" s="49" t="s">
        <v>133</v>
      </c>
      <c r="C20" s="44">
        <v>5</v>
      </c>
      <c r="D20" s="45">
        <v>14</v>
      </c>
      <c r="E20" s="45">
        <v>8</v>
      </c>
      <c r="F20" s="45">
        <v>12</v>
      </c>
      <c r="G20" s="45">
        <v>6</v>
      </c>
      <c r="H20" s="45">
        <v>1</v>
      </c>
      <c r="I20" s="45">
        <v>8</v>
      </c>
      <c r="J20" s="45">
        <v>3</v>
      </c>
      <c r="K20" s="46">
        <v>0</v>
      </c>
      <c r="O20" s="41"/>
      <c r="P20" s="49" t="s">
        <v>133</v>
      </c>
      <c r="Q20" s="44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6">
        <v>0</v>
      </c>
      <c r="Z20" s="2"/>
    </row>
    <row r="21" spans="1:26" x14ac:dyDescent="0.2">
      <c r="A21" s="39"/>
      <c r="B21" s="51" t="s">
        <v>692</v>
      </c>
      <c r="C21" s="7">
        <v>1</v>
      </c>
      <c r="D21" s="8">
        <v>6</v>
      </c>
      <c r="E21" s="8">
        <v>8</v>
      </c>
      <c r="F21" s="8">
        <v>14</v>
      </c>
      <c r="G21" s="8">
        <v>26</v>
      </c>
      <c r="H21" s="8">
        <v>22</v>
      </c>
      <c r="I21" s="8">
        <v>18</v>
      </c>
      <c r="J21" s="8">
        <v>2</v>
      </c>
      <c r="K21" s="9">
        <v>0</v>
      </c>
      <c r="O21" s="39"/>
      <c r="P21" s="51" t="s">
        <v>692</v>
      </c>
      <c r="Q21" s="7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9">
        <v>0</v>
      </c>
      <c r="Z21" s="2"/>
    </row>
    <row r="22" spans="1:26" x14ac:dyDescent="0.2">
      <c r="A22" s="41"/>
      <c r="B22" s="49" t="s">
        <v>134</v>
      </c>
      <c r="C22" s="44">
        <v>2</v>
      </c>
      <c r="D22" s="45">
        <v>9</v>
      </c>
      <c r="E22" s="45">
        <v>11</v>
      </c>
      <c r="F22" s="45">
        <v>15</v>
      </c>
      <c r="G22" s="45">
        <v>11</v>
      </c>
      <c r="H22" s="45">
        <v>12</v>
      </c>
      <c r="I22" s="45">
        <v>8</v>
      </c>
      <c r="J22" s="45">
        <v>5</v>
      </c>
      <c r="K22" s="46">
        <v>0</v>
      </c>
      <c r="O22" s="41"/>
      <c r="P22" s="49" t="s">
        <v>134</v>
      </c>
      <c r="Q22" s="44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6">
        <v>0</v>
      </c>
      <c r="Z22" s="2"/>
    </row>
    <row r="23" spans="1:26" x14ac:dyDescent="0.2">
      <c r="A23" s="39"/>
      <c r="B23" s="51" t="s">
        <v>135</v>
      </c>
      <c r="C23" s="7">
        <v>7</v>
      </c>
      <c r="D23" s="8">
        <v>31</v>
      </c>
      <c r="E23" s="8">
        <v>62</v>
      </c>
      <c r="F23" s="8">
        <v>123</v>
      </c>
      <c r="G23" s="8">
        <v>137</v>
      </c>
      <c r="H23" s="8">
        <v>152</v>
      </c>
      <c r="I23" s="8">
        <v>154</v>
      </c>
      <c r="J23" s="8">
        <v>72</v>
      </c>
      <c r="K23" s="9">
        <v>3</v>
      </c>
      <c r="O23" s="39"/>
      <c r="P23" s="51" t="s">
        <v>135</v>
      </c>
      <c r="Q23" s="7">
        <v>14</v>
      </c>
      <c r="R23" s="8">
        <v>63</v>
      </c>
      <c r="S23" s="8">
        <v>49</v>
      </c>
      <c r="T23" s="8">
        <v>51</v>
      </c>
      <c r="U23" s="8">
        <v>43</v>
      </c>
      <c r="V23" s="8">
        <v>40</v>
      </c>
      <c r="W23" s="8">
        <v>25</v>
      </c>
      <c r="X23" s="8">
        <v>24</v>
      </c>
      <c r="Y23" s="9">
        <v>1</v>
      </c>
      <c r="Z23" s="2"/>
    </row>
    <row r="24" spans="1:26" x14ac:dyDescent="0.2">
      <c r="A24" s="41"/>
      <c r="B24" s="49" t="s">
        <v>932</v>
      </c>
      <c r="C24" s="44">
        <v>0</v>
      </c>
      <c r="D24" s="45">
        <v>3</v>
      </c>
      <c r="E24" s="45">
        <v>8</v>
      </c>
      <c r="F24" s="45">
        <v>17</v>
      </c>
      <c r="G24" s="45">
        <v>10</v>
      </c>
      <c r="H24" s="45">
        <v>14</v>
      </c>
      <c r="I24" s="45">
        <v>7</v>
      </c>
      <c r="J24" s="45">
        <v>8</v>
      </c>
      <c r="K24" s="46">
        <v>0</v>
      </c>
      <c r="O24" s="41"/>
      <c r="P24" s="49" t="s">
        <v>932</v>
      </c>
      <c r="Q24" s="44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6">
        <v>0</v>
      </c>
      <c r="Z24" s="2"/>
    </row>
    <row r="25" spans="1:26" x14ac:dyDescent="0.2">
      <c r="A25" s="39"/>
      <c r="B25" s="51" t="s">
        <v>136</v>
      </c>
      <c r="C25" s="7">
        <v>20</v>
      </c>
      <c r="D25" s="8">
        <v>91</v>
      </c>
      <c r="E25" s="8">
        <v>135</v>
      </c>
      <c r="F25" s="8">
        <v>195</v>
      </c>
      <c r="G25" s="8">
        <v>235</v>
      </c>
      <c r="H25" s="8">
        <v>296</v>
      </c>
      <c r="I25" s="8">
        <v>287</v>
      </c>
      <c r="J25" s="8">
        <v>124</v>
      </c>
      <c r="K25" s="9">
        <v>1</v>
      </c>
      <c r="O25" s="39"/>
      <c r="P25" s="51" t="s">
        <v>136</v>
      </c>
      <c r="Q25" s="7">
        <v>2</v>
      </c>
      <c r="R25" s="8">
        <v>6</v>
      </c>
      <c r="S25" s="8">
        <v>17</v>
      </c>
      <c r="T25" s="8">
        <v>30</v>
      </c>
      <c r="U25" s="8">
        <v>25</v>
      </c>
      <c r="V25" s="8">
        <v>22</v>
      </c>
      <c r="W25" s="8">
        <v>27</v>
      </c>
      <c r="X25" s="8">
        <v>8</v>
      </c>
      <c r="Y25" s="9">
        <v>0</v>
      </c>
      <c r="Z25" s="2"/>
    </row>
    <row r="26" spans="1:26" x14ac:dyDescent="0.2">
      <c r="A26" s="41"/>
      <c r="B26" s="49" t="s">
        <v>137</v>
      </c>
      <c r="C26" s="44">
        <v>17</v>
      </c>
      <c r="D26" s="45">
        <v>90</v>
      </c>
      <c r="E26" s="45">
        <v>188</v>
      </c>
      <c r="F26" s="45">
        <v>267</v>
      </c>
      <c r="G26" s="45">
        <v>274</v>
      </c>
      <c r="H26" s="45">
        <v>276</v>
      </c>
      <c r="I26" s="45">
        <v>212</v>
      </c>
      <c r="J26" s="45">
        <v>66</v>
      </c>
      <c r="K26" s="46">
        <v>1</v>
      </c>
      <c r="O26" s="41"/>
      <c r="P26" s="49" t="s">
        <v>137</v>
      </c>
      <c r="Q26" s="44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6">
        <v>0</v>
      </c>
      <c r="Z26" s="2"/>
    </row>
    <row r="27" spans="1:26" x14ac:dyDescent="0.2">
      <c r="A27" s="39"/>
      <c r="B27" s="51" t="s">
        <v>138</v>
      </c>
      <c r="C27" s="7">
        <v>8</v>
      </c>
      <c r="D27" s="8">
        <v>83</v>
      </c>
      <c r="E27" s="8">
        <v>141</v>
      </c>
      <c r="F27" s="8">
        <v>172</v>
      </c>
      <c r="G27" s="8">
        <v>176</v>
      </c>
      <c r="H27" s="8">
        <v>167</v>
      </c>
      <c r="I27" s="8">
        <v>175</v>
      </c>
      <c r="J27" s="8">
        <v>56</v>
      </c>
      <c r="K27" s="9">
        <v>2</v>
      </c>
      <c r="O27" s="39"/>
      <c r="P27" s="51" t="s">
        <v>138</v>
      </c>
      <c r="Q27" s="7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9">
        <v>0</v>
      </c>
      <c r="Z27" s="2"/>
    </row>
    <row r="28" spans="1:26" x14ac:dyDescent="0.2">
      <c r="A28" s="41"/>
      <c r="B28" s="49" t="s">
        <v>139</v>
      </c>
      <c r="C28" s="44">
        <v>4</v>
      </c>
      <c r="D28" s="45">
        <v>50</v>
      </c>
      <c r="E28" s="45">
        <v>173</v>
      </c>
      <c r="F28" s="45">
        <v>308</v>
      </c>
      <c r="G28" s="45">
        <v>394</v>
      </c>
      <c r="H28" s="45">
        <v>459</v>
      </c>
      <c r="I28" s="45">
        <v>463</v>
      </c>
      <c r="J28" s="45">
        <v>154</v>
      </c>
      <c r="K28" s="46">
        <v>5</v>
      </c>
      <c r="O28" s="41"/>
      <c r="P28" s="49" t="s">
        <v>139</v>
      </c>
      <c r="Q28" s="44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6">
        <v>0</v>
      </c>
      <c r="Z28" s="2"/>
    </row>
    <row r="29" spans="1:26" x14ac:dyDescent="0.2">
      <c r="A29" s="39"/>
      <c r="B29" s="51" t="s">
        <v>140</v>
      </c>
      <c r="C29" s="7">
        <v>2</v>
      </c>
      <c r="D29" s="8">
        <v>9</v>
      </c>
      <c r="E29" s="8">
        <v>38</v>
      </c>
      <c r="F29" s="8">
        <v>47</v>
      </c>
      <c r="G29" s="8">
        <v>68</v>
      </c>
      <c r="H29" s="8">
        <v>106</v>
      </c>
      <c r="I29" s="8">
        <v>103</v>
      </c>
      <c r="J29" s="8">
        <v>79</v>
      </c>
      <c r="K29" s="9">
        <v>0</v>
      </c>
      <c r="O29" s="39"/>
      <c r="P29" s="51" t="s">
        <v>140</v>
      </c>
      <c r="Q29" s="7">
        <v>0</v>
      </c>
      <c r="R29" s="8">
        <v>0</v>
      </c>
      <c r="S29" s="8">
        <v>2</v>
      </c>
      <c r="T29" s="8">
        <v>0</v>
      </c>
      <c r="U29" s="8">
        <v>1</v>
      </c>
      <c r="V29" s="8">
        <v>8</v>
      </c>
      <c r="W29" s="8">
        <v>4</v>
      </c>
      <c r="X29" s="8">
        <v>4</v>
      </c>
      <c r="Y29" s="9">
        <v>0</v>
      </c>
      <c r="Z29" s="2"/>
    </row>
    <row r="30" spans="1:26" x14ac:dyDescent="0.2">
      <c r="A30" s="41"/>
      <c r="B30" s="49" t="s">
        <v>141</v>
      </c>
      <c r="C30" s="44">
        <v>0</v>
      </c>
      <c r="D30" s="45">
        <v>11</v>
      </c>
      <c r="E30" s="45">
        <v>20</v>
      </c>
      <c r="F30" s="45">
        <v>34</v>
      </c>
      <c r="G30" s="45">
        <v>32</v>
      </c>
      <c r="H30" s="45">
        <v>27</v>
      </c>
      <c r="I30" s="45">
        <v>24</v>
      </c>
      <c r="J30" s="45">
        <v>10</v>
      </c>
      <c r="K30" s="46">
        <v>0</v>
      </c>
      <c r="O30" s="41"/>
      <c r="P30" s="49" t="s">
        <v>141</v>
      </c>
      <c r="Q30" s="44">
        <v>2</v>
      </c>
      <c r="R30" s="45">
        <v>14</v>
      </c>
      <c r="S30" s="45">
        <v>22</v>
      </c>
      <c r="T30" s="45">
        <v>39</v>
      </c>
      <c r="U30" s="45">
        <v>47</v>
      </c>
      <c r="V30" s="45">
        <v>47</v>
      </c>
      <c r="W30" s="45">
        <v>50</v>
      </c>
      <c r="X30" s="45">
        <v>12</v>
      </c>
      <c r="Y30" s="46">
        <v>0</v>
      </c>
      <c r="Z30" s="2"/>
    </row>
    <row r="31" spans="1:26" x14ac:dyDescent="0.2">
      <c r="A31" s="39"/>
      <c r="B31" s="51" t="s">
        <v>142</v>
      </c>
      <c r="C31" s="7">
        <v>2</v>
      </c>
      <c r="D31" s="8">
        <v>11</v>
      </c>
      <c r="E31" s="8">
        <v>35</v>
      </c>
      <c r="F31" s="8">
        <v>53</v>
      </c>
      <c r="G31" s="8">
        <v>43</v>
      </c>
      <c r="H31" s="8">
        <v>74</v>
      </c>
      <c r="I31" s="8">
        <v>77</v>
      </c>
      <c r="J31" s="8">
        <v>30</v>
      </c>
      <c r="K31" s="9">
        <v>2</v>
      </c>
      <c r="O31" s="39"/>
      <c r="P31" s="51" t="s">
        <v>142</v>
      </c>
      <c r="Q31" s="7">
        <v>0</v>
      </c>
      <c r="R31" s="8">
        <v>0</v>
      </c>
      <c r="S31" s="8">
        <v>3</v>
      </c>
      <c r="T31" s="8">
        <v>4</v>
      </c>
      <c r="U31" s="8">
        <v>6</v>
      </c>
      <c r="V31" s="8">
        <v>6</v>
      </c>
      <c r="W31" s="8">
        <v>3</v>
      </c>
      <c r="X31" s="8">
        <v>9</v>
      </c>
      <c r="Y31" s="9">
        <v>9</v>
      </c>
      <c r="Z31" s="2"/>
    </row>
    <row r="32" spans="1:26" x14ac:dyDescent="0.2">
      <c r="A32" s="41"/>
      <c r="B32" s="49" t="s">
        <v>143</v>
      </c>
      <c r="C32" s="44">
        <v>0</v>
      </c>
      <c r="D32" s="45">
        <v>7</v>
      </c>
      <c r="E32" s="45">
        <v>7</v>
      </c>
      <c r="F32" s="45">
        <v>20</v>
      </c>
      <c r="G32" s="45">
        <v>15</v>
      </c>
      <c r="H32" s="45">
        <v>22</v>
      </c>
      <c r="I32" s="45">
        <v>16</v>
      </c>
      <c r="J32" s="45">
        <v>5</v>
      </c>
      <c r="K32" s="46">
        <v>0</v>
      </c>
      <c r="O32" s="41"/>
      <c r="P32" s="49" t="s">
        <v>143</v>
      </c>
      <c r="Q32" s="44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6">
        <v>0</v>
      </c>
      <c r="Z32" s="2"/>
    </row>
    <row r="33" spans="1:26" x14ac:dyDescent="0.2">
      <c r="A33" s="39"/>
      <c r="B33" s="51" t="s">
        <v>144</v>
      </c>
      <c r="C33" s="7">
        <v>10</v>
      </c>
      <c r="D33" s="8">
        <v>24</v>
      </c>
      <c r="E33" s="8">
        <v>46</v>
      </c>
      <c r="F33" s="8">
        <v>86</v>
      </c>
      <c r="G33" s="8">
        <v>70</v>
      </c>
      <c r="H33" s="8">
        <v>76</v>
      </c>
      <c r="I33" s="8">
        <v>61</v>
      </c>
      <c r="J33" s="8">
        <v>19</v>
      </c>
      <c r="K33" s="9">
        <v>2</v>
      </c>
      <c r="O33" s="39"/>
      <c r="P33" s="51" t="s">
        <v>144</v>
      </c>
      <c r="Q33" s="7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9">
        <v>0</v>
      </c>
      <c r="Z33" s="2"/>
    </row>
    <row r="34" spans="1:26" x14ac:dyDescent="0.2">
      <c r="A34" s="41"/>
      <c r="B34" s="49" t="s">
        <v>145</v>
      </c>
      <c r="C34" s="44">
        <v>5</v>
      </c>
      <c r="D34" s="45">
        <v>8</v>
      </c>
      <c r="E34" s="45">
        <v>11</v>
      </c>
      <c r="F34" s="45">
        <v>15</v>
      </c>
      <c r="G34" s="45">
        <v>26</v>
      </c>
      <c r="H34" s="45">
        <v>33</v>
      </c>
      <c r="I34" s="45">
        <v>41</v>
      </c>
      <c r="J34" s="45">
        <v>24</v>
      </c>
      <c r="K34" s="46">
        <v>0</v>
      </c>
      <c r="O34" s="41"/>
      <c r="P34" s="49" t="s">
        <v>145</v>
      </c>
      <c r="Q34" s="44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1</v>
      </c>
      <c r="X34" s="45">
        <v>0</v>
      </c>
      <c r="Y34" s="46">
        <v>0</v>
      </c>
      <c r="Z34" s="2"/>
    </row>
    <row r="35" spans="1:26" x14ac:dyDescent="0.2">
      <c r="A35" s="39"/>
      <c r="B35" s="51" t="s">
        <v>146</v>
      </c>
      <c r="C35" s="7">
        <v>2</v>
      </c>
      <c r="D35" s="8">
        <v>10</v>
      </c>
      <c r="E35" s="8">
        <v>16</v>
      </c>
      <c r="F35" s="8">
        <v>16</v>
      </c>
      <c r="G35" s="8">
        <v>28</v>
      </c>
      <c r="H35" s="8">
        <v>32</v>
      </c>
      <c r="I35" s="8">
        <v>33</v>
      </c>
      <c r="J35" s="8">
        <v>14</v>
      </c>
      <c r="K35" s="9">
        <v>0</v>
      </c>
      <c r="O35" s="39"/>
      <c r="P35" s="51" t="s">
        <v>146</v>
      </c>
      <c r="Q35" s="7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9">
        <v>0</v>
      </c>
      <c r="Z35" s="2"/>
    </row>
    <row r="36" spans="1:26" x14ac:dyDescent="0.2">
      <c r="A36" s="41"/>
      <c r="B36" s="49" t="s">
        <v>147</v>
      </c>
      <c r="C36" s="44">
        <v>4</v>
      </c>
      <c r="D36" s="45">
        <v>13</v>
      </c>
      <c r="E36" s="45">
        <v>61</v>
      </c>
      <c r="F36" s="45">
        <v>85</v>
      </c>
      <c r="G36" s="45">
        <v>118</v>
      </c>
      <c r="H36" s="45">
        <v>123</v>
      </c>
      <c r="I36" s="45">
        <v>92</v>
      </c>
      <c r="J36" s="45">
        <v>25</v>
      </c>
      <c r="K36" s="46">
        <v>0</v>
      </c>
      <c r="O36" s="41"/>
      <c r="P36" s="49" t="s">
        <v>147</v>
      </c>
      <c r="Q36" s="44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6">
        <v>0</v>
      </c>
      <c r="Z36" s="2"/>
    </row>
    <row r="37" spans="1:26" x14ac:dyDescent="0.2">
      <c r="A37" s="39"/>
      <c r="B37" s="51" t="s">
        <v>148</v>
      </c>
      <c r="C37" s="7">
        <v>4</v>
      </c>
      <c r="D37" s="8">
        <v>25</v>
      </c>
      <c r="E37" s="8">
        <v>33</v>
      </c>
      <c r="F37" s="8">
        <v>61</v>
      </c>
      <c r="G37" s="8">
        <v>66</v>
      </c>
      <c r="H37" s="8">
        <v>56</v>
      </c>
      <c r="I37" s="8">
        <v>51</v>
      </c>
      <c r="J37" s="8">
        <v>18</v>
      </c>
      <c r="K37" s="9">
        <v>1</v>
      </c>
      <c r="O37" s="39"/>
      <c r="P37" s="51" t="s">
        <v>148</v>
      </c>
      <c r="Q37" s="7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9">
        <v>0</v>
      </c>
      <c r="Z37" s="2"/>
    </row>
    <row r="38" spans="1:26" x14ac:dyDescent="0.2">
      <c r="A38" s="41"/>
      <c r="B38" s="49" t="s">
        <v>149</v>
      </c>
      <c r="C38" s="44">
        <v>1</v>
      </c>
      <c r="D38" s="45">
        <v>12</v>
      </c>
      <c r="E38" s="45">
        <v>41</v>
      </c>
      <c r="F38" s="45">
        <v>39</v>
      </c>
      <c r="G38" s="45">
        <v>47</v>
      </c>
      <c r="H38" s="45">
        <v>44</v>
      </c>
      <c r="I38" s="45">
        <v>51</v>
      </c>
      <c r="J38" s="45">
        <v>14</v>
      </c>
      <c r="K38" s="46">
        <v>0</v>
      </c>
      <c r="O38" s="41"/>
      <c r="P38" s="49" t="s">
        <v>149</v>
      </c>
      <c r="Q38" s="44">
        <v>0</v>
      </c>
      <c r="R38" s="45">
        <v>0</v>
      </c>
      <c r="S38" s="45">
        <v>0</v>
      </c>
      <c r="T38" s="45">
        <v>1</v>
      </c>
      <c r="U38" s="45">
        <v>4</v>
      </c>
      <c r="V38" s="45">
        <v>3</v>
      </c>
      <c r="W38" s="45">
        <v>1</v>
      </c>
      <c r="X38" s="45">
        <v>1</v>
      </c>
      <c r="Y38" s="46">
        <v>0</v>
      </c>
      <c r="Z38" s="2"/>
    </row>
    <row r="39" spans="1:26" x14ac:dyDescent="0.2">
      <c r="A39" s="39"/>
      <c r="B39" s="51" t="s">
        <v>150</v>
      </c>
      <c r="C39" s="7">
        <v>30</v>
      </c>
      <c r="D39" s="8">
        <v>106</v>
      </c>
      <c r="E39" s="8">
        <v>144</v>
      </c>
      <c r="F39" s="8">
        <v>175</v>
      </c>
      <c r="G39" s="8">
        <v>216</v>
      </c>
      <c r="H39" s="8">
        <v>240</v>
      </c>
      <c r="I39" s="8">
        <v>271</v>
      </c>
      <c r="J39" s="8">
        <v>97</v>
      </c>
      <c r="K39" s="9">
        <v>4</v>
      </c>
      <c r="O39" s="39"/>
      <c r="P39" s="51" t="s">
        <v>150</v>
      </c>
      <c r="Q39" s="7">
        <v>0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0</v>
      </c>
      <c r="Y39" s="9">
        <v>0</v>
      </c>
      <c r="Z39" s="2"/>
    </row>
    <row r="40" spans="1:26" x14ac:dyDescent="0.2">
      <c r="A40" s="41"/>
      <c r="B40" s="49" t="s">
        <v>933</v>
      </c>
      <c r="C40" s="44">
        <v>0</v>
      </c>
      <c r="D40" s="45">
        <v>2</v>
      </c>
      <c r="E40" s="45">
        <v>5</v>
      </c>
      <c r="F40" s="45">
        <v>4</v>
      </c>
      <c r="G40" s="45">
        <v>9</v>
      </c>
      <c r="H40" s="45">
        <v>7</v>
      </c>
      <c r="I40" s="45">
        <v>9</v>
      </c>
      <c r="J40" s="45">
        <v>8</v>
      </c>
      <c r="K40" s="46">
        <v>1</v>
      </c>
      <c r="O40" s="41"/>
      <c r="P40" s="49" t="s">
        <v>933</v>
      </c>
      <c r="Q40" s="44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6">
        <v>0</v>
      </c>
      <c r="Z40" s="2"/>
    </row>
    <row r="41" spans="1:26" x14ac:dyDescent="0.2">
      <c r="A41" s="39"/>
      <c r="B41" s="51" t="s">
        <v>934</v>
      </c>
      <c r="C41" s="7">
        <v>0</v>
      </c>
      <c r="D41" s="8">
        <v>40</v>
      </c>
      <c r="E41" s="8">
        <v>84</v>
      </c>
      <c r="F41" s="8">
        <v>61</v>
      </c>
      <c r="G41" s="8">
        <v>46</v>
      </c>
      <c r="H41" s="8">
        <v>28</v>
      </c>
      <c r="I41" s="8">
        <v>24</v>
      </c>
      <c r="J41" s="8">
        <v>7</v>
      </c>
      <c r="K41" s="9">
        <v>0</v>
      </c>
      <c r="O41" s="39"/>
      <c r="P41" s="51" t="s">
        <v>934</v>
      </c>
      <c r="Q41" s="7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9">
        <v>0</v>
      </c>
      <c r="Z41" s="2"/>
    </row>
    <row r="42" spans="1:26" x14ac:dyDescent="0.2">
      <c r="A42" s="41"/>
      <c r="B42" s="49" t="s">
        <v>935</v>
      </c>
      <c r="C42" s="44">
        <v>1</v>
      </c>
      <c r="D42" s="45">
        <v>9</v>
      </c>
      <c r="E42" s="45">
        <v>22</v>
      </c>
      <c r="F42" s="45">
        <v>28</v>
      </c>
      <c r="G42" s="45">
        <v>27</v>
      </c>
      <c r="H42" s="45">
        <v>13</v>
      </c>
      <c r="I42" s="45">
        <v>9</v>
      </c>
      <c r="J42" s="45">
        <v>1</v>
      </c>
      <c r="K42" s="46">
        <v>0</v>
      </c>
      <c r="O42" s="41"/>
      <c r="P42" s="49" t="s">
        <v>935</v>
      </c>
      <c r="Q42" s="44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6">
        <v>0</v>
      </c>
      <c r="Z42" s="2"/>
    </row>
    <row r="43" spans="1:26" x14ac:dyDescent="0.2">
      <c r="A43" s="39"/>
      <c r="B43" s="51" t="s">
        <v>936</v>
      </c>
      <c r="C43" s="7">
        <v>0</v>
      </c>
      <c r="D43" s="8">
        <v>0</v>
      </c>
      <c r="E43" s="8">
        <v>3</v>
      </c>
      <c r="F43" s="8">
        <v>7</v>
      </c>
      <c r="G43" s="8">
        <v>2</v>
      </c>
      <c r="H43" s="8">
        <v>2</v>
      </c>
      <c r="I43" s="8">
        <v>2</v>
      </c>
      <c r="J43" s="8">
        <v>4</v>
      </c>
      <c r="K43" s="9">
        <v>0</v>
      </c>
      <c r="O43" s="39"/>
      <c r="P43" s="51" t="s">
        <v>936</v>
      </c>
      <c r="Q43" s="7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9">
        <v>0</v>
      </c>
      <c r="Z43" s="2"/>
    </row>
    <row r="44" spans="1:26" x14ac:dyDescent="0.2">
      <c r="A44" s="39"/>
      <c r="B44" s="34"/>
      <c r="C44" s="7"/>
      <c r="D44" s="8"/>
      <c r="E44" s="8"/>
      <c r="F44" s="8"/>
      <c r="G44" s="8"/>
      <c r="H44" s="8"/>
      <c r="I44" s="8"/>
      <c r="J44" s="8"/>
      <c r="K44" s="9"/>
      <c r="O44" s="39"/>
      <c r="P44" s="34"/>
      <c r="Q44" s="7"/>
      <c r="R44" s="8"/>
      <c r="S44" s="8"/>
      <c r="T44" s="8"/>
      <c r="U44" s="8"/>
      <c r="V44" s="8"/>
      <c r="W44" s="8"/>
      <c r="X44" s="8"/>
      <c r="Y44" s="9"/>
      <c r="Z44" s="2"/>
    </row>
    <row r="45" spans="1:26" ht="13.5" thickBot="1" x14ac:dyDescent="0.25">
      <c r="A45" s="52"/>
      <c r="B45" s="54" t="s">
        <v>2</v>
      </c>
      <c r="C45" s="55">
        <f t="shared" ref="C45:K45" si="0">SUM(C9:C43)</f>
        <v>372</v>
      </c>
      <c r="D45" s="19">
        <f t="shared" si="0"/>
        <v>2269</v>
      </c>
      <c r="E45" s="19">
        <f t="shared" si="0"/>
        <v>4521</v>
      </c>
      <c r="F45" s="19">
        <f t="shared" si="0"/>
        <v>5698</v>
      </c>
      <c r="G45" s="19">
        <f t="shared" si="0"/>
        <v>5790</v>
      </c>
      <c r="H45" s="19">
        <f t="shared" si="0"/>
        <v>5769</v>
      </c>
      <c r="I45" s="19">
        <f t="shared" si="0"/>
        <v>4920</v>
      </c>
      <c r="J45" s="19">
        <f t="shared" si="0"/>
        <v>1659</v>
      </c>
      <c r="K45" s="11">
        <f t="shared" si="0"/>
        <v>69</v>
      </c>
      <c r="O45" s="52"/>
      <c r="P45" s="54" t="s">
        <v>2</v>
      </c>
      <c r="Q45" s="55">
        <f t="shared" ref="Q45:Y45" si="1">SUM(Q9:Q43)</f>
        <v>18</v>
      </c>
      <c r="R45" s="19">
        <f t="shared" si="1"/>
        <v>83</v>
      </c>
      <c r="S45" s="19">
        <f t="shared" si="1"/>
        <v>93</v>
      </c>
      <c r="T45" s="19">
        <f t="shared" si="1"/>
        <v>125</v>
      </c>
      <c r="U45" s="19">
        <f t="shared" si="1"/>
        <v>126</v>
      </c>
      <c r="V45" s="19">
        <f t="shared" si="1"/>
        <v>127</v>
      </c>
      <c r="W45" s="19">
        <f t="shared" si="1"/>
        <v>112</v>
      </c>
      <c r="X45" s="19">
        <f t="shared" si="1"/>
        <v>58</v>
      </c>
      <c r="Y45" s="11">
        <f t="shared" si="1"/>
        <v>10</v>
      </c>
      <c r="Z45" s="2"/>
    </row>
    <row r="46" spans="1:26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6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6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6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6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6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6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6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6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6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</sheetData>
  <mergeCells count="26">
    <mergeCell ref="O1:Y1"/>
    <mergeCell ref="O2:Y2"/>
    <mergeCell ref="O3:Y3"/>
    <mergeCell ref="O6:P8"/>
    <mergeCell ref="Q6:Q8"/>
    <mergeCell ref="R6:R8"/>
    <mergeCell ref="S6:S8"/>
    <mergeCell ref="T6:T8"/>
    <mergeCell ref="U6:U8"/>
    <mergeCell ref="V6:V8"/>
    <mergeCell ref="Y6:Y8"/>
    <mergeCell ref="W6:W8"/>
    <mergeCell ref="X6:X8"/>
    <mergeCell ref="I6:I8"/>
    <mergeCell ref="J6:J8"/>
    <mergeCell ref="K6:K8"/>
    <mergeCell ref="A1:K1"/>
    <mergeCell ref="A2:K2"/>
    <mergeCell ref="A3:K3"/>
    <mergeCell ref="A6:B8"/>
    <mergeCell ref="C6:C8"/>
    <mergeCell ref="D6:D8"/>
    <mergeCell ref="E6:E8"/>
    <mergeCell ref="F6:F8"/>
    <mergeCell ref="G6:G8"/>
    <mergeCell ref="H6:H8"/>
  </mergeCells>
  <phoneticPr fontId="0" type="noConversion"/>
  <printOptions horizontalCentered="1"/>
  <pageMargins left="0.74803149606299213" right="0.74803149606299213" top="0.62992125984251968" bottom="0.6692913385826772" header="0.47244094488188981" footer="0.27559055118110237"/>
  <pageSetup paperSize="9" scale="90" firstPageNumber="24" fitToWidth="0" orientation="landscape" useFirstPageNumber="1" r:id="rId1"/>
  <headerFooter scaleWithDoc="0">
    <oddHeader>&amp;LCEB/2015/HLCM/HR/19</oddHeader>
    <oddFooter>&amp;CPage &amp;P</oddFooter>
  </headerFooter>
  <colBreaks count="1" manualBreakCount="1">
    <brk id="12" max="44" man="1"/>
  </colBreaks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13</vt:i4>
      </vt:variant>
    </vt:vector>
  </HeadingPairs>
  <TitlesOfParts>
    <vt:vector size="28" baseType="lpstr">
      <vt:lpstr>Table1</vt:lpstr>
      <vt:lpstr>Table2</vt:lpstr>
      <vt:lpstr>Table3</vt:lpstr>
      <vt:lpstr>Table4</vt:lpstr>
      <vt:lpstr>Table5</vt:lpstr>
      <vt:lpstr>Table6</vt:lpstr>
      <vt:lpstr>Table7</vt:lpstr>
      <vt:lpstr>Table8</vt:lpstr>
      <vt:lpstr>Table9</vt:lpstr>
      <vt:lpstr>Table10</vt:lpstr>
      <vt:lpstr>Table11</vt:lpstr>
      <vt:lpstr>Table12</vt:lpstr>
      <vt:lpstr>Table16</vt:lpstr>
      <vt:lpstr>Table17</vt:lpstr>
      <vt:lpstr>Table18</vt:lpstr>
      <vt:lpstr>Table1!Print_Area</vt:lpstr>
      <vt:lpstr>Table10!Print_Area</vt:lpstr>
      <vt:lpstr>Table11!Print_Area</vt:lpstr>
      <vt:lpstr>Table12!Print_Area</vt:lpstr>
      <vt:lpstr>Table16!Print_Area</vt:lpstr>
      <vt:lpstr>Table18!Print_Area</vt:lpstr>
      <vt:lpstr>Table2!Print_Area</vt:lpstr>
      <vt:lpstr>Table3!Print_Area</vt:lpstr>
      <vt:lpstr>Table4!Print_Area</vt:lpstr>
      <vt:lpstr>Table5!Print_Area</vt:lpstr>
      <vt:lpstr>Table7!Print_Area</vt:lpstr>
      <vt:lpstr>Table8!Print_Area</vt:lpstr>
      <vt:lpstr>Table9!Print_Area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SEGVA133</dc:creator>
  <cp:lastModifiedBy>Monica</cp:lastModifiedBy>
  <cp:lastPrinted>2016-01-21T16:14:52Z</cp:lastPrinted>
  <dcterms:created xsi:type="dcterms:W3CDTF">1998-12-04T18:18:19Z</dcterms:created>
  <dcterms:modified xsi:type="dcterms:W3CDTF">2016-01-21T16:15:06Z</dcterms:modified>
</cp:coreProperties>
</file>